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Google Drive\GESTION ORGANIZACIONAL\GESTION DE RIESGOS\Plan de Acción SEVRI\Para Dependencias\"/>
    </mc:Choice>
  </mc:AlternateContent>
  <workbookProtection workbookAlgorithmName="SHA-512" workbookHashValue="4OYukuKRD/i4vI+T1UBV8R7tTAX/dN3QkCHnt3p0P0ocTB2OhMkofabTsOwGiSbNxJy23qqwlDXIz8i/nNwy0w==" workbookSaltValue="zCrzvgxM/WtwZB5eQi9w+A==" workbookSpinCount="100000" lockStructure="1"/>
  <bookViews>
    <workbookView xWindow="0" yWindow="0" windowWidth="24000" windowHeight="10125" firstSheet="1" activeTab="4"/>
  </bookViews>
  <sheets>
    <sheet name="Menu" sheetId="1" r:id="rId1"/>
    <sheet name="1-Ident.Riesgos.Generales" sheetId="2" r:id="rId2"/>
    <sheet name="2-Ident.Riesgos.Especifico" sheetId="12" r:id="rId3"/>
    <sheet name="3-EvaluaciónyAnalisis" sheetId="4" r:id="rId4"/>
    <sheet name="4-Administración" sheetId="5" r:id="rId5"/>
    <sheet name="Riesgos" sheetId="11" state="hidden" r:id="rId6"/>
    <sheet name="Categorias" sheetId="14" state="hidden" r:id="rId7"/>
  </sheets>
  <definedNames>
    <definedName name="Academia">Categorias!$C$1:$C$12</definedName>
    <definedName name="Administracion">Categorias!$B$1:$B$18</definedName>
    <definedName name="Decanatura">Categorias!$F$1:$F$5</definedName>
    <definedName name="DECAT">Categorias!$D$1:$D$4</definedName>
    <definedName name="DPD">Categorias!$E$1:$E$6</definedName>
    <definedName name="RiesgosG">'1-Ident.Riesgos.Generales'!$E$12:$E$36</definedName>
    <definedName name="RiesgosP">'2-Ident.Riesgos.Especifico'!$E$12:$E$36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4" l="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13" i="4"/>
  <c r="G12" i="4"/>
  <c r="E12" i="12" l="1"/>
  <c r="J13" i="2" l="1"/>
  <c r="P13" i="4" l="1"/>
  <c r="Y13" i="4" s="1"/>
  <c r="Q13" i="4"/>
  <c r="Z13" i="4" s="1"/>
  <c r="P14" i="4"/>
  <c r="Y14" i="4" s="1"/>
  <c r="Q14" i="4"/>
  <c r="Z14" i="4" s="1"/>
  <c r="P15" i="4"/>
  <c r="Y15" i="4" s="1"/>
  <c r="Q15" i="4"/>
  <c r="Z15" i="4" s="1"/>
  <c r="P16" i="4"/>
  <c r="Y16" i="4" s="1"/>
  <c r="Q16" i="4"/>
  <c r="Z16" i="4" s="1"/>
  <c r="P17" i="4"/>
  <c r="Y17" i="4" s="1"/>
  <c r="Q17" i="4"/>
  <c r="Z17" i="4" s="1"/>
  <c r="P18" i="4"/>
  <c r="Y18" i="4" s="1"/>
  <c r="Q18" i="4"/>
  <c r="Z18" i="4" s="1"/>
  <c r="P19" i="4"/>
  <c r="Y19" i="4" s="1"/>
  <c r="Q19" i="4"/>
  <c r="Z19" i="4" s="1"/>
  <c r="P20" i="4"/>
  <c r="Y20" i="4" s="1"/>
  <c r="Q20" i="4"/>
  <c r="Z20" i="4" s="1"/>
  <c r="P21" i="4"/>
  <c r="Y21" i="4" s="1"/>
  <c r="Q21" i="4"/>
  <c r="Z21" i="4" s="1"/>
  <c r="P22" i="4"/>
  <c r="Y22" i="4" s="1"/>
  <c r="Q22" i="4"/>
  <c r="Z22" i="4" s="1"/>
  <c r="P23" i="4"/>
  <c r="Y23" i="4" s="1"/>
  <c r="Q23" i="4"/>
  <c r="Z23" i="4" s="1"/>
  <c r="P24" i="4"/>
  <c r="Y24" i="4" s="1"/>
  <c r="Q24" i="4"/>
  <c r="Z24" i="4" s="1"/>
  <c r="P25" i="4"/>
  <c r="Y25" i="4" s="1"/>
  <c r="Q25" i="4"/>
  <c r="Z25" i="4" s="1"/>
  <c r="P26" i="4"/>
  <c r="Y26" i="4" s="1"/>
  <c r="Q26" i="4"/>
  <c r="Z26" i="4" s="1"/>
  <c r="P27" i="4"/>
  <c r="Y27" i="4" s="1"/>
  <c r="Q27" i="4"/>
  <c r="Z27" i="4" s="1"/>
  <c r="P28" i="4"/>
  <c r="Y28" i="4" s="1"/>
  <c r="Q28" i="4"/>
  <c r="Z28" i="4" s="1"/>
  <c r="P29" i="4"/>
  <c r="Y29" i="4" s="1"/>
  <c r="Q29" i="4"/>
  <c r="Z29" i="4" s="1"/>
  <c r="P30" i="4"/>
  <c r="Y30" i="4" s="1"/>
  <c r="Q30" i="4"/>
  <c r="Z30" i="4" s="1"/>
  <c r="P31" i="4"/>
  <c r="Y31" i="4" s="1"/>
  <c r="Q31" i="4"/>
  <c r="Z31" i="4" s="1"/>
  <c r="P32" i="4"/>
  <c r="Y32" i="4" s="1"/>
  <c r="Q32" i="4"/>
  <c r="Z32" i="4" s="1"/>
  <c r="P33" i="4"/>
  <c r="Y33" i="4" s="1"/>
  <c r="Q33" i="4"/>
  <c r="Z33" i="4" s="1"/>
  <c r="P34" i="4"/>
  <c r="Y34" i="4" s="1"/>
  <c r="Q34" i="4"/>
  <c r="Z34" i="4" s="1"/>
  <c r="P35" i="4"/>
  <c r="Y35" i="4" s="1"/>
  <c r="Q35" i="4"/>
  <c r="Z35" i="4" s="1"/>
  <c r="P36" i="4"/>
  <c r="Y36" i="4" s="1"/>
  <c r="Q36" i="4"/>
  <c r="Z36" i="4" s="1"/>
  <c r="P37" i="4"/>
  <c r="Y37" i="4" s="1"/>
  <c r="Q37" i="4"/>
  <c r="Z37" i="4" s="1"/>
  <c r="P38" i="4"/>
  <c r="Y38" i="4" s="1"/>
  <c r="Q38" i="4"/>
  <c r="Z38" i="4" s="1"/>
  <c r="P39" i="4"/>
  <c r="Y39" i="4" s="1"/>
  <c r="Q39" i="4"/>
  <c r="Z39" i="4" s="1"/>
  <c r="P40" i="4"/>
  <c r="Y40" i="4" s="1"/>
  <c r="Q40" i="4"/>
  <c r="Z40" i="4" s="1"/>
  <c r="P41" i="4"/>
  <c r="Y41" i="4" s="1"/>
  <c r="Q41" i="4"/>
  <c r="Z41" i="4" s="1"/>
  <c r="P42" i="4"/>
  <c r="Y42" i="4" s="1"/>
  <c r="Q42" i="4"/>
  <c r="Z42" i="4" s="1"/>
  <c r="P43" i="4"/>
  <c r="Y43" i="4" s="1"/>
  <c r="Q43" i="4"/>
  <c r="Z43" i="4" s="1"/>
  <c r="P44" i="4"/>
  <c r="Y44" i="4" s="1"/>
  <c r="Q44" i="4"/>
  <c r="Z44" i="4" s="1"/>
  <c r="P45" i="4"/>
  <c r="Y45" i="4" s="1"/>
  <c r="Q45" i="4"/>
  <c r="Z45" i="4" s="1"/>
  <c r="P46" i="4"/>
  <c r="Y46" i="4" s="1"/>
  <c r="Q46" i="4"/>
  <c r="Z46" i="4" s="1"/>
  <c r="P47" i="4"/>
  <c r="Y47" i="4" s="1"/>
  <c r="Q47" i="4"/>
  <c r="Z47" i="4" s="1"/>
  <c r="P48" i="4"/>
  <c r="Y48" i="4" s="1"/>
  <c r="Q48" i="4"/>
  <c r="Z48" i="4" s="1"/>
  <c r="P49" i="4"/>
  <c r="Y49" i="4" s="1"/>
  <c r="Q49" i="4"/>
  <c r="Z49" i="4" s="1"/>
  <c r="P50" i="4"/>
  <c r="Y50" i="4" s="1"/>
  <c r="Q50" i="4"/>
  <c r="Z50" i="4" s="1"/>
  <c r="P51" i="4"/>
  <c r="Y51" i="4" s="1"/>
  <c r="Q51" i="4"/>
  <c r="Z51" i="4" s="1"/>
  <c r="P52" i="4"/>
  <c r="Y52" i="4" s="1"/>
  <c r="Q52" i="4"/>
  <c r="Z52" i="4" s="1"/>
  <c r="P53" i="4"/>
  <c r="Y53" i="4" s="1"/>
  <c r="Q53" i="4"/>
  <c r="Z53" i="4" s="1"/>
  <c r="P54" i="4"/>
  <c r="Y54" i="4" s="1"/>
  <c r="Q54" i="4"/>
  <c r="Z54" i="4" s="1"/>
  <c r="P55" i="4"/>
  <c r="Y55" i="4" s="1"/>
  <c r="Q55" i="4"/>
  <c r="Z55" i="4" s="1"/>
  <c r="P56" i="4"/>
  <c r="Y56" i="4" s="1"/>
  <c r="Q56" i="4"/>
  <c r="Z56" i="4" s="1"/>
  <c r="P57" i="4"/>
  <c r="Y57" i="4" s="1"/>
  <c r="Q57" i="4"/>
  <c r="Z57" i="4" s="1"/>
  <c r="P58" i="4"/>
  <c r="Y58" i="4" s="1"/>
  <c r="Q58" i="4"/>
  <c r="Z58" i="4" s="1"/>
  <c r="P59" i="4"/>
  <c r="Y59" i="4" s="1"/>
  <c r="Q59" i="4"/>
  <c r="Z59" i="4" s="1"/>
  <c r="P60" i="4"/>
  <c r="Y60" i="4" s="1"/>
  <c r="Q60" i="4"/>
  <c r="Z60" i="4" s="1"/>
  <c r="P61" i="4"/>
  <c r="Y61" i="4" s="1"/>
  <c r="Q61" i="4"/>
  <c r="Z61" i="4" s="1"/>
  <c r="Q12" i="4"/>
  <c r="Z12" i="4" s="1"/>
  <c r="P12" i="4"/>
  <c r="AA61" i="4" l="1"/>
  <c r="AA59" i="4"/>
  <c r="AA57" i="4"/>
  <c r="AA55" i="4"/>
  <c r="AA53" i="4"/>
  <c r="AA51" i="4"/>
  <c r="AA49" i="4"/>
  <c r="AA47" i="4"/>
  <c r="AA45" i="4"/>
  <c r="AA43" i="4"/>
  <c r="AA41" i="4"/>
  <c r="AA39" i="4"/>
  <c r="AA37" i="4"/>
  <c r="AA35" i="4"/>
  <c r="AA33" i="4"/>
  <c r="AA31" i="4"/>
  <c r="AA29" i="4"/>
  <c r="AA27" i="4"/>
  <c r="AA25" i="4"/>
  <c r="AA23" i="4"/>
  <c r="AA21" i="4"/>
  <c r="AA19" i="4"/>
  <c r="AA17" i="4"/>
  <c r="AA15" i="4"/>
  <c r="AA13" i="4"/>
  <c r="AA60" i="4"/>
  <c r="AA58" i="4"/>
  <c r="AA56" i="4"/>
  <c r="AA54" i="4"/>
  <c r="AA52" i="4"/>
  <c r="AA50" i="4"/>
  <c r="AA48" i="4"/>
  <c r="AA46" i="4"/>
  <c r="AA44" i="4"/>
  <c r="AA42" i="4"/>
  <c r="AA40" i="4"/>
  <c r="AA38" i="4"/>
  <c r="AA36" i="4"/>
  <c r="AA34" i="4"/>
  <c r="AA32" i="4"/>
  <c r="AA30" i="4"/>
  <c r="AA28" i="4"/>
  <c r="AA26" i="4"/>
  <c r="AA24" i="4"/>
  <c r="AA22" i="4"/>
  <c r="AA20" i="4"/>
  <c r="AA18" i="4"/>
  <c r="AA16" i="4"/>
  <c r="AA14" i="4"/>
  <c r="R12" i="4"/>
  <c r="K12" i="5" s="1"/>
  <c r="R58" i="4"/>
  <c r="R42" i="4"/>
  <c r="R26" i="4"/>
  <c r="Y12" i="4"/>
  <c r="AA12" i="4" s="1"/>
  <c r="R54" i="4"/>
  <c r="R50" i="4"/>
  <c r="R46" i="4"/>
  <c r="R38" i="4"/>
  <c r="R34" i="4"/>
  <c r="R30" i="4"/>
  <c r="R22" i="4"/>
  <c r="R18" i="4"/>
  <c r="R14" i="4"/>
  <c r="K14" i="5" s="1"/>
  <c r="R60" i="4"/>
  <c r="R56" i="4"/>
  <c r="R52" i="4"/>
  <c r="R48" i="4"/>
  <c r="R44" i="4"/>
  <c r="R40" i="4"/>
  <c r="R36" i="4"/>
  <c r="R32" i="4"/>
  <c r="R28" i="4"/>
  <c r="R24" i="4"/>
  <c r="R20" i="4"/>
  <c r="R16" i="4"/>
  <c r="R61" i="4"/>
  <c r="R59" i="4"/>
  <c r="R57" i="4"/>
  <c r="R55" i="4"/>
  <c r="R53" i="4"/>
  <c r="R51" i="4"/>
  <c r="R49" i="4"/>
  <c r="R47" i="4"/>
  <c r="R45" i="4"/>
  <c r="R43" i="4"/>
  <c r="R41" i="4"/>
  <c r="R39" i="4"/>
  <c r="R37" i="4"/>
  <c r="R35" i="4"/>
  <c r="R33" i="4"/>
  <c r="R31" i="4"/>
  <c r="R29" i="4"/>
  <c r="R27" i="4"/>
  <c r="R25" i="4"/>
  <c r="R23" i="4"/>
  <c r="R21" i="4"/>
  <c r="R19" i="4"/>
  <c r="R17" i="4"/>
  <c r="K17" i="5" s="1"/>
  <c r="R15" i="4"/>
  <c r="R13" i="4"/>
  <c r="J61" i="4"/>
  <c r="J61" i="5" s="1"/>
  <c r="H61" i="5" s="1"/>
  <c r="J60" i="4"/>
  <c r="J60" i="5" s="1"/>
  <c r="H60" i="5" s="1"/>
  <c r="J59" i="4"/>
  <c r="J59" i="5" s="1"/>
  <c r="H59" i="5" s="1"/>
  <c r="J58" i="4"/>
  <c r="J58" i="5" s="1"/>
  <c r="H58" i="5" s="1"/>
  <c r="J57" i="4"/>
  <c r="J57" i="5" s="1"/>
  <c r="H57" i="5" s="1"/>
  <c r="J56" i="4"/>
  <c r="J56" i="5" s="1"/>
  <c r="H56" i="5" s="1"/>
  <c r="J55" i="4"/>
  <c r="J55" i="5" s="1"/>
  <c r="H55" i="5" s="1"/>
  <c r="J54" i="4"/>
  <c r="J54" i="5" s="1"/>
  <c r="H54" i="5" s="1"/>
  <c r="J53" i="4"/>
  <c r="J53" i="5" s="1"/>
  <c r="H53" i="5" s="1"/>
  <c r="J52" i="4"/>
  <c r="J52" i="5" s="1"/>
  <c r="H52" i="5" s="1"/>
  <c r="J51" i="4"/>
  <c r="J51" i="5" s="1"/>
  <c r="H51" i="5" s="1"/>
  <c r="J50" i="4"/>
  <c r="J50" i="5" s="1"/>
  <c r="H50" i="5" s="1"/>
  <c r="J49" i="4"/>
  <c r="J49" i="5" s="1"/>
  <c r="H49" i="5" s="1"/>
  <c r="J48" i="4"/>
  <c r="J48" i="5" s="1"/>
  <c r="H48" i="5" s="1"/>
  <c r="J47" i="4"/>
  <c r="J47" i="5" s="1"/>
  <c r="H47" i="5" s="1"/>
  <c r="J46" i="4"/>
  <c r="J46" i="5" s="1"/>
  <c r="H46" i="5" s="1"/>
  <c r="J45" i="4"/>
  <c r="J45" i="5" s="1"/>
  <c r="H45" i="5" s="1"/>
  <c r="J44" i="4"/>
  <c r="J44" i="5" s="1"/>
  <c r="H44" i="5" s="1"/>
  <c r="J43" i="4"/>
  <c r="J43" i="5" s="1"/>
  <c r="H43" i="5" s="1"/>
  <c r="J42" i="4"/>
  <c r="J42" i="5" s="1"/>
  <c r="H42" i="5" s="1"/>
  <c r="J41" i="4"/>
  <c r="J41" i="5" s="1"/>
  <c r="H41" i="5" s="1"/>
  <c r="J40" i="4"/>
  <c r="J40" i="5" s="1"/>
  <c r="H40" i="5" s="1"/>
  <c r="J39" i="4"/>
  <c r="J39" i="5" s="1"/>
  <c r="H39" i="5" s="1"/>
  <c r="J38" i="4"/>
  <c r="J38" i="5" s="1"/>
  <c r="H38" i="5" s="1"/>
  <c r="J37" i="4"/>
  <c r="J37" i="5" s="1"/>
  <c r="H37" i="5" s="1"/>
  <c r="J36" i="4"/>
  <c r="J36" i="5" s="1"/>
  <c r="H36" i="5" s="1"/>
  <c r="J35" i="4"/>
  <c r="J35" i="5" s="1"/>
  <c r="H35" i="5" s="1"/>
  <c r="J34" i="4"/>
  <c r="J34" i="5" s="1"/>
  <c r="H34" i="5" s="1"/>
  <c r="J33" i="4"/>
  <c r="J33" i="5" s="1"/>
  <c r="H33" i="5" s="1"/>
  <c r="J32" i="4"/>
  <c r="J32" i="5" s="1"/>
  <c r="H32" i="5" s="1"/>
  <c r="J31" i="4"/>
  <c r="J31" i="5" s="1"/>
  <c r="H31" i="5" s="1"/>
  <c r="J30" i="4"/>
  <c r="J30" i="5" s="1"/>
  <c r="H30" i="5" s="1"/>
  <c r="J29" i="4"/>
  <c r="J29" i="5" s="1"/>
  <c r="H29" i="5" s="1"/>
  <c r="J28" i="4"/>
  <c r="J28" i="5" s="1"/>
  <c r="H28" i="5" s="1"/>
  <c r="J27" i="4"/>
  <c r="J27" i="5" s="1"/>
  <c r="H27" i="5" s="1"/>
  <c r="J26" i="4"/>
  <c r="J26" i="5" s="1"/>
  <c r="H26" i="5" s="1"/>
  <c r="J25" i="4"/>
  <c r="J25" i="5" s="1"/>
  <c r="H25" i="5" s="1"/>
  <c r="J24" i="4"/>
  <c r="J24" i="5" s="1"/>
  <c r="H24" i="5" s="1"/>
  <c r="J23" i="4"/>
  <c r="J23" i="5" s="1"/>
  <c r="H23" i="5" s="1"/>
  <c r="J22" i="4"/>
  <c r="J22" i="5" s="1"/>
  <c r="H22" i="5" s="1"/>
  <c r="J21" i="4"/>
  <c r="J21" i="5" s="1"/>
  <c r="H21" i="5" s="1"/>
  <c r="J20" i="4"/>
  <c r="J20" i="5" s="1"/>
  <c r="H20" i="5" s="1"/>
  <c r="J19" i="4"/>
  <c r="J19" i="5" s="1"/>
  <c r="H19" i="5" s="1"/>
  <c r="J18" i="4"/>
  <c r="J18" i="5" s="1"/>
  <c r="H18" i="5" s="1"/>
  <c r="J17" i="4"/>
  <c r="J17" i="5" s="1"/>
  <c r="H17" i="5" s="1"/>
  <c r="J16" i="4"/>
  <c r="J16" i="5" s="1"/>
  <c r="H16" i="5" s="1"/>
  <c r="J15" i="4"/>
  <c r="J15" i="5" s="1"/>
  <c r="H15" i="5" s="1"/>
  <c r="J14" i="4"/>
  <c r="J14" i="5" s="1"/>
  <c r="H14" i="5" s="1"/>
  <c r="J13" i="4"/>
  <c r="J13" i="5" s="1"/>
  <c r="H13" i="5" s="1"/>
  <c r="J12" i="4"/>
  <c r="J12" i="5" s="1"/>
  <c r="H12" i="5" s="1"/>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E21" i="2"/>
  <c r="E22" i="2"/>
  <c r="E23" i="2"/>
  <c r="E13" i="2"/>
  <c r="E14" i="2"/>
  <c r="E15" i="2"/>
  <c r="E16" i="2"/>
  <c r="E17" i="2"/>
  <c r="E18" i="2"/>
  <c r="E19" i="2"/>
  <c r="E20" i="2"/>
  <c r="E24" i="2"/>
  <c r="E25" i="2"/>
  <c r="E26" i="2"/>
  <c r="E27" i="2"/>
  <c r="E28" i="2"/>
  <c r="E29" i="2"/>
  <c r="E30" i="2"/>
  <c r="E31" i="2"/>
  <c r="E32" i="2"/>
  <c r="E33" i="2"/>
  <c r="E34" i="2"/>
  <c r="E35" i="2"/>
  <c r="E36" i="2"/>
  <c r="E12" i="2"/>
  <c r="K27" i="5" l="1"/>
  <c r="K35" i="5"/>
  <c r="K51" i="5"/>
  <c r="K22" i="5"/>
  <c r="K46" i="5"/>
  <c r="K26" i="5"/>
  <c r="K42" i="5"/>
  <c r="K15" i="5"/>
  <c r="K23" i="5"/>
  <c r="K31" i="5"/>
  <c r="K39" i="5"/>
  <c r="K47" i="5"/>
  <c r="K55" i="5"/>
  <c r="K34" i="5"/>
  <c r="K54" i="5"/>
  <c r="K58" i="5"/>
  <c r="K13" i="5"/>
  <c r="K21" i="5"/>
  <c r="K29" i="5"/>
  <c r="K37" i="5"/>
  <c r="K45" i="5"/>
  <c r="K53" i="5"/>
  <c r="K61" i="5"/>
  <c r="K28" i="5"/>
  <c r="K44" i="5"/>
  <c r="K60" i="5"/>
  <c r="K30" i="5"/>
  <c r="K50" i="5"/>
  <c r="K16" i="5"/>
  <c r="K32" i="5"/>
  <c r="K48" i="5"/>
  <c r="K25" i="5"/>
  <c r="K33" i="5"/>
  <c r="K41" i="5"/>
  <c r="K49" i="5"/>
  <c r="K57" i="5"/>
  <c r="K20" i="5"/>
  <c r="K36" i="5"/>
  <c r="K52" i="5"/>
  <c r="K18" i="5"/>
  <c r="K38" i="5"/>
  <c r="K19" i="5"/>
  <c r="K43" i="5"/>
  <c r="K59" i="5"/>
  <c r="K24" i="5"/>
  <c r="K40" i="5"/>
  <c r="K56" i="5"/>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12" i="4"/>
  <c r="G13" i="2"/>
  <c r="G14" i="2"/>
  <c r="G15" i="2"/>
  <c r="G16" i="2"/>
  <c r="G17" i="2"/>
  <c r="G18" i="2"/>
  <c r="G19" i="2"/>
  <c r="G20" i="2"/>
  <c r="G21" i="2"/>
  <c r="G22" i="2"/>
  <c r="G23" i="2"/>
  <c r="G24" i="2"/>
  <c r="G25" i="2"/>
  <c r="G26" i="2"/>
  <c r="G27" i="2"/>
  <c r="G28" i="2"/>
  <c r="G29" i="2"/>
  <c r="G30" i="2"/>
  <c r="G31" i="2"/>
  <c r="G32" i="2"/>
  <c r="G33" i="2"/>
  <c r="G34" i="2"/>
  <c r="G35" i="2"/>
  <c r="G36" i="2"/>
  <c r="H13" i="2"/>
  <c r="I13" i="2"/>
  <c r="K13" i="2"/>
  <c r="H14" i="2"/>
  <c r="I14" i="2"/>
  <c r="J14" i="2"/>
  <c r="K14" i="2"/>
  <c r="H15" i="2"/>
  <c r="I15" i="2"/>
  <c r="J15" i="2"/>
  <c r="K15" i="2"/>
  <c r="H16" i="2"/>
  <c r="I16" i="2"/>
  <c r="J16" i="2"/>
  <c r="K16" i="2"/>
  <c r="H17" i="2"/>
  <c r="I17" i="2"/>
  <c r="J17" i="2"/>
  <c r="K17" i="2"/>
  <c r="H18" i="2"/>
  <c r="I18" i="2"/>
  <c r="J18" i="2"/>
  <c r="K18" i="2"/>
  <c r="H19" i="2"/>
  <c r="I19" i="2"/>
  <c r="J19" i="2"/>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27" i="2"/>
  <c r="I27" i="2"/>
  <c r="J27" i="2"/>
  <c r="K27" i="2"/>
  <c r="H28" i="2"/>
  <c r="I28" i="2"/>
  <c r="J28" i="2"/>
  <c r="K28" i="2"/>
  <c r="H29" i="2"/>
  <c r="I29" i="2"/>
  <c r="J29" i="2"/>
  <c r="K29" i="2"/>
  <c r="H30" i="2"/>
  <c r="I30" i="2"/>
  <c r="J30" i="2"/>
  <c r="K30" i="2"/>
  <c r="H31" i="2"/>
  <c r="I31" i="2"/>
  <c r="J31" i="2"/>
  <c r="K31" i="2"/>
  <c r="H32" i="2"/>
  <c r="I32" i="2"/>
  <c r="J32" i="2"/>
  <c r="K32" i="2"/>
  <c r="H33" i="2"/>
  <c r="I33" i="2"/>
  <c r="J33" i="2"/>
  <c r="K33" i="2"/>
  <c r="H34" i="2"/>
  <c r="I34" i="2"/>
  <c r="J34" i="2"/>
  <c r="K34" i="2"/>
  <c r="H35" i="2"/>
  <c r="I35" i="2"/>
  <c r="J35" i="2"/>
  <c r="K35" i="2"/>
  <c r="H36" i="2"/>
  <c r="I36" i="2"/>
  <c r="J36" i="2"/>
  <c r="K36" i="2"/>
  <c r="K12" i="2"/>
  <c r="J12" i="2"/>
  <c r="I12" i="2"/>
  <c r="H12" i="2"/>
  <c r="G12" i="2"/>
  <c r="R14" i="5" l="1"/>
  <c r="Q14" i="5" s="1"/>
  <c r="R15" i="5"/>
  <c r="Q15" i="5" s="1"/>
  <c r="R16" i="5"/>
  <c r="Q16" i="5" s="1"/>
  <c r="R17" i="5"/>
  <c r="Q17" i="5" s="1"/>
  <c r="R18" i="5"/>
  <c r="Q18" i="5" s="1"/>
  <c r="R19" i="5"/>
  <c r="Q19" i="5" s="1"/>
  <c r="R20" i="5"/>
  <c r="Q20" i="5" s="1"/>
  <c r="R21" i="5"/>
  <c r="Q21" i="5" s="1"/>
  <c r="R22" i="5"/>
  <c r="Q22" i="5" s="1"/>
  <c r="R23" i="5"/>
  <c r="Q23" i="5" s="1"/>
  <c r="R24" i="5"/>
  <c r="Q24" i="5" s="1"/>
  <c r="R25" i="5"/>
  <c r="Q25" i="5" s="1"/>
  <c r="R26" i="5"/>
  <c r="Q26" i="5" s="1"/>
  <c r="R27" i="5"/>
  <c r="Q27" i="5" s="1"/>
  <c r="R28" i="5"/>
  <c r="Q28" i="5" s="1"/>
  <c r="R29" i="5"/>
  <c r="Q29" i="5" s="1"/>
  <c r="R30" i="5"/>
  <c r="Q30" i="5" s="1"/>
  <c r="R31" i="5"/>
  <c r="Q31" i="5" s="1"/>
  <c r="R32" i="5"/>
  <c r="Q32" i="5" s="1"/>
  <c r="R33" i="5"/>
  <c r="Q33" i="5" s="1"/>
  <c r="R34" i="5"/>
  <c r="Q34" i="5" s="1"/>
  <c r="R35" i="5"/>
  <c r="Q35" i="5" s="1"/>
  <c r="R36" i="5"/>
  <c r="Q36" i="5" s="1"/>
  <c r="R37" i="5"/>
  <c r="Q37" i="5" s="1"/>
  <c r="R38" i="5"/>
  <c r="Q38" i="5" s="1"/>
  <c r="R39" i="5"/>
  <c r="Q39" i="5" s="1"/>
  <c r="R40" i="5"/>
  <c r="Q40" i="5" s="1"/>
  <c r="R41" i="5"/>
  <c r="Q41" i="5" s="1"/>
  <c r="R42" i="5"/>
  <c r="Q42" i="5" s="1"/>
  <c r="R43" i="5"/>
  <c r="Q43" i="5" s="1"/>
  <c r="R44" i="5"/>
  <c r="Q44" i="5" s="1"/>
  <c r="R45" i="5"/>
  <c r="Q45" i="5" s="1"/>
  <c r="R46" i="5"/>
  <c r="Q46" i="5" s="1"/>
  <c r="R47" i="5"/>
  <c r="Q47" i="5" s="1"/>
  <c r="R48" i="5"/>
  <c r="Q48" i="5" s="1"/>
  <c r="R49" i="5"/>
  <c r="Q49" i="5" s="1"/>
  <c r="R50" i="5"/>
  <c r="Q50" i="5" s="1"/>
  <c r="R51" i="5"/>
  <c r="Q51" i="5" s="1"/>
  <c r="R52" i="5"/>
  <c r="Q52" i="5" s="1"/>
  <c r="R53" i="5"/>
  <c r="Q53" i="5" s="1"/>
  <c r="R54" i="5"/>
  <c r="Q54" i="5" s="1"/>
  <c r="R55" i="5"/>
  <c r="Q55" i="5" s="1"/>
  <c r="R56" i="5"/>
  <c r="Q56" i="5" s="1"/>
  <c r="R57" i="5"/>
  <c r="Q57" i="5" s="1"/>
  <c r="R58" i="5"/>
  <c r="Q58" i="5" s="1"/>
  <c r="R59" i="5"/>
  <c r="Q59" i="5" s="1"/>
  <c r="R60" i="5"/>
  <c r="Q60" i="5" s="1"/>
  <c r="R61" i="5"/>
  <c r="Q61" i="5" s="1"/>
  <c r="R13" i="5"/>
  <c r="Q13" i="5" s="1"/>
  <c r="N59" i="5" l="1"/>
  <c r="N55" i="5"/>
  <c r="N51" i="5"/>
  <c r="N47" i="5"/>
  <c r="N43" i="5"/>
  <c r="N39" i="5"/>
  <c r="N35" i="5"/>
  <c r="N31" i="5"/>
  <c r="N27" i="5"/>
  <c r="N23" i="5"/>
  <c r="N19" i="5"/>
  <c r="N15" i="5"/>
  <c r="N13" i="5"/>
  <c r="N58" i="5"/>
  <c r="N54" i="5"/>
  <c r="N50" i="5"/>
  <c r="N46" i="5"/>
  <c r="N42" i="5"/>
  <c r="N38" i="5"/>
  <c r="N34" i="5"/>
  <c r="N30" i="5"/>
  <c r="N26" i="5"/>
  <c r="N22" i="5"/>
  <c r="N18" i="5"/>
  <c r="N14" i="5"/>
  <c r="N61" i="5"/>
  <c r="N57" i="5"/>
  <c r="N53" i="5"/>
  <c r="N49" i="5"/>
  <c r="N45" i="5"/>
  <c r="N41" i="5"/>
  <c r="N37" i="5"/>
  <c r="N33" i="5"/>
  <c r="N29" i="5"/>
  <c r="N25" i="5"/>
  <c r="N21" i="5"/>
  <c r="N17" i="5"/>
  <c r="N60" i="5"/>
  <c r="N56" i="5"/>
  <c r="N52" i="5"/>
  <c r="N48" i="5"/>
  <c r="N44" i="5"/>
  <c r="N40" i="5"/>
  <c r="N36" i="5"/>
  <c r="N32" i="5"/>
  <c r="N28" i="5"/>
  <c r="N24" i="5"/>
  <c r="N20" i="5"/>
  <c r="N16" i="5"/>
  <c r="R12" i="5"/>
  <c r="Q12" i="5" s="1"/>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13" i="5"/>
  <c r="E12" i="5"/>
  <c r="I61" i="5"/>
  <c r="N12" i="5" l="1"/>
  <c r="F13" i="5"/>
  <c r="F12" i="5"/>
  <c r="F36" i="5"/>
  <c r="F19" i="5"/>
  <c r="F27" i="5"/>
  <c r="F35" i="5"/>
  <c r="F58" i="5"/>
  <c r="F54" i="5"/>
  <c r="F50" i="5"/>
  <c r="F46" i="5"/>
  <c r="F42" i="5"/>
  <c r="F38" i="5"/>
  <c r="F20" i="5"/>
  <c r="F28" i="5"/>
  <c r="F17" i="5"/>
  <c r="F25" i="5"/>
  <c r="F33" i="5"/>
  <c r="F57" i="5"/>
  <c r="F53" i="5"/>
  <c r="F49" i="5"/>
  <c r="F45" i="5"/>
  <c r="F41" i="5"/>
  <c r="F37" i="5"/>
  <c r="F18" i="5"/>
  <c r="F26" i="5"/>
  <c r="F61" i="5"/>
  <c r="F34" i="5"/>
  <c r="F23" i="5"/>
  <c r="F60" i="5"/>
  <c r="F52" i="5"/>
  <c r="F44" i="5"/>
  <c r="F16" i="5"/>
  <c r="F32" i="5"/>
  <c r="F29" i="5"/>
  <c r="F55" i="5"/>
  <c r="F47" i="5"/>
  <c r="F39" i="5"/>
  <c r="F22" i="5"/>
  <c r="F56" i="5"/>
  <c r="F40" i="5"/>
  <c r="F21" i="5"/>
  <c r="F51" i="5"/>
  <c r="F30" i="5"/>
  <c r="F15" i="5"/>
  <c r="F31" i="5"/>
  <c r="F48" i="5"/>
  <c r="F24" i="5"/>
  <c r="F59" i="5"/>
  <c r="F43" i="5"/>
  <c r="F14" i="5"/>
  <c r="I33" i="5" l="1"/>
  <c r="I35" i="5"/>
  <c r="I31" i="5"/>
  <c r="I27" i="5"/>
  <c r="I23" i="5"/>
  <c r="I39" i="5"/>
  <c r="I43" i="5"/>
  <c r="I47" i="5"/>
  <c r="I51" i="5"/>
  <c r="I55" i="5"/>
  <c r="I59" i="5"/>
  <c r="I29" i="5"/>
  <c r="I21" i="5"/>
  <c r="I37" i="5"/>
  <c r="I49" i="5"/>
  <c r="I53" i="5"/>
  <c r="I34" i="5"/>
  <c r="I30" i="5"/>
  <c r="I26" i="5"/>
  <c r="I22" i="5"/>
  <c r="I14" i="5"/>
  <c r="I40" i="5"/>
  <c r="I44" i="5"/>
  <c r="I48" i="5"/>
  <c r="I52" i="5"/>
  <c r="I56" i="5"/>
  <c r="I60" i="5"/>
  <c r="I25" i="5"/>
  <c r="I41" i="5"/>
  <c r="I45" i="5"/>
  <c r="I57" i="5"/>
  <c r="I36" i="5"/>
  <c r="I32" i="5"/>
  <c r="I28" i="5"/>
  <c r="I24" i="5"/>
  <c r="I20" i="5"/>
  <c r="I38" i="5"/>
  <c r="I42" i="5"/>
  <c r="I46" i="5"/>
  <c r="I50" i="5"/>
  <c r="I54" i="5"/>
  <c r="I58" i="5"/>
  <c r="I13" i="5"/>
  <c r="I17" i="5"/>
  <c r="I16" i="5"/>
  <c r="I19" i="5"/>
  <c r="I15" i="5"/>
  <c r="I12" i="5"/>
  <c r="I18" i="5"/>
</calcChain>
</file>

<file path=xl/comments1.xml><?xml version="1.0" encoding="utf-8"?>
<comments xmlns="http://schemas.openxmlformats.org/spreadsheetml/2006/main">
  <authors>
    <author>Roberto Soto</author>
  </authors>
  <commentList>
    <comment ref="E11" authorId="0" shapeId="0">
      <text>
        <r>
          <rPr>
            <b/>
            <sz val="9"/>
            <color indexed="81"/>
            <rFont val="Tahoma"/>
            <family val="2"/>
          </rPr>
          <t>Formato para código: Arrastrar hacia abajo el campo E12 para llevar el formato de código de su oficina</t>
        </r>
      </text>
    </comment>
  </commentList>
</comments>
</file>

<file path=xl/comments2.xml><?xml version="1.0" encoding="utf-8"?>
<comments xmlns="http://schemas.openxmlformats.org/spreadsheetml/2006/main">
  <authors>
    <author>Roberto Soto</author>
  </authors>
  <commentList>
    <comment ref="L11" authorId="0" shapeId="0">
      <text>
        <r>
          <rPr>
            <b/>
            <sz val="9"/>
            <color indexed="81"/>
            <rFont val="Tahoma"/>
            <family val="2"/>
          </rPr>
          <t xml:space="preserve">Formato para código:
CA-[3 o 4 letras de la dependencia en mayuscula]-## </t>
        </r>
        <r>
          <rPr>
            <sz val="9"/>
            <color indexed="81"/>
            <rFont val="Tahoma"/>
            <family val="2"/>
          </rPr>
          <t xml:space="preserve">
</t>
        </r>
      </text>
    </comment>
    <comment ref="T11" authorId="0" shapeId="0">
      <text>
        <r>
          <rPr>
            <b/>
            <sz val="9"/>
            <color indexed="81"/>
            <rFont val="Tahoma"/>
            <family val="2"/>
          </rPr>
          <t xml:space="preserve">Formato para código:
CP-[3 o 4 letras de la dependencia en mayuscula]-## </t>
        </r>
        <r>
          <rPr>
            <sz val="9"/>
            <color indexed="81"/>
            <rFont val="Tahoma"/>
            <family val="2"/>
          </rPr>
          <t xml:space="preserve">
</t>
        </r>
      </text>
    </comment>
  </commentList>
</comments>
</file>

<file path=xl/sharedStrings.xml><?xml version="1.0" encoding="utf-8"?>
<sst xmlns="http://schemas.openxmlformats.org/spreadsheetml/2006/main" count="889" uniqueCount="414">
  <si>
    <t>Funcionario responsable:</t>
  </si>
  <si>
    <t xml:space="preserve">Área de Aplicación:  </t>
  </si>
  <si>
    <t>Dependencia o Carrera:</t>
  </si>
  <si>
    <t>Academia</t>
  </si>
  <si>
    <t>Decanatura</t>
  </si>
  <si>
    <t>DECAT</t>
  </si>
  <si>
    <t>DPD</t>
  </si>
  <si>
    <t>Enlaces a diferentes pestañas del SEVRI-CUC</t>
  </si>
  <si>
    <t>,</t>
  </si>
  <si>
    <t>SEVRI-CUC</t>
  </si>
  <si>
    <t>Objetivo del Proceso (actividades, tareas)</t>
  </si>
  <si>
    <t>Tipo de Riesgo</t>
  </si>
  <si>
    <t>Riesgo</t>
  </si>
  <si>
    <t>Probabilidad</t>
  </si>
  <si>
    <t>Impacto</t>
  </si>
  <si>
    <t>Nivel de riesgo inherente</t>
  </si>
  <si>
    <t>Descripción del control actual</t>
  </si>
  <si>
    <t>Código</t>
  </si>
  <si>
    <t>Sección 3 - Evaluación de Riesgos</t>
  </si>
  <si>
    <t>Nivel del Riesgo inherente</t>
  </si>
  <si>
    <t>Grado de afectación</t>
  </si>
  <si>
    <t>Importancia del Objetivo del Proceso (actividades, tareas)</t>
  </si>
  <si>
    <t>Variación del nivel del riesgo con controles</t>
  </si>
  <si>
    <t>Análisis costo/beneficio</t>
  </si>
  <si>
    <t>Aceptabilidad del riesgo</t>
  </si>
  <si>
    <t>Resultado de la evaluación</t>
  </si>
  <si>
    <t>Bajo</t>
  </si>
  <si>
    <t>Fecha de identificación del riesgo</t>
  </si>
  <si>
    <t>Tipo de riesgo</t>
  </si>
  <si>
    <t>Categoría</t>
  </si>
  <si>
    <t>RE-01</t>
  </si>
  <si>
    <t>Competencia</t>
  </si>
  <si>
    <t>Las acciones de los competidores actuales que tiene el CUC  y barreras de entrada de nuevos competidores</t>
  </si>
  <si>
    <t>RE-02</t>
  </si>
  <si>
    <t>Deseos de los usuarios</t>
  </si>
  <si>
    <t>El dinamismo de los deseos de los usuarios y que estos no sean cumplidos</t>
  </si>
  <si>
    <t>RE-03</t>
  </si>
  <si>
    <t>Innovación Tecnológica</t>
  </si>
  <si>
    <t>Desfase entre los avances tecnológicos y la eficiencia del CUC para implementarlos</t>
  </si>
  <si>
    <t>RE-04</t>
  </si>
  <si>
    <t>Disponibilidad de Mano de Obra</t>
  </si>
  <si>
    <t xml:space="preserve">Problemas de disponibilidad de recurso humano, tanto no calificada como calificada.  </t>
  </si>
  <si>
    <t>RE-05</t>
  </si>
  <si>
    <t>Riesgos de Globalidad</t>
  </si>
  <si>
    <t>En economías cada vez más abiertas, los riesgos son globales, de manera tal, que algún suceso en otra latitud, termina por afectar al CUC</t>
  </si>
  <si>
    <t>RE-06</t>
  </si>
  <si>
    <t>Intra y Extra Culturales</t>
  </si>
  <si>
    <t>Aspectos autóctonos de los mercados, puede impactar mi éxito como institución.</t>
  </si>
  <si>
    <t>RE-07</t>
  </si>
  <si>
    <t>Sensibilidad</t>
  </si>
  <si>
    <t>Es el riesgo que tiene el CUC de cubrir sus obligaciones por contar con recursos financieros muy limitados.  Es un riesgo interno y externo</t>
  </si>
  <si>
    <t>RE-08</t>
  </si>
  <si>
    <t>Mercado</t>
  </si>
  <si>
    <t>Mala valoración de los riesgos del mercado que puedan afectar servicios que ofrece el CUC</t>
  </si>
  <si>
    <t>RE-09</t>
  </si>
  <si>
    <t>Disponibilidad de Capital</t>
  </si>
  <si>
    <t>Acceso insuficiente de recursos para financiar actividades del CUC.</t>
  </si>
  <si>
    <t>RE-10</t>
  </si>
  <si>
    <t>Soberano/Político</t>
  </si>
  <si>
    <t xml:space="preserve">Relacionado con acciones de carácter político del país o  convenios interinstitucionales. </t>
  </si>
  <si>
    <t>RE-11</t>
  </si>
  <si>
    <t>Legal</t>
  </si>
  <si>
    <t>Modificaciones o creaciones de nuevas leyes que impacten la marcha del CUC u obliguen a redefinir objetivos.</t>
  </si>
  <si>
    <t>RE-12</t>
  </si>
  <si>
    <t>Regulatorio</t>
  </si>
  <si>
    <t>Afectaciones posibles  a causa del desconocimiento o incumplimiento de planes regulatorios o normas de los entes regulatorios.</t>
  </si>
  <si>
    <t>RE-13</t>
  </si>
  <si>
    <t>Industria</t>
  </si>
  <si>
    <t>Oportunidades y Amenazas que pueden cambiar la oferta académica y la necesidad de replantearse los objetivos.</t>
  </si>
  <si>
    <t>RE-14</t>
  </si>
  <si>
    <t>Mercados Financieros</t>
  </si>
  <si>
    <t>Instrumentos de política monetaria que afectan la capacidad de abastecimiento de recursos o la calidad de ellos.</t>
  </si>
  <si>
    <t>RE-15</t>
  </si>
  <si>
    <t>Pérdidas Catastróficas</t>
  </si>
  <si>
    <t>Desastres naturales significativos.</t>
  </si>
  <si>
    <t>RP-LO-01</t>
  </si>
  <si>
    <t>Satisfacción del usuario</t>
  </si>
  <si>
    <t>Insatisfacción del servicio que puede sufrir el usuario.</t>
  </si>
  <si>
    <t>RP-LO-02</t>
  </si>
  <si>
    <t>Estudio de Mercado</t>
  </si>
  <si>
    <t>Un mal estudio del mercado puede desencadenar en malas decisiones en la definición del Plan Estrategicos u Operativos.</t>
  </si>
  <si>
    <t>RP-LO-03</t>
  </si>
  <si>
    <t>Estrategia Comercial</t>
  </si>
  <si>
    <t>La inexistencia de una estrategia que defina nortes en torno a las 4 P (Precio, Plaza, Promoción  y Producto)</t>
  </si>
  <si>
    <t>RP-LO-04</t>
  </si>
  <si>
    <t>Recursos Humanos</t>
  </si>
  <si>
    <t>Recursos humanos poco calificados y mal capacitados.  Inexistencia de programas de capacitación que impacte la calidad de los servicios</t>
  </si>
  <si>
    <t>RP-LO-05</t>
  </si>
  <si>
    <t>Capital de Conocimiento</t>
  </si>
  <si>
    <t xml:space="preserve">Es la inversión en conocimiento de mis procesos. Poca trazabilidad de mis procesos. </t>
  </si>
  <si>
    <t>RP-LO-06</t>
  </si>
  <si>
    <t>RP-LO-07</t>
  </si>
  <si>
    <t>Desarrollo de Servicios</t>
  </si>
  <si>
    <t xml:space="preserve">Si el CUC no adapta los servicios que ofrece a las tendencias del mercado, corre el riesgo de desaparecer.  </t>
  </si>
  <si>
    <t>RP-LO-08</t>
  </si>
  <si>
    <t>Eficiencia</t>
  </si>
  <si>
    <t>RP-LO-09</t>
  </si>
  <si>
    <t>Capacidad instalada debe ser óptima.  Ni sobre utilizada ni sub utilizada.</t>
  </si>
  <si>
    <t>RP-LO-10</t>
  </si>
  <si>
    <t>Brecha de Desempeño</t>
  </si>
  <si>
    <t>Operación de acuerdo a los estándares adecuados.  Mide la brecha en el Impacto en tiempo-costo-alcance</t>
  </si>
  <si>
    <t>RP-LO-11</t>
  </si>
  <si>
    <t>Tiempo de Ciclo</t>
  </si>
  <si>
    <t>Una mala calendarización de actividades puede impactar el tiempo y con esto el costo y la calidad de los servicios.</t>
  </si>
  <si>
    <t>RP-LO-12</t>
  </si>
  <si>
    <t>Abastecimiento</t>
  </si>
  <si>
    <t>Una Unidad de Proveeduría con limitaciones impactará la capacidad del CUC para dar sus servicios.</t>
  </si>
  <si>
    <t>RP-LO-13</t>
  </si>
  <si>
    <t>RP-LO-14</t>
  </si>
  <si>
    <t>Interrupción</t>
  </si>
  <si>
    <t>Interrupción en la recepción de cualquier insumo o servicio,  genera insatisfacción del usuario.</t>
  </si>
  <si>
    <t>RP-LO-15</t>
  </si>
  <si>
    <t>Fallas de Servicios</t>
  </si>
  <si>
    <t>Errores producidos por insatisfacción y hasta demandas por incumplimiento.</t>
  </si>
  <si>
    <t>RP-LO-16</t>
  </si>
  <si>
    <t>Medio Ambiente</t>
  </si>
  <si>
    <t>La contaminación del medio ambiente que puede  impactar el proceso incluso hasta paralizarlo.</t>
  </si>
  <si>
    <t>RP-LO-17</t>
  </si>
  <si>
    <t>El no cumplimiento de las normas en temas de salud ocupacional.</t>
  </si>
  <si>
    <t>RP-LO-18</t>
  </si>
  <si>
    <t>Erosión de Marca CUC</t>
  </si>
  <si>
    <t xml:space="preserve">Pérdida de cuota de mercado, reducción de la matricula. </t>
  </si>
  <si>
    <t xml:space="preserve">Interés </t>
  </si>
  <si>
    <t xml:space="preserve">Puede ser un riesgo positivo si las tasas bajan y negativo si estas suben.  Impactan la capacidad de generación de utilidades </t>
  </si>
  <si>
    <t>Tipo de Cambio</t>
  </si>
  <si>
    <t>Puede ser un riesgo positivo si el Tipo de cambio baja y negativo si este sube.  Impacta la capacidad de generación de utilidades hacia arriba o hacia abajo.</t>
  </si>
  <si>
    <t>Tasa Impositiva</t>
  </si>
  <si>
    <t>La definición de la política de cargas tributarias impactan el costo de las fuentes de financiamiento</t>
  </si>
  <si>
    <t>RP-F-L-01</t>
  </si>
  <si>
    <t>Flujo de Caja</t>
  </si>
  <si>
    <t>Deficiencias en la liquidez impactan el flujo de caja y obligan a mayor deuda o pérdidas.</t>
  </si>
  <si>
    <t>RP-F-L-02</t>
  </si>
  <si>
    <t>Manejo del Inventario</t>
  </si>
  <si>
    <t>Excesos que provocan deterioro y falta de dinero real. Costos de almacenaje altos.</t>
  </si>
  <si>
    <t>RP-F-L-03</t>
  </si>
  <si>
    <t>Manejo de Cuentas por Pagar a Proveedores</t>
  </si>
  <si>
    <t>Crédito con proveedores mal negociado, obliga a contar con otras fuentes de financiamiento.</t>
  </si>
  <si>
    <t>RP-F-L-04</t>
  </si>
  <si>
    <t>Costo de Oportunidad</t>
  </si>
  <si>
    <t>Sacrificio por el uso indebido de fondos,  ya sea por incapacidad o necesidad</t>
  </si>
  <si>
    <t>RP-F-L-05</t>
  </si>
  <si>
    <t>Concentración</t>
  </si>
  <si>
    <t>Un mercado limitado en cuanto a oferentes de recursos,  limita posibilidades de negocio.</t>
  </si>
  <si>
    <t>RP-F-C-01</t>
  </si>
  <si>
    <t>Manejo de Política de Arreglos de pago</t>
  </si>
  <si>
    <t>Deficiente  política de crédito genera recursos recuperados con lentitud y afectación al dinero líquido.  Riesgo de pérdida por incobrables.</t>
  </si>
  <si>
    <t>RP-F-C-02</t>
  </si>
  <si>
    <t>Relaciones de negocio con un solo proveedor.</t>
  </si>
  <si>
    <t>RP-F-C-03</t>
  </si>
  <si>
    <t>Incapacidad de hacer efectiva la garantía que respalda el crédito .  Ej.  Una factura mal confeccionada</t>
  </si>
  <si>
    <t>RP-F-FB-01</t>
  </si>
  <si>
    <t xml:space="preserve">Conocimiento Amplio de la Normativa </t>
  </si>
  <si>
    <t>El desconocimiento de la normativa del sistema financiero en esta materia puede interferir la capacidad de abastecimiento de recursos</t>
  </si>
  <si>
    <t>RP-F-FB-02</t>
  </si>
  <si>
    <t>Capacidad de Pago</t>
  </si>
  <si>
    <t>Se mide desde dos ópticas.  La capacidad financiera y la capacidad de poder acceder a fuentes de financiamiento formales (más baratas)</t>
  </si>
  <si>
    <t>RP-F-FB-03</t>
  </si>
  <si>
    <t>Garantías Reales</t>
  </si>
  <si>
    <t>Para poder acceder a crédito, la institución requiere contar no solo con capacidad financiera, sino de poder aportar bienes de respaldo</t>
  </si>
  <si>
    <t>RP-F-FB-04</t>
  </si>
  <si>
    <t>Afectación al Patrimonio</t>
  </si>
  <si>
    <t>El incumplimiento de pago a la entidad financiera, produce pérdidas patrimoniales y morales.</t>
  </si>
  <si>
    <t>RP-D-01</t>
  </si>
  <si>
    <t>Liderazgo</t>
  </si>
  <si>
    <t>El mal liderazgo produce desmotivación y mina la capacidad de alcanzar los resultados</t>
  </si>
  <si>
    <t>RP-D-02</t>
  </si>
  <si>
    <t>Autoridad / Límite</t>
  </si>
  <si>
    <t>Procedimientos y líneas de mando mal definidas o inexistentes, producen caos y este imposibilidad de cumplir objetivos.</t>
  </si>
  <si>
    <t>RP-D-03</t>
  </si>
  <si>
    <t>Tercerización</t>
  </si>
  <si>
    <t xml:space="preserve">Puede ser positivo (permite reducir costos) o negativo (falta de respeto a líneas de autoridad, incumplimientos, desajustes en cultura organizacional </t>
  </si>
  <si>
    <t>RP-D-04</t>
  </si>
  <si>
    <t xml:space="preserve">La existencia de legislaciones específicas limitan muchas veces las acciones correctivas a funcionarios conflictivos.  </t>
  </si>
  <si>
    <t>RP-D-05</t>
  </si>
  <si>
    <t>Disposición al Cambio</t>
  </si>
  <si>
    <t>La adaptación al cambio oportuna producirá beneficios, la no adaptación generará ineficiencia, mayores costos y deficiencias para logro de objetivos</t>
  </si>
  <si>
    <t>RP-D-06</t>
  </si>
  <si>
    <t>Comunicaciones</t>
  </si>
  <si>
    <t>Problemas de comunicación entre la jefatura y sus subordinados</t>
  </si>
  <si>
    <t>RP-TI-01</t>
  </si>
  <si>
    <t>Los excesos de información pueden derivar en pérdidas de tiempo y recursos.  Esta debe ser concreta y clara.</t>
  </si>
  <si>
    <t>RP-TI-02</t>
  </si>
  <si>
    <t>Integridad</t>
  </si>
  <si>
    <t>Se refiere a la integridad desde un punto de vista de exactitud y totalidad de la información sobre riesgos.</t>
  </si>
  <si>
    <t>RP-TI-03</t>
  </si>
  <si>
    <t>Los accesos a la información deben ser adecuados pero claramente delimitados.  Debe existir un adecuado equilibrio</t>
  </si>
  <si>
    <t>RP-TI-04</t>
  </si>
  <si>
    <t>La disponibilidad de la información debe ser oportuna, verás  y confiable.</t>
  </si>
  <si>
    <t>RP-TI-05</t>
  </si>
  <si>
    <t>Infraestructura</t>
  </si>
  <si>
    <t>El hardware y software debe ser adecuado a las exigencias del momento.</t>
  </si>
  <si>
    <t>RP-I-01</t>
  </si>
  <si>
    <t>Fraude Gerencial</t>
  </si>
  <si>
    <t>Estados financieros alterados, son un detonante de malas decisiones gerenciales y elevan el riesgo afectación de la imagen institucional ante instituciones reguladores y comunidad en general</t>
  </si>
  <si>
    <t>RP-I-02</t>
  </si>
  <si>
    <t>Fraude de Funcionarios/Terceros</t>
  </si>
  <si>
    <t>Además de exponer a la institución a pérdidas financieras,  genera malas prácticas, además ilegales.</t>
  </si>
  <si>
    <t>RP-I-03</t>
  </si>
  <si>
    <t>Actos Ilegales</t>
  </si>
  <si>
    <t>La ilegalidad lleva a asumir pérdidas por multas y hay exposición incluso a cierre de la institución.</t>
  </si>
  <si>
    <t>RP-I-04</t>
  </si>
  <si>
    <t>Uso No Autorizado de Activos</t>
  </si>
  <si>
    <t>Los activos del CUC deben ser para el uso de la institución.  Su uso para otros fines, representa pérdidas.</t>
  </si>
  <si>
    <t>RP-I-05</t>
  </si>
  <si>
    <t>Tenencia de Programas de Responsabilidad Social</t>
  </si>
  <si>
    <t>Contar con Programas de Responsabilidad Social débiles e incompletos, generan malos climas organizacionales e impactos sociales muy negativos.</t>
  </si>
  <si>
    <t>RP-I-06</t>
  </si>
  <si>
    <t>Reputación</t>
  </si>
  <si>
    <t>Mala reputación del CUC por factores diversos.</t>
  </si>
  <si>
    <t>RITD-IGO-01</t>
  </si>
  <si>
    <t>Precio de Servicios</t>
  </si>
  <si>
    <t>La falta o una inadecuada información,  puede producir debilidades a la hora de definir el precio y eso puede implicar impactos en el superávit</t>
  </si>
  <si>
    <t>RITD-IGO-02</t>
  </si>
  <si>
    <t>Compromiso Contractual</t>
  </si>
  <si>
    <t>El desconocimiento de los compromisos contractuales adquiridos, posibilita la incursión en riesgos innecesarios.</t>
  </si>
  <si>
    <t>RITD-IGO-03</t>
  </si>
  <si>
    <t>Medición Operativa</t>
  </si>
  <si>
    <t>No contar con indicadores de gestión cultivan la incertidumbre en la toma de decisiones.</t>
  </si>
  <si>
    <t>RITD-IGO-04</t>
  </si>
  <si>
    <t>Plan Operativo</t>
  </si>
  <si>
    <t>Problemas de ejecución del Plan Opertativo.</t>
  </si>
  <si>
    <t>RITD-IGO-05</t>
  </si>
  <si>
    <t>Mala planificación de la gestión financiera.</t>
  </si>
  <si>
    <t>RITD-IGO-06</t>
  </si>
  <si>
    <t>Información Contable</t>
  </si>
  <si>
    <t>Información poco veraz, confiable y oportuna.</t>
  </si>
  <si>
    <t>RITD-IGO-07</t>
  </si>
  <si>
    <t>Evaluación del Reporte Financiero</t>
  </si>
  <si>
    <t>Errores en la información financiera generando desconfianza.</t>
  </si>
  <si>
    <t>RITD-IGO-08</t>
  </si>
  <si>
    <t>Tributario</t>
  </si>
  <si>
    <t>Incumplimiento de la legislación tributaria y demás regulaciones que puedan generar riesgos altamente castigables.</t>
  </si>
  <si>
    <t>RITD-IGO-09</t>
  </si>
  <si>
    <t>Evaluación de inversiones</t>
  </si>
  <si>
    <t>Errores en evaluación de financiera de los proyectos de inversión.</t>
  </si>
  <si>
    <t>RITD-IGO-10</t>
  </si>
  <si>
    <t>Reporte Regulatorio</t>
  </si>
  <si>
    <t>Incumplimiento de la legislación tributaria y demás regulaciones generan riesgos castigables.</t>
  </si>
  <si>
    <t>RITD-IE-01</t>
  </si>
  <si>
    <t>Modelo de Negocios</t>
  </si>
  <si>
    <t>Mala evaluación y desajustes del modelo de negocios.</t>
  </si>
  <si>
    <t>RITD-IE-02</t>
  </si>
  <si>
    <t>Portafolio de Negocios</t>
  </si>
  <si>
    <t>Mala priorización de proyectos no contribuye plan estratégico institucional</t>
  </si>
  <si>
    <t>RITD-IE-03</t>
  </si>
  <si>
    <t>Valuación</t>
  </si>
  <si>
    <t>Sin evaluación adecuada de proyectos no hay realimentación y eso limita la toma de decisiones</t>
  </si>
  <si>
    <t>RITD-IE-04</t>
  </si>
  <si>
    <t>Estructura Organizacional</t>
  </si>
  <si>
    <t>Inadecuado monitoreo del organigrama para reaccionar con cambios oportunos.</t>
  </si>
  <si>
    <t>RITD-IE-05</t>
  </si>
  <si>
    <t>Medición del desempeño</t>
  </si>
  <si>
    <t xml:space="preserve">Indicadores poco confiables como parámetros de toma de decisiones </t>
  </si>
  <si>
    <t>RITD-IE-06</t>
  </si>
  <si>
    <t>Asignación de Recursos</t>
  </si>
  <si>
    <t>Los recursos son muy limitados y las necesidades ilimitadas por ello su asignación debe ser muy eficiente.</t>
  </si>
  <si>
    <t>RITD-IE-07</t>
  </si>
  <si>
    <t>Planeamiento</t>
  </si>
  <si>
    <t>Problemas con el Plan Estratégico  este debe ser concreto, medible y real.</t>
  </si>
  <si>
    <t>RITD-IE-08</t>
  </si>
  <si>
    <t>Ciclo de Vida</t>
  </si>
  <si>
    <t>Mala lectura y  poca revisión de las etapas del ciclo de vida en que está la institución y sus servicios.</t>
  </si>
  <si>
    <t>SubCategoría</t>
  </si>
  <si>
    <t>Sección 1 - Identificación de Riesgos Generales</t>
  </si>
  <si>
    <t>Logística de Operaciones</t>
  </si>
  <si>
    <t>Riesgo de Proceso</t>
  </si>
  <si>
    <t>Riesgo de Entorno</t>
  </si>
  <si>
    <t>Financieros</t>
  </si>
  <si>
    <t>Dirección</t>
  </si>
  <si>
    <t>Tecnologías de la Información</t>
  </si>
  <si>
    <t>Ries. Info para la toma de desiciones</t>
  </si>
  <si>
    <t>Información de Gestión Operativa</t>
  </si>
  <si>
    <t>Información Estratégica</t>
  </si>
  <si>
    <t>Categoria</t>
  </si>
  <si>
    <t>Gestión Carrera Electrónica</t>
  </si>
  <si>
    <t xml:space="preserve">Academia </t>
  </si>
  <si>
    <t>Administracion</t>
  </si>
  <si>
    <t>Sección 2 - Identificación de Riesgos Particulares</t>
  </si>
  <si>
    <t>General</t>
  </si>
  <si>
    <t>Clasificación</t>
  </si>
  <si>
    <t>Código Control Actual</t>
  </si>
  <si>
    <t>Código Riesgo</t>
  </si>
  <si>
    <t>Código Control Propuesto</t>
  </si>
  <si>
    <t>Descripción del control propuesto</t>
  </si>
  <si>
    <t>#</t>
  </si>
  <si>
    <t>Fecha de Aplicación</t>
  </si>
  <si>
    <t>Identificación de riesgos partículares</t>
  </si>
  <si>
    <t>Identificación de riesgos generales</t>
  </si>
  <si>
    <t>Sección 4 - Administración de Riesgos</t>
  </si>
  <si>
    <t>Causa (Factor)</t>
  </si>
  <si>
    <t>Definición de la Causa</t>
  </si>
  <si>
    <t>Categoría de  del Factor</t>
  </si>
  <si>
    <t>SubCategoría del Factor</t>
  </si>
  <si>
    <t>Causa específica</t>
  </si>
  <si>
    <t>Descripción de las 
Consecuencias</t>
  </si>
  <si>
    <t>Descripción de los
 Eventos</t>
  </si>
  <si>
    <t>Descripción de la 
Causa</t>
  </si>
  <si>
    <t>Dependencia de riesgo 
directo o indirecto</t>
  </si>
  <si>
    <t>Código del Riesgo</t>
  </si>
  <si>
    <t>Fuente</t>
  </si>
  <si>
    <t>Externo</t>
  </si>
  <si>
    <t>Interno</t>
  </si>
  <si>
    <t>Dirección de riesgo directo o indirecto</t>
  </si>
  <si>
    <t>Evento</t>
  </si>
  <si>
    <t>Código Causa</t>
  </si>
  <si>
    <t>DAF-Gestión Administrativa Financiera</t>
  </si>
  <si>
    <t>REG-Gestión Depto. de Registro</t>
  </si>
  <si>
    <t>FIN-Gestión Depto.Financiero</t>
  </si>
  <si>
    <t>GIR-Gestión  Depto. de Gestión Institucional del Recurso Humano</t>
  </si>
  <si>
    <t>BYD-Gestión  Depto. de Biblioteca y Documentación</t>
  </si>
  <si>
    <t>SOP-Depto. Servicios Operativos (Gestión Administrativa)</t>
  </si>
  <si>
    <t>Código de Riesgo</t>
  </si>
  <si>
    <t>Tolerancia del Riesgo</t>
  </si>
  <si>
    <t>Probabilidad con Control Actual</t>
  </si>
  <si>
    <t>Impacto con Control Actual</t>
  </si>
  <si>
    <t>Disminución Impacto</t>
  </si>
  <si>
    <t>Disminución Probabilidad</t>
  </si>
  <si>
    <t>Probabilidad con control Propuesto</t>
  </si>
  <si>
    <t>Nivel de riesgo residual 1</t>
  </si>
  <si>
    <t>Nivel de riesgo residual 2</t>
  </si>
  <si>
    <t>Nivel del Riesgo residual 2</t>
  </si>
  <si>
    <t>Nivel del Riesgo Residual 1</t>
  </si>
  <si>
    <t>UMA-Gestión Depto. Servicios Operativos (Mantenimiento)</t>
  </si>
  <si>
    <t>UCO-Gestión Depto. Servicios Operativos (Conserjería)</t>
  </si>
  <si>
    <t>USV-Gestión Depto. Servicios Operativos (Seguridad y Vigilancia)</t>
  </si>
  <si>
    <t>UTR-Gestión Depto. Servicios Operativos (Transporte)</t>
  </si>
  <si>
    <t>UBO-Gestión Depto. Servicios Operativos (Bodega)</t>
  </si>
  <si>
    <t>Riesgos a atender</t>
  </si>
  <si>
    <t>En este apartado debe agregar el objetivo, actividades o tareas de dependencia, del cual va a gestionar sus riesgos, para esto debe basarse en el Diccionario de Riesgos Generales, agregando su código específico de causa de riesgo para que se carguen los demás datos en las columnas siguientes. Lo único además del código que debe agregar es la causa, evento y consecuencia y la fecha de identificación del riesgo.</t>
  </si>
  <si>
    <t>En este apartado debe agregar el objetivo, actividades o tareas de dependencia, del cual va a gestionar sus riesgos, si el evento que desata el riesgo no se encuentra en el  Diccionario de Riesgos Generales, debe agregar la causa específica de riesgo, además indicar si es un riesgo directo de su oficina o es un riesgo proveniente de otra dependencia. El código se autogenera, si eligio del menú del inicio la dependencia a la que pertenece, en esta vista debe agregar es la causa, evento, consecuencia y la fecha de identificación del riesgo.</t>
  </si>
  <si>
    <t>3-Medidas de control de riesgos propuestos</t>
  </si>
  <si>
    <t>2-Evaluación de los controles actuales del riesgo</t>
  </si>
  <si>
    <t xml:space="preserve">En este apartado debe elegir de la columna Tipo de Riesgo, si es un riesgo General o Específico, para que de la columna Código de Riesgo, se enlisten uno por uno los riesgos identificados en la pestaña de Riesgos Generales y Riesgos Específicos, después de éste paso, se debe agregar los valores que se consideren de escala 20%,40%,60%,80%,100% a la Probabilidad y al Impacto de 1 a 5, según sel criterio técnico de todos los involucrados en la actividade o tarea, de está primera evaluación se genera el nivel de riesgo inherente, en la tabla 2 se debe identificar si existen controles actuales ante el riesgo y a este se le debe aplicar la misma ponderación indicando si con este control se disminuye el nivel de riesgo inherente obteniendo el riesgo residual 1. Seguidamente si existen o no controles actuales se debe proponer controles, y asignar una ponderación para el nuevo control propuesto exponiendo la el nuevo nivel de riesgo residual 2.  </t>
  </si>
  <si>
    <t>Evento Presentado</t>
  </si>
  <si>
    <t>Este apartado mostrará todos los riesgos identificados y dará indicadores de calor del estado de atención del riesgo, teniendo así un esquema visual de atención para su gestión, debe basarse en las tablas adjuntas para la toma de desiciones en su categorización</t>
  </si>
  <si>
    <t>DBE-Depto. BECV (Gestión Administrativa)</t>
  </si>
  <si>
    <t>UME-Depto. BECV (Unidad Médica)</t>
  </si>
  <si>
    <t>UTS-Depto. BECV (Unidad de Trabajo Social)</t>
  </si>
  <si>
    <t>UPE-Depto. BECV (Unidad Psicoeducativa)</t>
  </si>
  <si>
    <t>UPS-Depto. BECV (Unidad Psicológica)</t>
  </si>
  <si>
    <t>DAC-Gestión Académica Administrativa</t>
  </si>
  <si>
    <t>DSE-Gestión Carrera Secretariado Ejecutivo</t>
  </si>
  <si>
    <t>DTI-Gestión Carrera Tecnologías De La Información</t>
  </si>
  <si>
    <t>DMD-Gestión Carrera Mecanica Dental</t>
  </si>
  <si>
    <t>DIC-Gestión Carrera Investigación Criminal</t>
  </si>
  <si>
    <t>DTU-Gestión Carrera Turismo</t>
  </si>
  <si>
    <t>DAE-Gestión Carrera Dirección Y Administración De Empresas</t>
  </si>
  <si>
    <t>UBE-Gestión Bolsa de Intermediación de Empleo</t>
  </si>
  <si>
    <t>UTE-Gestión Centro de Tecnología Educativa</t>
  </si>
  <si>
    <t>CIN-Gestión  Coordinación de inglés</t>
  </si>
  <si>
    <t>DAD-Gestión Administrativa DECAT</t>
  </si>
  <si>
    <t>CCC-Gestión Cursos Comunidad</t>
  </si>
  <si>
    <t>CAT-Gestión Asistencia Técnica</t>
  </si>
  <si>
    <t>DPD-Gestión Administrativa DPD</t>
  </si>
  <si>
    <t>UPP-Gestión Unidad de Planificación y Presupuesto</t>
  </si>
  <si>
    <t>UIN-Gestión Unidad de Investigación</t>
  </si>
  <si>
    <t>USC-Gestión Unidad de Control y Seguimiento Estratégico</t>
  </si>
  <si>
    <t>UGO-Gestión Unidad Organizacional</t>
  </si>
  <si>
    <t>UTI-Gestión Unidad TI</t>
  </si>
  <si>
    <t xml:space="preserve">URP-Gestión Unidad de CyRP </t>
  </si>
  <si>
    <t>UAR-Gestión Unidad de Archivo</t>
  </si>
  <si>
    <t>DEC-Gestión Administrativa Decanatura</t>
  </si>
  <si>
    <t>Descripción de la Causa</t>
  </si>
  <si>
    <t>Descripción del Evento</t>
  </si>
  <si>
    <t>Descripción de la Consecuencia</t>
  </si>
  <si>
    <t>Por Definir</t>
  </si>
  <si>
    <t>Medidas de administración del riesgo</t>
  </si>
  <si>
    <t>Capacidad de alcanzar un objetivo en el menor tiempo posible y con el mínimo uso posible de los recursos</t>
  </si>
  <si>
    <t>RP-LO-19</t>
  </si>
  <si>
    <t>Eficacia</t>
  </si>
  <si>
    <t>Consiste en alcanzar las metas establecidas en la empresa</t>
  </si>
  <si>
    <t>Garantía Colateral</t>
  </si>
  <si>
    <t>Limitaciones legales a la Dirección</t>
  </si>
  <si>
    <t>Integridad de la información</t>
  </si>
  <si>
    <t>Relevancia de la información</t>
  </si>
  <si>
    <t>Acceso a la información</t>
  </si>
  <si>
    <t>Disponibilidad de la información</t>
  </si>
  <si>
    <t>Infraestructura Tecnológica</t>
  </si>
  <si>
    <t>Formulación de presupuesto</t>
  </si>
  <si>
    <t>RP-F-L-06</t>
  </si>
  <si>
    <t>Ejecución del presupuesto</t>
  </si>
  <si>
    <t>El presupuesto no fue ejecutado en tiempo y forma.</t>
  </si>
  <si>
    <t>RP-LO-20</t>
  </si>
  <si>
    <t>Calidad del Servicio</t>
  </si>
  <si>
    <t>Satisfacción de las necesidades y expectativas del usuario</t>
  </si>
  <si>
    <t>Acatar a cavalidad normas de cumplimiento obligatorio para el sector público.</t>
  </si>
  <si>
    <t>Cumplimiento de Normas Nacionales e Internacionales</t>
  </si>
  <si>
    <t>RE-16</t>
  </si>
  <si>
    <t>Normalización procedimental</t>
  </si>
  <si>
    <t>Ausencia de procedimientos puede causar, múltiples o erroneos accionares operativos.</t>
  </si>
  <si>
    <t>RP-LO-21</t>
  </si>
  <si>
    <t>Capacidad instalada</t>
  </si>
  <si>
    <t>Seguridad e Higiene Ocupacional</t>
  </si>
  <si>
    <t>El espacio físico donde se desarrolla la actividad presenta riesgos para la ejecución de sus objetivos.</t>
  </si>
  <si>
    <t>Transporte vehicular</t>
  </si>
  <si>
    <t>Incumplimiento de objetivos o riesgos generados por el transporte en un automotor</t>
  </si>
  <si>
    <t>RP-LO-22</t>
  </si>
  <si>
    <t>RP-LO-23</t>
  </si>
  <si>
    <t>Reclutamiento y Selección</t>
  </si>
  <si>
    <t>Rotación de personal</t>
  </si>
  <si>
    <t>Selección y reclutamiento erroneo del personal administrativo o docente.</t>
  </si>
  <si>
    <t>Alta rotación de personal que afecte la ejecución de sus actividades</t>
  </si>
  <si>
    <t>Sección 2 - Identificación de Riesgos Específicos</t>
  </si>
  <si>
    <t>Sección 3 - Análisis y Evaluación</t>
  </si>
  <si>
    <t>Sección 4 - Administración de los riesgos</t>
  </si>
  <si>
    <t>1-Evaluación del Riesgo</t>
  </si>
  <si>
    <t>RE-17</t>
  </si>
  <si>
    <t>RE-18</t>
  </si>
  <si>
    <t>RE-19</t>
  </si>
  <si>
    <t>RE-20</t>
  </si>
  <si>
    <t>Colegio Universitario de Cartago
 Gestión de Riesgos Institucionales por Dependencia
Dirección de Planificación y Desarrollo
Unidad de Gestión Organizacional</t>
  </si>
  <si>
    <t>Especifico</t>
  </si>
  <si>
    <t>RE-DAF-1</t>
  </si>
  <si>
    <t>UPR-Unidad de Proveeduría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</si>
</sst>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6"/>
      <color theme="1"/>
      <name val="Calibri"/>
      <family val="2"/>
      <scheme val="minor"/>
    </font>
    <font>
      <u/>
      <sz val="11"/>
      <color theme="10"/>
      <name val="Calibri"/>
      <family val="2"/>
      <scheme val="minor"/>
    </font>
    <font>
      <u/>
      <sz val="14"/>
      <color theme="10"/>
      <name val="Calibri"/>
      <family val="2"/>
      <scheme val="minor"/>
    </font>
    <font>
      <sz val="14"/>
      <color theme="1"/>
      <name val="Calibri"/>
      <family val="2"/>
      <scheme val="minor"/>
    </font>
    <font>
      <sz val="12"/>
      <color theme="1"/>
      <name val="Calibri"/>
      <family val="2"/>
      <scheme val="minor"/>
    </font>
    <font>
      <sz val="12"/>
      <color theme="0"/>
      <name val="Calibri"/>
      <family val="2"/>
      <scheme val="minor"/>
    </font>
    <font>
      <sz val="9"/>
      <color indexed="81"/>
      <name val="Tahoma"/>
      <family val="2"/>
    </font>
    <font>
      <b/>
      <sz val="9"/>
      <color indexed="81"/>
      <name val="Tahoma"/>
      <family val="2"/>
    </font>
    <font>
      <sz val="11"/>
      <name val="Calibri"/>
      <family val="2"/>
      <scheme val="minor"/>
    </font>
    <font>
      <sz val="11"/>
      <color rgb="FFFFFFFF"/>
      <name val="Calibri"/>
      <family val="2"/>
      <scheme val="minor"/>
    </font>
    <font>
      <sz val="18"/>
      <color theme="1"/>
      <name val="Calibri"/>
      <family val="2"/>
      <scheme val="minor"/>
    </font>
    <font>
      <i/>
      <sz val="8"/>
      <name val="Calibri"/>
      <family val="2"/>
      <scheme val="minor"/>
    </font>
    <font>
      <sz val="11"/>
      <color theme="9" tint="0.59999389629810485"/>
      <name val="Calibri"/>
      <family val="2"/>
      <scheme val="minor"/>
    </font>
    <font>
      <sz val="11"/>
      <color theme="1"/>
      <name val="Calibri"/>
      <family val="2"/>
      <scheme val="minor"/>
    </font>
    <font>
      <b/>
      <sz val="14"/>
      <color theme="0"/>
      <name val="Calibri"/>
      <family val="2"/>
      <scheme val="minor"/>
    </font>
    <font>
      <i/>
      <sz val="16"/>
      <name val="Calibri"/>
      <family val="2"/>
      <scheme val="minor"/>
    </font>
    <font>
      <sz val="14"/>
      <color theme="0"/>
      <name val="Calibri"/>
      <family val="2"/>
      <scheme val="minor"/>
    </font>
    <font>
      <sz val="16"/>
      <color theme="0"/>
      <name val="Calibri"/>
      <family val="2"/>
      <scheme val="minor"/>
    </font>
    <font>
      <b/>
      <sz val="16"/>
      <color theme="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rgb="FF00B05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833C0C"/>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medium">
        <color auto="1"/>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medium">
        <color auto="1"/>
      </right>
      <top/>
      <bottom style="thin">
        <color indexed="64"/>
      </bottom>
      <diagonal/>
    </border>
  </borders>
  <cellStyleXfs count="4">
    <xf numFmtId="0" fontId="0" fillId="0" borderId="0"/>
    <xf numFmtId="0" fontId="6" fillId="0" borderId="0" applyNumberFormat="0" applyFill="0" applyBorder="0" applyAlignment="0" applyProtection="0"/>
    <xf numFmtId="0" fontId="9" fillId="0" borderId="0"/>
    <xf numFmtId="43" fontId="18" fillId="0" borderId="0" applyFont="0" applyFill="0" applyBorder="0" applyAlignment="0" applyProtection="0"/>
  </cellStyleXfs>
  <cellXfs count="152">
    <xf numFmtId="0" fontId="0" fillId="0" borderId="0" xfId="0"/>
    <xf numFmtId="0" fontId="0" fillId="2" borderId="0" xfId="0" applyFill="1"/>
    <xf numFmtId="0" fontId="0" fillId="10" borderId="0" xfId="0" applyFill="1"/>
    <xf numFmtId="0" fontId="0" fillId="10" borderId="0" xfId="0" applyFill="1" applyAlignment="1"/>
    <xf numFmtId="0" fontId="0" fillId="10" borderId="0" xfId="0" applyFill="1" applyAlignment="1">
      <alignment horizontal="right"/>
    </xf>
    <xf numFmtId="0" fontId="8" fillId="10" borderId="0" xfId="0" applyFont="1" applyFill="1"/>
    <xf numFmtId="0" fontId="0" fillId="4" borderId="0" xfId="0" applyFill="1" applyBorder="1"/>
    <xf numFmtId="0" fontId="9" fillId="2" borderId="11" xfId="2" applyFill="1" applyBorder="1" applyAlignment="1">
      <alignment wrapText="1"/>
    </xf>
    <xf numFmtId="0" fontId="1" fillId="13" borderId="0" xfId="2" applyFont="1" applyFill="1" applyBorder="1" applyAlignment="1">
      <alignment horizontal="center" vertical="center" wrapText="1"/>
    </xf>
    <xf numFmtId="0" fontId="0" fillId="0" borderId="0" xfId="0" applyBorder="1"/>
    <xf numFmtId="0" fontId="0" fillId="2" borderId="4" xfId="0" applyFill="1" applyBorder="1" applyAlignment="1">
      <alignment horizontal="center" wrapText="1"/>
    </xf>
    <xf numFmtId="0" fontId="0" fillId="2" borderId="4" xfId="0" applyFill="1" applyBorder="1" applyAlignment="1">
      <alignment wrapText="1"/>
    </xf>
    <xf numFmtId="0" fontId="0" fillId="2" borderId="4" xfId="0" applyFill="1" applyBorder="1" applyAlignment="1">
      <alignment horizontal="center" vertical="center" wrapText="1"/>
    </xf>
    <xf numFmtId="0" fontId="1" fillId="5" borderId="0" xfId="2" applyFont="1" applyFill="1" applyBorder="1" applyAlignment="1">
      <alignment horizontal="center" vertical="center"/>
    </xf>
    <xf numFmtId="0" fontId="0" fillId="2" borderId="5" xfId="0" applyFill="1" applyBorder="1" applyAlignment="1">
      <alignment horizontal="center" vertical="center" wrapText="1"/>
    </xf>
    <xf numFmtId="0" fontId="9" fillId="2" borderId="4" xfId="2" applyFill="1" applyBorder="1" applyAlignment="1">
      <alignment horizontal="center" wrapText="1"/>
    </xf>
    <xf numFmtId="0" fontId="9" fillId="2" borderId="4" xfId="2" applyFill="1" applyBorder="1" applyAlignment="1">
      <alignment wrapText="1"/>
    </xf>
    <xf numFmtId="0" fontId="1" fillId="9" borderId="1" xfId="2" applyFont="1" applyFill="1" applyBorder="1" applyAlignment="1">
      <alignment horizontal="center" vertical="center"/>
    </xf>
    <xf numFmtId="0" fontId="1" fillId="9" borderId="1" xfId="2" applyFont="1" applyFill="1" applyBorder="1" applyAlignment="1">
      <alignment vertical="center"/>
    </xf>
    <xf numFmtId="0" fontId="1" fillId="9" borderId="2" xfId="2" applyFont="1" applyFill="1" applyBorder="1" applyAlignment="1">
      <alignment vertical="center"/>
    </xf>
    <xf numFmtId="0" fontId="1" fillId="16" borderId="0" xfId="2" applyFont="1" applyFill="1" applyBorder="1" applyAlignment="1">
      <alignment horizontal="center" vertical="center" wrapText="1"/>
    </xf>
    <xf numFmtId="0" fontId="10" fillId="14" borderId="0" xfId="2" applyFont="1" applyFill="1" applyBorder="1" applyAlignment="1">
      <alignment horizontal="left" wrapText="1"/>
    </xf>
    <xf numFmtId="0" fontId="3" fillId="9" borderId="0" xfId="0" applyFont="1" applyFill="1" applyBorder="1"/>
    <xf numFmtId="0" fontId="3" fillId="7" borderId="0" xfId="0" applyFont="1" applyFill="1" applyBorder="1"/>
    <xf numFmtId="0" fontId="3" fillId="6" borderId="0" xfId="0" applyFont="1" applyFill="1" applyBorder="1"/>
    <xf numFmtId="0" fontId="3" fillId="15" borderId="0" xfId="0" applyFont="1" applyFill="1" applyBorder="1"/>
    <xf numFmtId="0" fontId="13" fillId="4" borderId="0" xfId="0" applyFont="1" applyFill="1" applyBorder="1"/>
    <xf numFmtId="0" fontId="3" fillId="3" borderId="0" xfId="0" applyFont="1" applyFill="1" applyBorder="1"/>
    <xf numFmtId="0" fontId="0" fillId="15" borderId="0" xfId="0" applyFill="1" applyBorder="1"/>
    <xf numFmtId="0" fontId="14" fillId="17" borderId="0" xfId="0" applyFont="1" applyFill="1" applyBorder="1" applyAlignment="1">
      <alignment vertical="center"/>
    </xf>
    <xf numFmtId="0" fontId="0" fillId="11" borderId="0" xfId="0" applyFont="1" applyFill="1"/>
    <xf numFmtId="0" fontId="15" fillId="11" borderId="0" xfId="0" applyFont="1" applyFill="1"/>
    <xf numFmtId="0" fontId="0" fillId="0" borderId="0" xfId="0" applyFont="1"/>
    <xf numFmtId="0" fontId="0" fillId="10" borderId="0" xfId="0" applyFont="1" applyFill="1"/>
    <xf numFmtId="0" fontId="3" fillId="12" borderId="0" xfId="0" applyFont="1" applyFill="1" applyBorder="1" applyAlignment="1">
      <alignment horizontal="center" vertical="center" wrapText="1"/>
    </xf>
    <xf numFmtId="0" fontId="0" fillId="10" borderId="0" xfId="0" applyFont="1" applyFill="1" applyBorder="1" applyAlignment="1">
      <alignment wrapText="1"/>
    </xf>
    <xf numFmtId="0" fontId="0" fillId="10" borderId="0" xfId="0" applyFont="1" applyFill="1" applyBorder="1" applyAlignment="1">
      <alignment horizontal="center" vertical="center"/>
    </xf>
    <xf numFmtId="0" fontId="0" fillId="4" borderId="0" xfId="0" applyFont="1" applyFill="1" applyBorder="1" applyAlignment="1">
      <alignment horizontal="center" vertical="center"/>
    </xf>
    <xf numFmtId="0" fontId="3" fillId="12" borderId="14"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0" fillId="10" borderId="14"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9" xfId="0" applyFont="1" applyFill="1" applyBorder="1" applyAlignment="1">
      <alignment horizontal="center" vertical="center"/>
    </xf>
    <xf numFmtId="0" fontId="0" fillId="4" borderId="12" xfId="0" applyFont="1" applyFill="1" applyBorder="1" applyAlignment="1">
      <alignment horizontal="center" vertical="center"/>
    </xf>
    <xf numFmtId="0" fontId="0" fillId="10" borderId="14"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10" borderId="10"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0" fillId="15" borderId="0" xfId="0" applyFill="1" applyBorder="1" applyAlignment="1">
      <alignment wrapText="1"/>
    </xf>
    <xf numFmtId="0" fontId="3" fillId="12" borderId="0" xfId="0" applyFont="1" applyFill="1" applyBorder="1" applyAlignment="1">
      <alignment horizontal="center" vertical="center"/>
    </xf>
    <xf numFmtId="0" fontId="0" fillId="10" borderId="0" xfId="0" applyFont="1" applyFill="1" applyBorder="1"/>
    <xf numFmtId="0" fontId="1" fillId="9" borderId="0" xfId="2" applyFont="1" applyFill="1" applyBorder="1" applyAlignment="1">
      <alignment vertical="center"/>
    </xf>
    <xf numFmtId="0" fontId="17" fillId="10" borderId="0" xfId="0" applyFont="1" applyFill="1"/>
    <xf numFmtId="0" fontId="10" fillId="12" borderId="0" xfId="0" applyFont="1" applyFill="1" applyBorder="1" applyAlignment="1">
      <alignment horizontal="center" vertical="center" wrapText="1"/>
    </xf>
    <xf numFmtId="0" fontId="3" fillId="5" borderId="0" xfId="0" applyFont="1" applyFill="1"/>
    <xf numFmtId="0" fontId="0" fillId="4" borderId="14" xfId="0" applyFont="1" applyFill="1" applyBorder="1" applyAlignment="1">
      <alignment horizontal="center" vertical="center" wrapText="1"/>
    </xf>
    <xf numFmtId="0" fontId="0" fillId="4" borderId="14" xfId="0" applyFont="1" applyFill="1" applyBorder="1" applyAlignment="1">
      <alignment horizontal="center" vertical="center"/>
    </xf>
    <xf numFmtId="0" fontId="0" fillId="4" borderId="9" xfId="0" applyFont="1" applyFill="1" applyBorder="1" applyAlignment="1">
      <alignment horizontal="center" vertical="center"/>
    </xf>
    <xf numFmtId="0" fontId="19" fillId="12" borderId="4" xfId="0" applyFont="1" applyFill="1" applyBorder="1" applyAlignment="1">
      <alignment horizontal="center" vertical="center"/>
    </xf>
    <xf numFmtId="0" fontId="0" fillId="10" borderId="15" xfId="0" applyFont="1" applyFill="1" applyBorder="1" applyAlignment="1">
      <alignment horizontal="center" vertical="center" wrapText="1"/>
    </xf>
    <xf numFmtId="0" fontId="0" fillId="10" borderId="16" xfId="0" applyFont="1" applyFill="1" applyBorder="1" applyAlignment="1">
      <alignment horizontal="center" vertical="center" wrapText="1"/>
    </xf>
    <xf numFmtId="0" fontId="0" fillId="2" borderId="0" xfId="0" applyFill="1" applyAlignment="1" applyProtection="1">
      <alignment horizontal="left"/>
      <protection locked="0"/>
    </xf>
    <xf numFmtId="0" fontId="0" fillId="4" borderId="13" xfId="0" applyFont="1" applyFill="1" applyBorder="1" applyAlignment="1">
      <alignment horizontal="center" vertical="center"/>
    </xf>
    <xf numFmtId="9" fontId="0" fillId="10" borderId="0" xfId="0" applyNumberFormat="1" applyFont="1" applyFill="1" applyBorder="1" applyAlignment="1">
      <alignment horizontal="center" vertical="center"/>
    </xf>
    <xf numFmtId="9" fontId="0" fillId="4" borderId="0" xfId="0" applyNumberFormat="1" applyFont="1" applyFill="1" applyBorder="1" applyAlignment="1">
      <alignment horizontal="center" vertical="center"/>
    </xf>
    <xf numFmtId="9" fontId="0" fillId="4" borderId="12" xfId="0" applyNumberFormat="1" applyFont="1" applyFill="1" applyBorder="1" applyAlignment="1">
      <alignment horizontal="center" vertical="center"/>
    </xf>
    <xf numFmtId="9" fontId="0" fillId="10" borderId="14" xfId="0" applyNumberFormat="1" applyFont="1" applyFill="1" applyBorder="1" applyAlignment="1">
      <alignment horizontal="center" vertical="center"/>
    </xf>
    <xf numFmtId="9" fontId="0" fillId="4" borderId="14" xfId="0" applyNumberFormat="1" applyFont="1" applyFill="1" applyBorder="1" applyAlignment="1">
      <alignment horizontal="center" vertical="center"/>
    </xf>
    <xf numFmtId="9" fontId="0" fillId="4" borderId="9" xfId="0" applyNumberFormat="1" applyFont="1" applyFill="1" applyBorder="1" applyAlignment="1">
      <alignment horizontal="center" vertical="center"/>
    </xf>
    <xf numFmtId="0" fontId="19" fillId="12" borderId="10" xfId="0" applyFont="1" applyFill="1" applyBorder="1" applyAlignment="1">
      <alignment horizontal="center" vertical="center"/>
    </xf>
    <xf numFmtId="0" fontId="19" fillId="12" borderId="13" xfId="0" applyFont="1" applyFill="1" applyBorder="1" applyAlignment="1">
      <alignment horizontal="center" vertical="center"/>
    </xf>
    <xf numFmtId="43" fontId="0" fillId="10" borderId="0" xfId="3" applyFont="1" applyFill="1" applyBorder="1" applyAlignment="1">
      <alignment horizontal="center" vertical="center" wrapText="1"/>
    </xf>
    <xf numFmtId="0" fontId="22" fillId="12" borderId="18" xfId="0" applyFont="1" applyFill="1" applyBorder="1" applyAlignment="1">
      <alignment horizontal="center" vertical="center" wrapText="1"/>
    </xf>
    <xf numFmtId="0" fontId="23" fillId="12" borderId="19" xfId="0" applyFont="1" applyFill="1" applyBorder="1" applyAlignment="1">
      <alignment horizontal="center" vertical="center" wrapText="1"/>
    </xf>
    <xf numFmtId="0" fontId="23" fillId="12" borderId="20" xfId="0" applyFont="1" applyFill="1" applyBorder="1" applyAlignment="1">
      <alignment horizontal="center" vertical="center" wrapText="1"/>
    </xf>
    <xf numFmtId="43" fontId="0" fillId="4" borderId="0" xfId="3" applyFont="1" applyFill="1" applyBorder="1" applyAlignment="1">
      <alignment horizontal="center" vertical="center" wrapText="1"/>
    </xf>
    <xf numFmtId="0" fontId="0" fillId="4" borderId="9" xfId="0" applyFont="1" applyFill="1" applyBorder="1" applyAlignment="1">
      <alignment horizontal="center" vertical="center" wrapText="1"/>
    </xf>
    <xf numFmtId="0" fontId="0" fillId="4" borderId="12" xfId="0" applyFont="1" applyFill="1" applyBorder="1" applyAlignment="1">
      <alignment horizontal="center" vertical="center" wrapText="1"/>
    </xf>
    <xf numFmtId="43" fontId="0" fillId="4" borderId="29" xfId="3" applyFont="1" applyFill="1" applyBorder="1" applyAlignment="1">
      <alignment horizontal="center" vertical="center" wrapText="1"/>
    </xf>
    <xf numFmtId="0" fontId="0" fillId="2" borderId="22"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protection locked="0"/>
    </xf>
    <xf numFmtId="0" fontId="0" fillId="2" borderId="4" xfId="0" applyFont="1" applyFill="1" applyBorder="1" applyAlignment="1" applyProtection="1">
      <alignment horizontal="center" vertical="center" wrapText="1"/>
      <protection locked="0"/>
    </xf>
    <xf numFmtId="0" fontId="0" fillId="2" borderId="26" xfId="0" applyFont="1" applyFill="1" applyBorder="1" applyAlignment="1" applyProtection="1">
      <alignment horizontal="center" vertical="center" wrapText="1"/>
      <protection locked="0"/>
    </xf>
    <xf numFmtId="0" fontId="0" fillId="2" borderId="17" xfId="0" applyFont="1" applyFill="1" applyBorder="1" applyAlignment="1" applyProtection="1">
      <alignment horizontal="center" vertical="center"/>
      <protection locked="0"/>
    </xf>
    <xf numFmtId="0" fontId="0" fillId="2" borderId="28" xfId="0" applyFont="1" applyFill="1" applyBorder="1" applyAlignment="1" applyProtection="1">
      <alignment horizontal="center" vertical="center"/>
      <protection locked="0"/>
    </xf>
    <xf numFmtId="0" fontId="0" fillId="10" borderId="15" xfId="0" applyFont="1" applyFill="1" applyBorder="1" applyAlignment="1" applyProtection="1">
      <alignment horizontal="center" vertical="center" wrapText="1"/>
      <protection locked="0"/>
    </xf>
    <xf numFmtId="0" fontId="0" fillId="4" borderId="0" xfId="0" applyFont="1" applyFill="1" applyBorder="1" applyAlignment="1" applyProtection="1">
      <alignment horizontal="center" vertical="center"/>
      <protection locked="0"/>
    </xf>
    <xf numFmtId="0" fontId="0" fillId="10" borderId="0" xfId="0" applyFont="1" applyFill="1" applyBorder="1" applyAlignment="1" applyProtection="1">
      <alignment horizontal="center" vertical="center" wrapText="1"/>
      <protection locked="0"/>
    </xf>
    <xf numFmtId="0" fontId="0" fillId="10" borderId="16" xfId="0" applyFont="1" applyFill="1" applyBorder="1" applyAlignment="1" applyProtection="1">
      <alignment horizontal="center" vertical="center" wrapText="1"/>
      <protection locked="0"/>
    </xf>
    <xf numFmtId="0" fontId="0" fillId="10" borderId="15" xfId="0" applyFont="1" applyFill="1" applyBorder="1" applyAlignment="1" applyProtection="1">
      <alignment horizontal="center" vertical="center" wrapText="1"/>
    </xf>
    <xf numFmtId="0" fontId="0" fillId="4" borderId="0" xfId="0" applyFont="1" applyFill="1" applyBorder="1" applyAlignment="1" applyProtection="1">
      <alignment horizontal="center" vertical="center"/>
    </xf>
    <xf numFmtId="0" fontId="0" fillId="10" borderId="0" xfId="0" applyFont="1" applyFill="1" applyBorder="1" applyAlignment="1" applyProtection="1">
      <alignment horizontal="center" vertical="center" wrapText="1"/>
    </xf>
    <xf numFmtId="0" fontId="0" fillId="10" borderId="16" xfId="0" applyFont="1" applyFill="1" applyBorder="1" applyAlignment="1" applyProtection="1">
      <alignment horizontal="center" vertical="center" wrapText="1"/>
    </xf>
    <xf numFmtId="0" fontId="0" fillId="10" borderId="23" xfId="0" applyFont="1" applyFill="1" applyBorder="1" applyAlignment="1" applyProtection="1">
      <alignment horizontal="center" vertical="center" wrapText="1"/>
      <protection locked="0"/>
    </xf>
    <xf numFmtId="0" fontId="0" fillId="4" borderId="11" xfId="0" applyFont="1" applyFill="1" applyBorder="1" applyAlignment="1" applyProtection="1">
      <alignment horizontal="center" vertical="center" wrapText="1"/>
      <protection locked="0"/>
    </xf>
    <xf numFmtId="0" fontId="0" fillId="10" borderId="11" xfId="0" applyFont="1" applyFill="1" applyBorder="1" applyAlignment="1" applyProtection="1">
      <alignment horizontal="center" vertical="center" wrapText="1"/>
      <protection locked="0"/>
    </xf>
    <xf numFmtId="0" fontId="0" fillId="10" borderId="27" xfId="0" applyFont="1" applyFill="1" applyBorder="1" applyAlignment="1" applyProtection="1">
      <alignment horizontal="center" vertical="center" wrapText="1"/>
      <protection locked="0"/>
    </xf>
    <xf numFmtId="0" fontId="0" fillId="4" borderId="10" xfId="0" applyFont="1" applyFill="1" applyBorder="1" applyAlignment="1" applyProtection="1">
      <alignment horizontal="center" vertical="center" wrapText="1"/>
      <protection locked="0"/>
    </xf>
    <xf numFmtId="0" fontId="0" fillId="10" borderId="10" xfId="0" applyFont="1" applyFill="1" applyBorder="1" applyAlignment="1" applyProtection="1">
      <alignment horizontal="center" vertical="center" wrapText="1"/>
      <protection locked="0"/>
    </xf>
    <xf numFmtId="14" fontId="0" fillId="10" borderId="23" xfId="0" applyNumberFormat="1" applyFont="1" applyFill="1" applyBorder="1" applyAlignment="1" applyProtection="1">
      <alignment horizontal="center" vertical="center" wrapText="1"/>
      <protection locked="0"/>
    </xf>
    <xf numFmtId="0" fontId="0" fillId="4" borderId="0" xfId="0" applyFont="1" applyFill="1" applyBorder="1" applyAlignment="1" applyProtection="1">
      <alignment horizontal="center" vertical="center" wrapText="1"/>
      <protection locked="0"/>
    </xf>
    <xf numFmtId="14" fontId="0" fillId="4" borderId="11" xfId="0" applyNumberFormat="1" applyFont="1" applyFill="1" applyBorder="1" applyAlignment="1" applyProtection="1">
      <alignment horizontal="center" vertical="center" wrapText="1"/>
      <protection locked="0"/>
    </xf>
    <xf numFmtId="14" fontId="0" fillId="10" borderId="11" xfId="0" applyNumberFormat="1" applyFont="1" applyFill="1" applyBorder="1" applyAlignment="1" applyProtection="1">
      <alignment horizontal="center" vertical="center" wrapText="1"/>
      <protection locked="0"/>
    </xf>
    <xf numFmtId="14" fontId="0" fillId="10" borderId="27" xfId="0" applyNumberFormat="1" applyFont="1" applyFill="1" applyBorder="1" applyAlignment="1" applyProtection="1">
      <alignment horizontal="center" vertical="center" wrapText="1"/>
      <protection locked="0"/>
    </xf>
    <xf numFmtId="0" fontId="0" fillId="2" borderId="17" xfId="0" applyFont="1" applyFill="1" applyBorder="1" applyAlignment="1" applyProtection="1">
      <alignment horizontal="center" vertical="center" wrapText="1"/>
      <protection locked="0"/>
    </xf>
    <xf numFmtId="14" fontId="0" fillId="4" borderId="10" xfId="0" applyNumberFormat="1" applyFont="1" applyFill="1" applyBorder="1" applyAlignment="1" applyProtection="1">
      <alignment horizontal="center" vertical="center" wrapText="1"/>
      <protection locked="0"/>
    </xf>
    <xf numFmtId="14" fontId="0" fillId="10" borderId="10" xfId="0" applyNumberFormat="1" applyFont="1" applyFill="1" applyBorder="1" applyAlignment="1" applyProtection="1">
      <alignment horizontal="center" vertical="center" wrapText="1"/>
      <protection locked="0"/>
    </xf>
    <xf numFmtId="0" fontId="0" fillId="2" borderId="28" xfId="0" applyFont="1" applyFill="1" applyBorder="1" applyAlignment="1" applyProtection="1">
      <alignment horizontal="center" vertical="center" wrapText="1"/>
      <protection locked="0"/>
    </xf>
    <xf numFmtId="9" fontId="0" fillId="2" borderId="4" xfId="0" applyNumberFormat="1" applyFont="1" applyFill="1" applyBorder="1" applyAlignment="1" applyProtection="1">
      <alignment horizontal="center" vertical="center"/>
      <protection locked="0"/>
    </xf>
    <xf numFmtId="1" fontId="0" fillId="2" borderId="4" xfId="0" applyNumberFormat="1" applyFont="1" applyFill="1" applyBorder="1" applyAlignment="1" applyProtection="1">
      <alignment horizontal="center" vertical="center" wrapText="1"/>
      <protection locked="0"/>
    </xf>
    <xf numFmtId="164" fontId="0" fillId="2" borderId="4" xfId="0" applyNumberFormat="1" applyFont="1" applyFill="1" applyBorder="1" applyAlignment="1" applyProtection="1">
      <alignment horizontal="center" vertical="center" wrapText="1"/>
      <protection locked="0"/>
    </xf>
    <xf numFmtId="0" fontId="0" fillId="10" borderId="0" xfId="0" applyFont="1" applyFill="1" applyBorder="1" applyAlignment="1" applyProtection="1">
      <alignment horizontal="center" vertical="center"/>
      <protection locked="0"/>
    </xf>
    <xf numFmtId="0" fontId="0" fillId="4" borderId="12" xfId="0" applyFont="1" applyFill="1" applyBorder="1" applyAlignment="1" applyProtection="1">
      <alignment horizontal="center" vertical="center"/>
      <protection locked="0"/>
    </xf>
    <xf numFmtId="0" fontId="9" fillId="2" borderId="30" xfId="2" applyFill="1" applyBorder="1" applyAlignment="1">
      <alignment wrapText="1"/>
    </xf>
    <xf numFmtId="0" fontId="9" fillId="2" borderId="4" xfId="2" applyFill="1" applyBorder="1" applyAlignment="1">
      <alignment horizontal="center" vertical="center" wrapText="1"/>
    </xf>
    <xf numFmtId="0" fontId="0" fillId="2" borderId="4" xfId="0" applyFont="1" applyFill="1" applyBorder="1" applyAlignment="1">
      <alignment horizontal="center" vertical="center" wrapText="1"/>
    </xf>
    <xf numFmtId="0" fontId="13" fillId="4" borderId="0" xfId="0" applyFont="1" applyFill="1" applyBorder="1" applyAlignment="1" applyProtection="1">
      <alignment horizontal="center" vertical="center" wrapText="1"/>
      <protection locked="0"/>
    </xf>
    <xf numFmtId="0" fontId="13" fillId="4" borderId="12" xfId="0" applyFont="1" applyFill="1" applyBorder="1" applyAlignment="1" applyProtection="1">
      <alignment horizontal="center" vertical="center" wrapText="1"/>
      <protection locked="0"/>
    </xf>
    <xf numFmtId="14" fontId="0" fillId="10" borderId="0" xfId="0" applyNumberFormat="1" applyFont="1" applyFill="1" applyBorder="1" applyAlignment="1" applyProtection="1">
      <alignment horizontal="center" vertical="center" wrapText="1"/>
      <protection locked="0"/>
    </xf>
    <xf numFmtId="14" fontId="0" fillId="4" borderId="0" xfId="0" applyNumberFormat="1" applyFont="1" applyFill="1" applyBorder="1" applyAlignment="1" applyProtection="1">
      <alignment horizontal="center" vertical="center" wrapText="1"/>
      <protection locked="0"/>
    </xf>
    <xf numFmtId="14" fontId="0" fillId="4" borderId="12" xfId="0" applyNumberFormat="1" applyFont="1" applyFill="1" applyBorder="1" applyAlignment="1" applyProtection="1">
      <alignment horizontal="center" vertical="center" wrapText="1"/>
      <protection locked="0"/>
    </xf>
    <xf numFmtId="0" fontId="7" fillId="4" borderId="0" xfId="1" applyFont="1" applyFill="1" applyAlignment="1" applyProtection="1">
      <alignment horizontal="center"/>
    </xf>
    <xf numFmtId="0" fontId="4" fillId="4" borderId="0" xfId="0" applyFont="1" applyFill="1" applyAlignment="1">
      <alignment horizontal="center" vertical="center" wrapText="1"/>
    </xf>
    <xf numFmtId="0" fontId="5" fillId="10" borderId="1" xfId="0" applyFont="1" applyFill="1" applyBorder="1" applyAlignment="1">
      <alignment horizontal="center"/>
    </xf>
    <xf numFmtId="0" fontId="5" fillId="10" borderId="2" xfId="0" applyFont="1" applyFill="1" applyBorder="1" applyAlignment="1">
      <alignment horizontal="center"/>
    </xf>
    <xf numFmtId="0" fontId="5" fillId="10" borderId="3" xfId="0" applyFont="1" applyFill="1" applyBorder="1" applyAlignment="1">
      <alignment horizontal="center"/>
    </xf>
    <xf numFmtId="0" fontId="0" fillId="2" borderId="0" xfId="0" applyFill="1" applyAlignment="1" applyProtection="1">
      <alignment horizontal="left"/>
      <protection locked="0"/>
    </xf>
    <xf numFmtId="0" fontId="0" fillId="2" borderId="0" xfId="0" applyFill="1" applyAlignment="1" applyProtection="1">
      <alignment horizontal="center"/>
      <protection locked="0"/>
    </xf>
    <xf numFmtId="0" fontId="2" fillId="10" borderId="0" xfId="0" applyFont="1" applyFill="1" applyAlignment="1">
      <alignment horizontal="center"/>
    </xf>
    <xf numFmtId="0" fontId="0" fillId="10" borderId="21" xfId="0" applyFont="1" applyFill="1" applyBorder="1" applyAlignment="1" applyProtection="1">
      <alignment horizontal="center" vertical="center"/>
      <protection locked="0"/>
    </xf>
    <xf numFmtId="0" fontId="0" fillId="10" borderId="24" xfId="0" applyFont="1" applyFill="1" applyBorder="1" applyAlignment="1" applyProtection="1">
      <alignment horizontal="center" vertical="center"/>
      <protection locked="0"/>
    </xf>
    <xf numFmtId="0" fontId="0" fillId="10" borderId="25" xfId="0" applyFont="1" applyFill="1" applyBorder="1" applyAlignment="1" applyProtection="1">
      <alignment horizontal="center" vertical="center"/>
      <protection locked="0"/>
    </xf>
    <xf numFmtId="0" fontId="0" fillId="4" borderId="14" xfId="0" applyFont="1" applyFill="1" applyBorder="1" applyAlignment="1" applyProtection="1">
      <alignment horizontal="center" vertical="center"/>
      <protection locked="0"/>
    </xf>
    <xf numFmtId="0" fontId="20" fillId="4" borderId="0" xfId="0" applyNumberFormat="1" applyFont="1" applyFill="1" applyBorder="1" applyAlignment="1">
      <alignment horizontal="left" vertical="center" wrapText="1"/>
    </xf>
    <xf numFmtId="0" fontId="10" fillId="8" borderId="6"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0" fillId="4" borderId="14" xfId="0" applyFont="1" applyFill="1" applyBorder="1" applyAlignment="1" applyProtection="1">
      <alignment horizontal="center" wrapText="1"/>
      <protection locked="0"/>
    </xf>
    <xf numFmtId="0" fontId="0" fillId="10" borderId="21" xfId="0" applyFont="1" applyFill="1" applyBorder="1" applyAlignment="1" applyProtection="1">
      <alignment horizontal="center" wrapText="1"/>
      <protection locked="0"/>
    </xf>
    <xf numFmtId="0" fontId="0" fillId="10" borderId="24" xfId="0" applyFont="1" applyFill="1" applyBorder="1" applyAlignment="1" applyProtection="1">
      <alignment horizontal="center" wrapText="1"/>
      <protection locked="0"/>
    </xf>
    <xf numFmtId="0" fontId="0" fillId="10" borderId="25" xfId="0" applyFont="1" applyFill="1" applyBorder="1" applyAlignment="1" applyProtection="1">
      <alignment horizontal="center" wrapText="1"/>
      <protection locked="0"/>
    </xf>
    <xf numFmtId="0" fontId="15" fillId="11" borderId="0" xfId="0" applyFont="1" applyFill="1" applyAlignment="1">
      <alignment horizontal="left"/>
    </xf>
    <xf numFmtId="0" fontId="21" fillId="8" borderId="6"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16" fillId="4" borderId="0" xfId="0" applyNumberFormat="1" applyFont="1" applyFill="1" applyBorder="1" applyAlignment="1">
      <alignment horizontal="left" vertical="center" wrapText="1"/>
    </xf>
  </cellXfs>
  <cellStyles count="4">
    <cellStyle name="Hipervínculo" xfId="1" builtinId="8"/>
    <cellStyle name="Millares" xfId="3" builtinId="3"/>
    <cellStyle name="Normal" xfId="0" builtinId="0"/>
    <cellStyle name="Normal 2" xfId="2"/>
  </cellStyles>
  <dxfs count="9">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2" defaultPivotStyle="PivotStyleLight16"/>
  <colors>
    <mruColors>
      <color rgb="FFFFCCFF"/>
      <color rgb="FFFF99CC"/>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I21"/>
  <sheetViews>
    <sheetView showGridLines="0" zoomScale="85" zoomScaleNormal="85" workbookViewId="0">
      <selection activeCell="A17" sqref="A17"/>
    </sheetView>
  </sheetViews>
  <sheetFormatPr baseColWidth="10" defaultRowHeight="15" x14ac:dyDescent="0.25"/>
  <cols>
    <col min="1" max="1" width="43.5703125" customWidth="1"/>
    <col min="3" max="3" width="19" bestFit="1" customWidth="1"/>
    <col min="4" max="4" width="23.5703125" customWidth="1"/>
    <col min="5" max="5" width="22" bestFit="1" customWidth="1"/>
    <col min="6" max="6" width="32.140625" customWidth="1"/>
    <col min="8" max="8" width="13" customWidth="1"/>
  </cols>
  <sheetData>
    <row r="1" spans="2:9" ht="129.75" customHeight="1" x14ac:dyDescent="0.25">
      <c r="B1" s="128" t="s">
        <v>410</v>
      </c>
      <c r="C1" s="128"/>
      <c r="D1" s="128"/>
      <c r="E1" s="128"/>
      <c r="F1" s="128"/>
      <c r="G1" s="128"/>
      <c r="H1" s="128"/>
      <c r="I1" s="128"/>
    </row>
    <row r="2" spans="2:9" x14ac:dyDescent="0.25">
      <c r="B2" s="1"/>
      <c r="C2" s="1"/>
      <c r="D2" s="1"/>
      <c r="E2" s="1"/>
      <c r="F2" s="1"/>
      <c r="G2" s="1"/>
      <c r="H2" s="1"/>
      <c r="I2" s="1"/>
    </row>
    <row r="3" spans="2:9" ht="15.75" thickBot="1" x14ac:dyDescent="0.3">
      <c r="B3" s="2"/>
      <c r="C3" s="2"/>
      <c r="D3" s="2"/>
      <c r="E3" s="2"/>
      <c r="F3" s="2"/>
      <c r="G3" s="2"/>
      <c r="H3" s="2"/>
      <c r="I3" s="2"/>
    </row>
    <row r="4" spans="2:9" ht="21.75" thickBot="1" x14ac:dyDescent="0.4">
      <c r="B4" s="2"/>
      <c r="C4" s="129" t="s">
        <v>9</v>
      </c>
      <c r="D4" s="130"/>
      <c r="E4" s="130"/>
      <c r="F4" s="130"/>
      <c r="G4" s="130"/>
      <c r="H4" s="131"/>
      <c r="I4" s="2"/>
    </row>
    <row r="5" spans="2:9" x14ac:dyDescent="0.25">
      <c r="B5" s="2"/>
      <c r="C5" s="2"/>
      <c r="D5" s="2"/>
      <c r="E5" s="2"/>
      <c r="F5" s="2"/>
      <c r="G5" s="2"/>
      <c r="H5" s="2"/>
      <c r="I5" s="2"/>
    </row>
    <row r="6" spans="2:9" x14ac:dyDescent="0.25">
      <c r="B6" s="2"/>
      <c r="C6" s="2"/>
      <c r="D6" s="2"/>
      <c r="E6" s="2"/>
      <c r="F6" s="2"/>
      <c r="G6" s="2"/>
      <c r="H6" s="2"/>
      <c r="I6" s="2"/>
    </row>
    <row r="7" spans="2:9" x14ac:dyDescent="0.25">
      <c r="B7" s="2"/>
      <c r="C7" s="2"/>
      <c r="D7" s="3" t="s">
        <v>0</v>
      </c>
      <c r="E7" s="132"/>
      <c r="F7" s="132"/>
      <c r="G7" s="3"/>
      <c r="H7" s="3"/>
      <c r="I7" s="2"/>
    </row>
    <row r="8" spans="2:9" x14ac:dyDescent="0.25">
      <c r="B8" s="2"/>
      <c r="C8" s="4"/>
      <c r="D8" s="4"/>
      <c r="E8" s="4"/>
      <c r="F8" s="4"/>
      <c r="G8" s="4"/>
      <c r="H8" s="4"/>
      <c r="I8" s="2"/>
    </row>
    <row r="9" spans="2:9" x14ac:dyDescent="0.25">
      <c r="B9" s="2"/>
      <c r="C9" s="3" t="s">
        <v>1</v>
      </c>
      <c r="D9" s="67" t="s">
        <v>276</v>
      </c>
      <c r="E9" s="3" t="s">
        <v>2</v>
      </c>
      <c r="F9" s="133" t="s">
        <v>305</v>
      </c>
      <c r="G9" s="133"/>
      <c r="H9" s="133"/>
      <c r="I9" s="2"/>
    </row>
    <row r="10" spans="2:9" x14ac:dyDescent="0.25">
      <c r="B10" s="2"/>
      <c r="C10" s="2"/>
      <c r="D10" s="2"/>
      <c r="E10" s="2"/>
      <c r="F10" s="2"/>
      <c r="G10" s="2"/>
      <c r="H10" s="2"/>
      <c r="I10" s="2"/>
    </row>
    <row r="11" spans="2:9" x14ac:dyDescent="0.25">
      <c r="B11" s="2"/>
      <c r="C11" s="134" t="s">
        <v>7</v>
      </c>
      <c r="D11" s="134"/>
      <c r="E11" s="134"/>
      <c r="F11" s="134"/>
      <c r="G11" s="134"/>
      <c r="H11" s="134"/>
      <c r="I11" s="2"/>
    </row>
    <row r="12" spans="2:9" x14ac:dyDescent="0.25">
      <c r="B12" s="2"/>
      <c r="C12" s="2" t="s">
        <v>8</v>
      </c>
      <c r="D12" s="2"/>
      <c r="E12" s="2"/>
      <c r="F12" s="2"/>
      <c r="G12" s="2"/>
      <c r="H12" s="2"/>
      <c r="I12" s="2"/>
    </row>
    <row r="13" spans="2:9" ht="18.75" x14ac:dyDescent="0.3">
      <c r="B13" s="2"/>
      <c r="C13" s="2"/>
      <c r="D13" s="127" t="s">
        <v>263</v>
      </c>
      <c r="E13" s="127"/>
      <c r="F13" s="127"/>
      <c r="G13" s="127"/>
      <c r="H13" s="2"/>
      <c r="I13" s="2"/>
    </row>
    <row r="14" spans="2:9" ht="18.75" x14ac:dyDescent="0.3">
      <c r="B14" s="2"/>
      <c r="C14" s="2"/>
      <c r="D14" s="5"/>
      <c r="E14" s="5"/>
      <c r="F14" s="5"/>
      <c r="G14" s="5"/>
      <c r="H14" s="2"/>
      <c r="I14" s="2"/>
    </row>
    <row r="15" spans="2:9" ht="18.75" x14ac:dyDescent="0.3">
      <c r="B15" s="2"/>
      <c r="C15" s="2"/>
      <c r="D15" s="127" t="s">
        <v>402</v>
      </c>
      <c r="E15" s="127"/>
      <c r="F15" s="127"/>
      <c r="G15" s="127"/>
      <c r="H15" s="2"/>
      <c r="I15" s="2"/>
    </row>
    <row r="16" spans="2:9" ht="18.75" x14ac:dyDescent="0.3">
      <c r="B16" s="2"/>
      <c r="C16" s="2"/>
      <c r="D16" s="5"/>
      <c r="E16" s="5"/>
      <c r="F16" s="5"/>
      <c r="G16" s="5"/>
      <c r="H16" s="2"/>
      <c r="I16" s="2"/>
    </row>
    <row r="17" spans="2:9" ht="18.75" x14ac:dyDescent="0.3">
      <c r="B17" s="2"/>
      <c r="C17" s="2"/>
      <c r="D17" s="127" t="s">
        <v>403</v>
      </c>
      <c r="E17" s="127"/>
      <c r="F17" s="127"/>
      <c r="G17" s="127"/>
      <c r="H17" s="2"/>
      <c r="I17" s="2"/>
    </row>
    <row r="18" spans="2:9" ht="18.75" x14ac:dyDescent="0.3">
      <c r="B18" s="2"/>
      <c r="C18" s="2"/>
      <c r="D18" s="5"/>
      <c r="E18" s="5"/>
      <c r="F18" s="5"/>
      <c r="G18" s="5"/>
      <c r="H18" s="2"/>
      <c r="I18" s="2"/>
    </row>
    <row r="19" spans="2:9" ht="18.75" x14ac:dyDescent="0.3">
      <c r="B19" s="2"/>
      <c r="C19" s="2"/>
      <c r="D19" s="127" t="s">
        <v>404</v>
      </c>
      <c r="E19" s="127"/>
      <c r="F19" s="127"/>
      <c r="G19" s="127"/>
      <c r="H19" s="2"/>
      <c r="I19" s="2"/>
    </row>
    <row r="20" spans="2:9" ht="18.75" x14ac:dyDescent="0.3">
      <c r="B20" s="2"/>
      <c r="C20" s="2"/>
      <c r="D20" s="5"/>
      <c r="E20" s="5"/>
      <c r="F20" s="5"/>
      <c r="G20" s="5"/>
      <c r="H20" s="2"/>
      <c r="I20" s="2"/>
    </row>
    <row r="21" spans="2:9" ht="18.75" x14ac:dyDescent="0.3">
      <c r="B21" s="2"/>
      <c r="C21" s="2"/>
      <c r="D21" s="5"/>
      <c r="E21" s="5"/>
      <c r="F21" s="5"/>
      <c r="G21" s="5"/>
      <c r="H21" s="2"/>
      <c r="I21" s="2"/>
    </row>
  </sheetData>
  <sheetProtection algorithmName="SHA-512" hashValue="u/oq7Rm04OZ7c6pP1+tTjT0MLgc2gJ2OBs6CHUIvNncXAC0Hup/QVh2izekbKOcX7oyspexF0uEzyTNxAEd4HQ==" saltValue="/S7VRckJcG9SQ41tTIL+JQ==" spinCount="100000" sheet="1" objects="1" scenarios="1" formatCells="0"/>
  <mergeCells count="9">
    <mergeCell ref="D15:G15"/>
    <mergeCell ref="D17:G17"/>
    <mergeCell ref="D19:G19"/>
    <mergeCell ref="D13:G13"/>
    <mergeCell ref="B1:I1"/>
    <mergeCell ref="C4:H4"/>
    <mergeCell ref="E7:F7"/>
    <mergeCell ref="F9:H9"/>
    <mergeCell ref="C11:H11"/>
  </mergeCells>
  <dataValidations count="1">
    <dataValidation type="list" allowBlank="1" showInputMessage="1" showErrorMessage="1" sqref="F9:H9">
      <formula1>INDIRECT($D$9)</formula1>
    </dataValidation>
  </dataValidations>
  <hyperlinks>
    <hyperlink ref="D15:G15" location="'2-Ident.Riesgos.Especifico'!A1" display="Identificación de Riesgos Específicos"/>
    <hyperlink ref="D17:G17" location="'3-Evaluación'!A1" display="Análisis y Evaluación"/>
    <hyperlink ref="D19:G19" location="'4-Administración'!A1" display="Administración de los riesgos"/>
    <hyperlink ref="D13:G13" location="'1-Ident.Riesgos.Generales'!A1" display="Identificación de Riesgos Generales"/>
  </hyperlinks>
  <pageMargins left="0.7" right="0.7" top="0.75" bottom="0.75" header="0.3" footer="0.3"/>
  <pageSetup paperSize="9" scale="56"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Categorias!$A$1:$A$6</xm:f>
          </x14:formula1>
          <xm:sqref>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B1:Q38"/>
  <sheetViews>
    <sheetView showGridLines="0" topLeftCell="A4" zoomScale="85" zoomScaleNormal="85" workbookViewId="0">
      <selection activeCell="F25" sqref="F25"/>
    </sheetView>
  </sheetViews>
  <sheetFormatPr baseColWidth="10" defaultRowHeight="15" x14ac:dyDescent="0.25"/>
  <cols>
    <col min="1" max="1" width="6.7109375" style="32" customWidth="1"/>
    <col min="2" max="2" width="4.28515625" style="32" customWidth="1"/>
    <col min="3" max="3" width="4.5703125" style="32" customWidth="1"/>
    <col min="4" max="4" width="34.140625" style="32" customWidth="1"/>
    <col min="5" max="5" width="20.140625" style="32" bestFit="1" customWidth="1"/>
    <col min="6" max="6" width="20.42578125" style="32" customWidth="1"/>
    <col min="7" max="8" width="39.42578125" style="32" customWidth="1"/>
    <col min="9" max="9" width="14.140625" style="32" customWidth="1"/>
    <col min="10" max="10" width="34.140625" style="32" customWidth="1"/>
    <col min="11" max="11" width="32.5703125" style="32" customWidth="1"/>
    <col min="12" max="12" width="25.7109375" style="32" customWidth="1"/>
    <col min="13" max="13" width="26.140625" style="32" customWidth="1"/>
    <col min="14" max="14" width="30.5703125" style="32" bestFit="1" customWidth="1"/>
    <col min="15" max="15" width="23.140625" style="32" customWidth="1"/>
    <col min="16" max="16" width="4.42578125" style="32" customWidth="1"/>
    <col min="17" max="17" width="5.85546875" style="32" customWidth="1"/>
    <col min="18" max="16384" width="11.42578125" style="32"/>
  </cols>
  <sheetData>
    <row r="1" spans="2:17" ht="23.25" x14ac:dyDescent="0.35">
      <c r="B1" s="30"/>
      <c r="C1" s="31" t="s">
        <v>263</v>
      </c>
      <c r="D1" s="31"/>
      <c r="E1" s="31"/>
      <c r="F1" s="31"/>
      <c r="G1" s="31"/>
      <c r="H1" s="31"/>
      <c r="I1" s="31"/>
      <c r="J1" s="31"/>
      <c r="K1" s="31"/>
      <c r="L1" s="31"/>
      <c r="M1" s="31"/>
      <c r="N1" s="30"/>
      <c r="O1" s="30"/>
      <c r="P1" s="30"/>
      <c r="Q1" s="30"/>
    </row>
    <row r="2" spans="2:17" x14ac:dyDescent="0.25">
      <c r="B2" s="30"/>
      <c r="C2" s="30"/>
      <c r="D2" s="30"/>
      <c r="E2" s="30"/>
      <c r="F2" s="30"/>
      <c r="G2" s="30"/>
      <c r="H2" s="30"/>
      <c r="I2" s="30"/>
      <c r="J2" s="30"/>
      <c r="K2" s="30"/>
      <c r="L2" s="30"/>
      <c r="M2" s="30"/>
      <c r="N2" s="30"/>
      <c r="O2" s="30"/>
      <c r="P2" s="30"/>
      <c r="Q2" s="30"/>
    </row>
    <row r="3" spans="2:17" ht="15" customHeight="1" x14ac:dyDescent="0.25">
      <c r="B3" s="30"/>
      <c r="C3" s="139" t="s">
        <v>328</v>
      </c>
      <c r="D3" s="139"/>
      <c r="E3" s="139"/>
      <c r="F3" s="139"/>
      <c r="G3" s="139"/>
      <c r="H3" s="139"/>
      <c r="I3" s="139"/>
      <c r="J3" s="139"/>
      <c r="K3" s="139"/>
      <c r="L3" s="139"/>
      <c r="M3" s="139"/>
      <c r="N3" s="139"/>
      <c r="O3" s="139"/>
      <c r="P3" s="139"/>
      <c r="Q3" s="30"/>
    </row>
    <row r="4" spans="2:17" ht="15" customHeight="1" x14ac:dyDescent="0.25">
      <c r="B4" s="30"/>
      <c r="C4" s="139"/>
      <c r="D4" s="139"/>
      <c r="E4" s="139"/>
      <c r="F4" s="139"/>
      <c r="G4" s="139"/>
      <c r="H4" s="139"/>
      <c r="I4" s="139"/>
      <c r="J4" s="139"/>
      <c r="K4" s="139"/>
      <c r="L4" s="139"/>
      <c r="M4" s="139"/>
      <c r="N4" s="139"/>
      <c r="O4" s="139"/>
      <c r="P4" s="139"/>
      <c r="Q4" s="30"/>
    </row>
    <row r="5" spans="2:17" ht="15" customHeight="1" x14ac:dyDescent="0.25">
      <c r="B5" s="30"/>
      <c r="C5" s="139"/>
      <c r="D5" s="139"/>
      <c r="E5" s="139"/>
      <c r="F5" s="139"/>
      <c r="G5" s="139"/>
      <c r="H5" s="139"/>
      <c r="I5" s="139"/>
      <c r="J5" s="139"/>
      <c r="K5" s="139"/>
      <c r="L5" s="139"/>
      <c r="M5" s="139"/>
      <c r="N5" s="139"/>
      <c r="O5" s="139"/>
      <c r="P5" s="139"/>
      <c r="Q5" s="30"/>
    </row>
    <row r="6" spans="2:17" ht="15" customHeight="1" x14ac:dyDescent="0.25">
      <c r="B6" s="30"/>
      <c r="C6" s="139"/>
      <c r="D6" s="139"/>
      <c r="E6" s="139"/>
      <c r="F6" s="139"/>
      <c r="G6" s="139"/>
      <c r="H6" s="139"/>
      <c r="I6" s="139"/>
      <c r="J6" s="139"/>
      <c r="K6" s="139"/>
      <c r="L6" s="139"/>
      <c r="M6" s="139"/>
      <c r="N6" s="139"/>
      <c r="O6" s="139"/>
      <c r="P6" s="139"/>
      <c r="Q6" s="30"/>
    </row>
    <row r="7" spans="2:17" ht="15" customHeight="1" x14ac:dyDescent="0.25">
      <c r="B7" s="30"/>
      <c r="C7" s="139"/>
      <c r="D7" s="139"/>
      <c r="E7" s="139"/>
      <c r="F7" s="139"/>
      <c r="G7" s="139"/>
      <c r="H7" s="139"/>
      <c r="I7" s="139"/>
      <c r="J7" s="139"/>
      <c r="K7" s="139"/>
      <c r="L7" s="139"/>
      <c r="M7" s="139"/>
      <c r="N7" s="139"/>
      <c r="O7" s="139"/>
      <c r="P7" s="139"/>
      <c r="Q7" s="30"/>
    </row>
    <row r="8" spans="2:17" x14ac:dyDescent="0.25">
      <c r="B8" s="30"/>
      <c r="C8" s="30"/>
      <c r="D8" s="30"/>
      <c r="E8" s="30"/>
      <c r="F8" s="30"/>
      <c r="G8" s="30"/>
      <c r="H8" s="30"/>
      <c r="I8" s="30"/>
      <c r="J8" s="30"/>
      <c r="K8" s="30"/>
      <c r="L8" s="30"/>
      <c r="M8" s="30"/>
      <c r="N8" s="30"/>
      <c r="O8" s="30"/>
      <c r="P8" s="30"/>
      <c r="Q8" s="30"/>
    </row>
    <row r="9" spans="2:17" x14ac:dyDescent="0.25">
      <c r="B9" s="30"/>
      <c r="C9" s="33"/>
      <c r="D9" s="33"/>
      <c r="E9" s="33"/>
      <c r="F9" s="33"/>
      <c r="G9" s="33"/>
      <c r="H9" s="33"/>
      <c r="I9" s="33"/>
      <c r="J9" s="33"/>
      <c r="K9" s="33"/>
      <c r="L9" s="33"/>
      <c r="M9" s="33"/>
      <c r="N9" s="33"/>
      <c r="O9" s="33"/>
      <c r="P9" s="33"/>
      <c r="Q9" s="30"/>
    </row>
    <row r="10" spans="2:17" ht="45" customHeight="1" x14ac:dyDescent="0.25">
      <c r="B10" s="30"/>
      <c r="C10" s="33"/>
      <c r="D10" s="140" t="s">
        <v>10</v>
      </c>
      <c r="E10" s="142" t="s">
        <v>287</v>
      </c>
      <c r="F10" s="142"/>
      <c r="G10" s="142"/>
      <c r="H10" s="142"/>
      <c r="I10" s="142"/>
      <c r="J10" s="142"/>
      <c r="K10" s="142"/>
      <c r="L10" s="142"/>
      <c r="M10" s="142"/>
      <c r="N10" s="142"/>
      <c r="O10" s="143"/>
      <c r="P10" s="33"/>
      <c r="Q10" s="30"/>
    </row>
    <row r="11" spans="2:17" ht="57" customHeight="1" thickBot="1" x14ac:dyDescent="0.3">
      <c r="B11" s="30"/>
      <c r="C11" s="33"/>
      <c r="D11" s="141"/>
      <c r="E11" s="59" t="s">
        <v>311</v>
      </c>
      <c r="F11" s="55" t="s">
        <v>304</v>
      </c>
      <c r="G11" s="55" t="s">
        <v>289</v>
      </c>
      <c r="H11" s="55" t="s">
        <v>290</v>
      </c>
      <c r="I11" s="55" t="s">
        <v>299</v>
      </c>
      <c r="J11" s="55" t="s">
        <v>291</v>
      </c>
      <c r="K11" s="55" t="s">
        <v>292</v>
      </c>
      <c r="L11" s="55" t="s">
        <v>362</v>
      </c>
      <c r="M11" s="55" t="s">
        <v>363</v>
      </c>
      <c r="N11" s="55" t="s">
        <v>364</v>
      </c>
      <c r="O11" s="39" t="s">
        <v>27</v>
      </c>
      <c r="P11" s="33"/>
      <c r="Q11" s="30"/>
    </row>
    <row r="12" spans="2:17" x14ac:dyDescent="0.25">
      <c r="B12" s="30"/>
      <c r="C12" s="58">
        <v>1</v>
      </c>
      <c r="D12" s="135"/>
      <c r="E12" s="95" t="str">
        <f>CONCATENATE(F12,"-",MID(Menu!$F$9,1,3),"-",C12)</f>
        <v>-DAF-1</v>
      </c>
      <c r="F12" s="85"/>
      <c r="G12" s="65" t="e">
        <f>VLOOKUP(F12,Riesgos!$A$2:$E$92,2,0)</f>
        <v>#N/A</v>
      </c>
      <c r="H12" s="65" t="e">
        <f>VLOOKUP(F12,Riesgos!$A$2:$E$92,3,0)</f>
        <v>#N/A</v>
      </c>
      <c r="I12" s="65" t="e">
        <f>VLOOKUP(F12,Riesgos!$A$2:$F$92,6,0)</f>
        <v>#N/A</v>
      </c>
      <c r="J12" s="91" t="e">
        <f>VLOOKUP(F12,Riesgos!$A$2:$E$92,4,0)</f>
        <v>#N/A</v>
      </c>
      <c r="K12" s="91" t="e">
        <f>VLOOKUP(F12,Riesgos!$A$2:$E$92,5,0)</f>
        <v>#N/A</v>
      </c>
      <c r="L12" s="91"/>
      <c r="M12" s="91"/>
      <c r="N12" s="91"/>
      <c r="O12" s="99"/>
      <c r="P12" s="33"/>
      <c r="Q12" s="30"/>
    </row>
    <row r="13" spans="2:17" x14ac:dyDescent="0.25">
      <c r="B13" s="30"/>
      <c r="C13" s="58">
        <v>2</v>
      </c>
      <c r="D13" s="136"/>
      <c r="E13" s="96" t="str">
        <f>CONCATENATE(F13,"-",MID(Menu!$F$9,1,3),"-",C13)</f>
        <v>-DAF-2</v>
      </c>
      <c r="F13" s="86"/>
      <c r="G13" s="37" t="e">
        <f>VLOOKUP(F13,Riesgos!$A$2:$E$92,2,0)</f>
        <v>#N/A</v>
      </c>
      <c r="H13" s="48" t="e">
        <f>VLOOKUP(F13,Riesgos!$A$2:$E$92,3,0)</f>
        <v>#N/A</v>
      </c>
      <c r="I13" s="37" t="e">
        <f>VLOOKUP(F13,Riesgos!$A$2:$F$92,6,0)</f>
        <v>#N/A</v>
      </c>
      <c r="J13" s="92" t="e">
        <f>VLOOKUP(F13,Riesgos!$A$2:$E$92,4,0)</f>
        <v>#N/A</v>
      </c>
      <c r="K13" s="92" t="e">
        <f>VLOOKUP(F13,Riesgos!$A$2:$E$92,5,0)</f>
        <v>#N/A</v>
      </c>
      <c r="L13" s="106"/>
      <c r="M13" s="106"/>
      <c r="N13" s="106"/>
      <c r="O13" s="100"/>
      <c r="P13" s="33"/>
      <c r="Q13" s="30"/>
    </row>
    <row r="14" spans="2:17" x14ac:dyDescent="0.25">
      <c r="B14" s="30"/>
      <c r="C14" s="58">
        <v>3</v>
      </c>
      <c r="D14" s="136"/>
      <c r="E14" s="97" t="str">
        <f>CONCATENATE(F14,"-",MID(Menu!$F$9,1,3),"-",C14)</f>
        <v>-DAF-3</v>
      </c>
      <c r="F14" s="87"/>
      <c r="G14" s="45" t="e">
        <f>VLOOKUP(F14,Riesgos!$A$2:$E$92,2,0)</f>
        <v>#N/A</v>
      </c>
      <c r="H14" s="45" t="e">
        <f>VLOOKUP(F14,Riesgos!$A$2:$E$92,3,0)</f>
        <v>#N/A</v>
      </c>
      <c r="I14" s="45" t="e">
        <f>VLOOKUP(F14,Riesgos!$A$2:$F$92,6,0)</f>
        <v>#N/A</v>
      </c>
      <c r="J14" s="93" t="e">
        <f>VLOOKUP(F14,Riesgos!$A$2:$E$92,4,0)</f>
        <v>#N/A</v>
      </c>
      <c r="K14" s="93" t="e">
        <f>VLOOKUP(F14,Riesgos!$A$2:$E$92,5,0)</f>
        <v>#N/A</v>
      </c>
      <c r="L14" s="93"/>
      <c r="M14" s="93"/>
      <c r="N14" s="93"/>
      <c r="O14" s="101"/>
      <c r="P14" s="33"/>
      <c r="Q14" s="30"/>
    </row>
    <row r="15" spans="2:17" x14ac:dyDescent="0.25">
      <c r="B15" s="30"/>
      <c r="C15" s="58">
        <v>4</v>
      </c>
      <c r="D15" s="136"/>
      <c r="E15" s="96" t="str">
        <f>CONCATENATE(F15,"-",MID(Menu!$F$9,1,3),"-",C15)</f>
        <v>-DAF-4</v>
      </c>
      <c r="F15" s="86"/>
      <c r="G15" s="37" t="e">
        <f>VLOOKUP(F15,Riesgos!$A$2:$E$92,2,0)</f>
        <v>#N/A</v>
      </c>
      <c r="H15" s="48" t="e">
        <f>VLOOKUP(F15,Riesgos!$A$2:$E$92,3,0)</f>
        <v>#N/A</v>
      </c>
      <c r="I15" s="37" t="e">
        <f>VLOOKUP(F15,Riesgos!$A$2:$F$92,6,0)</f>
        <v>#N/A</v>
      </c>
      <c r="J15" s="92" t="e">
        <f>VLOOKUP(F15,Riesgos!$A$2:$E$92,4,0)</f>
        <v>#N/A</v>
      </c>
      <c r="K15" s="92" t="e">
        <f>VLOOKUP(F15,Riesgos!$A$2:$E$92,5,0)</f>
        <v>#N/A</v>
      </c>
      <c r="L15" s="106"/>
      <c r="M15" s="106"/>
      <c r="N15" s="106"/>
      <c r="O15" s="100"/>
      <c r="P15" s="33"/>
      <c r="Q15" s="30"/>
    </row>
    <row r="16" spans="2:17" ht="15.75" thickBot="1" x14ac:dyDescent="0.3">
      <c r="B16" s="30"/>
      <c r="C16" s="58">
        <v>5</v>
      </c>
      <c r="D16" s="137"/>
      <c r="E16" s="98" t="str">
        <f>CONCATENATE(F16,"-",MID(Menu!$F$9,1,3),"-",C16)</f>
        <v>-DAF-5</v>
      </c>
      <c r="F16" s="88"/>
      <c r="G16" s="66" t="e">
        <f>VLOOKUP(F16,Riesgos!$A$2:$E$92,2,0)</f>
        <v>#N/A</v>
      </c>
      <c r="H16" s="66" t="e">
        <f>VLOOKUP(F16,Riesgos!$A$2:$E$92,3,0)</f>
        <v>#N/A</v>
      </c>
      <c r="I16" s="66" t="e">
        <f>VLOOKUP(F16,Riesgos!$A$2:$F$92,6,0)</f>
        <v>#N/A</v>
      </c>
      <c r="J16" s="94" t="e">
        <f>VLOOKUP(F16,Riesgos!$A$2:$E$92,4,0)</f>
        <v>#N/A</v>
      </c>
      <c r="K16" s="94" t="e">
        <f>VLOOKUP(F16,Riesgos!$A$2:$E$92,5,0)</f>
        <v>#N/A</v>
      </c>
      <c r="L16" s="94"/>
      <c r="M16" s="94"/>
      <c r="N16" s="94"/>
      <c r="O16" s="102"/>
      <c r="P16" s="33"/>
      <c r="Q16" s="30"/>
    </row>
    <row r="17" spans="2:17" x14ac:dyDescent="0.25">
      <c r="B17" s="30"/>
      <c r="C17" s="58">
        <v>6</v>
      </c>
      <c r="D17" s="138"/>
      <c r="E17" s="96" t="str">
        <f>CONCATENATE(F17,"-",MID(Menu!$F$9,1,3),"-",C17)</f>
        <v>-DAF-6</v>
      </c>
      <c r="F17" s="89"/>
      <c r="G17" s="37" t="e">
        <f>VLOOKUP(F17,Riesgos!$A$2:$E$92,2,0)</f>
        <v>#N/A</v>
      </c>
      <c r="H17" s="48" t="e">
        <f>VLOOKUP(F17,Riesgos!$A$2:$E$92,3,0)</f>
        <v>#N/A</v>
      </c>
      <c r="I17" s="37" t="e">
        <f>VLOOKUP(F17,Riesgos!$A$2:$F$92,6,0)</f>
        <v>#N/A</v>
      </c>
      <c r="J17" s="92" t="e">
        <f>VLOOKUP(F17,Riesgos!$A$2:$E$92,4,0)</f>
        <v>#N/A</v>
      </c>
      <c r="K17" s="92" t="e">
        <f>VLOOKUP(F17,Riesgos!$A$2:$E$92,5,0)</f>
        <v>#N/A</v>
      </c>
      <c r="L17" s="106"/>
      <c r="M17" s="106"/>
      <c r="N17" s="106"/>
      <c r="O17" s="103"/>
      <c r="P17" s="33"/>
      <c r="Q17" s="30"/>
    </row>
    <row r="18" spans="2:17" x14ac:dyDescent="0.25">
      <c r="B18" s="30"/>
      <c r="C18" s="58">
        <v>7</v>
      </c>
      <c r="D18" s="138"/>
      <c r="E18" s="97" t="str">
        <f>CONCATENATE(F18,"-",MID(Menu!$F$9,1,3),"-",C18)</f>
        <v>-DAF-7</v>
      </c>
      <c r="F18" s="87"/>
      <c r="G18" s="45" t="e">
        <f>VLOOKUP(F18,Riesgos!$A$2:$E$92,2,0)</f>
        <v>#N/A</v>
      </c>
      <c r="H18" s="45" t="e">
        <f>VLOOKUP(F18,Riesgos!$A$2:$E$92,3,0)</f>
        <v>#N/A</v>
      </c>
      <c r="I18" s="45" t="e">
        <f>VLOOKUP(F18,Riesgos!$A$2:$F$92,6,0)</f>
        <v>#N/A</v>
      </c>
      <c r="J18" s="93" t="e">
        <f>VLOOKUP(F18,Riesgos!$A$2:$E$92,4,0)</f>
        <v>#N/A</v>
      </c>
      <c r="K18" s="93" t="e">
        <f>VLOOKUP(F18,Riesgos!$A$2:$E$92,5,0)</f>
        <v>#N/A</v>
      </c>
      <c r="L18" s="93"/>
      <c r="M18" s="93"/>
      <c r="N18" s="93"/>
      <c r="O18" s="104"/>
      <c r="P18" s="33"/>
      <c r="Q18" s="30"/>
    </row>
    <row r="19" spans="2:17" x14ac:dyDescent="0.25">
      <c r="B19" s="30"/>
      <c r="C19" s="58">
        <v>8</v>
      </c>
      <c r="D19" s="138"/>
      <c r="E19" s="96" t="str">
        <f>CONCATENATE(F19,"-",MID(Menu!$F$9,1,3),"-",C19)</f>
        <v>-DAF-8</v>
      </c>
      <c r="F19" s="86"/>
      <c r="G19" s="37" t="e">
        <f>VLOOKUP(F19,Riesgos!$A$2:$E$92,2,0)</f>
        <v>#N/A</v>
      </c>
      <c r="H19" s="48" t="e">
        <f>VLOOKUP(F19,Riesgos!$A$2:$E$92,3,0)</f>
        <v>#N/A</v>
      </c>
      <c r="I19" s="37" t="e">
        <f>VLOOKUP(F19,Riesgos!$A$2:$F$92,6,0)</f>
        <v>#N/A</v>
      </c>
      <c r="J19" s="92" t="e">
        <f>VLOOKUP(F19,Riesgos!$A$2:$E$92,4,0)</f>
        <v>#N/A</v>
      </c>
      <c r="K19" s="92" t="e">
        <f>VLOOKUP(F19,Riesgos!$A$2:$E$92,5,0)</f>
        <v>#N/A</v>
      </c>
      <c r="L19" s="106"/>
      <c r="M19" s="106"/>
      <c r="N19" s="106"/>
      <c r="O19" s="103"/>
      <c r="P19" s="33"/>
      <c r="Q19" s="30"/>
    </row>
    <row r="20" spans="2:17" x14ac:dyDescent="0.25">
      <c r="B20" s="30"/>
      <c r="C20" s="58">
        <v>9</v>
      </c>
      <c r="D20" s="138"/>
      <c r="E20" s="97" t="str">
        <f>CONCATENATE(F20,"-",MID(Menu!$F$9,1,3),"-",C20)</f>
        <v>-DAF-9</v>
      </c>
      <c r="F20" s="87"/>
      <c r="G20" s="45" t="e">
        <f>VLOOKUP(F20,Riesgos!$A$2:$E$92,2,0)</f>
        <v>#N/A</v>
      </c>
      <c r="H20" s="45" t="e">
        <f>VLOOKUP(F20,Riesgos!$A$2:$E$92,3,0)</f>
        <v>#N/A</v>
      </c>
      <c r="I20" s="45" t="e">
        <f>VLOOKUP(F20,Riesgos!$A$2:$F$92,6,0)</f>
        <v>#N/A</v>
      </c>
      <c r="J20" s="93" t="e">
        <f>VLOOKUP(F20,Riesgos!$A$2:$E$92,4,0)</f>
        <v>#N/A</v>
      </c>
      <c r="K20" s="93" t="e">
        <f>VLOOKUP(F20,Riesgos!$A$2:$E$92,5,0)</f>
        <v>#N/A</v>
      </c>
      <c r="L20" s="93"/>
      <c r="M20" s="93"/>
      <c r="N20" s="93"/>
      <c r="O20" s="104"/>
      <c r="P20" s="33"/>
      <c r="Q20" s="30"/>
    </row>
    <row r="21" spans="2:17" ht="15.75" thickBot="1" x14ac:dyDescent="0.3">
      <c r="B21" s="30"/>
      <c r="C21" s="58">
        <v>10</v>
      </c>
      <c r="D21" s="138"/>
      <c r="E21" s="96" t="str">
        <f>CONCATENATE(F21,"-",MID(Menu!$F$9,1,3),"-",C21)</f>
        <v>-DAF-10</v>
      </c>
      <c r="F21" s="90"/>
      <c r="G21" s="37" t="e">
        <f>VLOOKUP(F21,Riesgos!$A$2:$E$92,2,0)</f>
        <v>#N/A</v>
      </c>
      <c r="H21" s="48" t="e">
        <f>VLOOKUP(F21,Riesgos!$A$2:$E$92,3,0)</f>
        <v>#N/A</v>
      </c>
      <c r="I21" s="37" t="e">
        <f>VLOOKUP(F21,Riesgos!$A$2:$F$92,6,0)</f>
        <v>#N/A</v>
      </c>
      <c r="J21" s="92" t="e">
        <f>VLOOKUP(F21,Riesgos!$A$2:$E$92,4,0)</f>
        <v>#N/A</v>
      </c>
      <c r="K21" s="92" t="e">
        <f>VLOOKUP(F21,Riesgos!$A$2:$E$92,5,0)</f>
        <v>#N/A</v>
      </c>
      <c r="L21" s="106"/>
      <c r="M21" s="106"/>
      <c r="N21" s="106"/>
      <c r="O21" s="103"/>
      <c r="P21" s="33"/>
      <c r="Q21" s="30"/>
    </row>
    <row r="22" spans="2:17" x14ac:dyDescent="0.25">
      <c r="B22" s="30"/>
      <c r="C22" s="58">
        <v>11</v>
      </c>
      <c r="D22" s="135"/>
      <c r="E22" s="95" t="str">
        <f>CONCATENATE(F22,"-",MID(Menu!$F$9,1,3),"-",C22)</f>
        <v>-DAF-11</v>
      </c>
      <c r="F22" s="85"/>
      <c r="G22" s="65" t="e">
        <f>VLOOKUP(F22,Riesgos!$A$2:$E$92,2,0)</f>
        <v>#N/A</v>
      </c>
      <c r="H22" s="65" t="e">
        <f>VLOOKUP(F22,Riesgos!$A$2:$E$92,3,0)</f>
        <v>#N/A</v>
      </c>
      <c r="I22" s="65" t="e">
        <f>VLOOKUP(F22,Riesgos!$A$2:$F$92,6,0)</f>
        <v>#N/A</v>
      </c>
      <c r="J22" s="91" t="e">
        <f>VLOOKUP(F22,Riesgos!$A$2:$E$92,4,0)</f>
        <v>#N/A</v>
      </c>
      <c r="K22" s="91" t="e">
        <f>VLOOKUP(F22,Riesgos!$A$2:$E$92,5,0)</f>
        <v>#N/A</v>
      </c>
      <c r="L22" s="91"/>
      <c r="M22" s="91"/>
      <c r="N22" s="91"/>
      <c r="O22" s="99"/>
      <c r="P22" s="33"/>
      <c r="Q22" s="30"/>
    </row>
    <row r="23" spans="2:17" x14ac:dyDescent="0.25">
      <c r="B23" s="30"/>
      <c r="C23" s="58">
        <v>12</v>
      </c>
      <c r="D23" s="136"/>
      <c r="E23" s="96" t="str">
        <f>CONCATENATE(F23,"-",MID(Menu!$F$9,1,3),"-",C23)</f>
        <v>-DAF-12</v>
      </c>
      <c r="F23" s="86"/>
      <c r="G23" s="37" t="e">
        <f>VLOOKUP(F23,Riesgos!$A$2:$E$92,2,0)</f>
        <v>#N/A</v>
      </c>
      <c r="H23" s="48" t="e">
        <f>VLOOKUP(F23,Riesgos!$A$2:$E$92,3,0)</f>
        <v>#N/A</v>
      </c>
      <c r="I23" s="37" t="e">
        <f>VLOOKUP(F23,Riesgos!$A$2:$F$92,6,0)</f>
        <v>#N/A</v>
      </c>
      <c r="J23" s="92" t="e">
        <f>VLOOKUP(F23,Riesgos!$A$2:$E$92,4,0)</f>
        <v>#N/A</v>
      </c>
      <c r="K23" s="92" t="e">
        <f>VLOOKUP(F23,Riesgos!$A$2:$E$92,5,0)</f>
        <v>#N/A</v>
      </c>
      <c r="L23" s="106"/>
      <c r="M23" s="106"/>
      <c r="N23" s="106"/>
      <c r="O23" s="100"/>
      <c r="P23" s="33"/>
      <c r="Q23" s="30"/>
    </row>
    <row r="24" spans="2:17" x14ac:dyDescent="0.25">
      <c r="B24" s="30"/>
      <c r="C24" s="58">
        <v>13</v>
      </c>
      <c r="D24" s="136"/>
      <c r="E24" s="97" t="str">
        <f>CONCATENATE(F24,"-",MID(Menu!$F$9,1,3),"-",C24)</f>
        <v>-DAF-13</v>
      </c>
      <c r="F24" s="87"/>
      <c r="G24" s="45" t="e">
        <f>VLOOKUP(F24,Riesgos!$A$2:$E$92,2,0)</f>
        <v>#N/A</v>
      </c>
      <c r="H24" s="45" t="e">
        <f>VLOOKUP(F24,Riesgos!$A$2:$E$92,3,0)</f>
        <v>#N/A</v>
      </c>
      <c r="I24" s="45" t="e">
        <f>VLOOKUP(F24,Riesgos!$A$2:$F$92,6,0)</f>
        <v>#N/A</v>
      </c>
      <c r="J24" s="93" t="e">
        <f>VLOOKUP(F24,Riesgos!$A$2:$E$92,4,0)</f>
        <v>#N/A</v>
      </c>
      <c r="K24" s="93" t="e">
        <f>VLOOKUP(F24,Riesgos!$A$2:$E$92,5,0)</f>
        <v>#N/A</v>
      </c>
      <c r="L24" s="93"/>
      <c r="M24" s="93"/>
      <c r="N24" s="93"/>
      <c r="O24" s="101"/>
      <c r="P24" s="33"/>
      <c r="Q24" s="30"/>
    </row>
    <row r="25" spans="2:17" x14ac:dyDescent="0.25">
      <c r="B25" s="30"/>
      <c r="C25" s="58">
        <v>14</v>
      </c>
      <c r="D25" s="136"/>
      <c r="E25" s="96" t="str">
        <f>CONCATENATE(F25,"-",MID(Menu!$F$9,1,3),"-",C25)</f>
        <v>-DAF-14</v>
      </c>
      <c r="F25" s="86"/>
      <c r="G25" s="37" t="e">
        <f>VLOOKUP(F25,Riesgos!$A$2:$E$92,2,0)</f>
        <v>#N/A</v>
      </c>
      <c r="H25" s="48" t="e">
        <f>VLOOKUP(F25,Riesgos!$A$2:$E$92,3,0)</f>
        <v>#N/A</v>
      </c>
      <c r="I25" s="37" t="e">
        <f>VLOOKUP(F25,Riesgos!$A$2:$F$92,6,0)</f>
        <v>#N/A</v>
      </c>
      <c r="J25" s="92" t="e">
        <f>VLOOKUP(F25,Riesgos!$A$2:$E$92,4,0)</f>
        <v>#N/A</v>
      </c>
      <c r="K25" s="92" t="e">
        <f>VLOOKUP(F25,Riesgos!$A$2:$E$92,5,0)</f>
        <v>#N/A</v>
      </c>
      <c r="L25" s="106"/>
      <c r="M25" s="106"/>
      <c r="N25" s="106"/>
      <c r="O25" s="100"/>
      <c r="P25" s="33"/>
      <c r="Q25" s="30"/>
    </row>
    <row r="26" spans="2:17" ht="15.75" thickBot="1" x14ac:dyDescent="0.3">
      <c r="B26" s="30"/>
      <c r="C26" s="58">
        <v>15</v>
      </c>
      <c r="D26" s="137"/>
      <c r="E26" s="98" t="str">
        <f>CONCATENATE(F26,"-",MID(Menu!$F$9,1,3),"-",C26)</f>
        <v>-DAF-15</v>
      </c>
      <c r="F26" s="88"/>
      <c r="G26" s="66" t="e">
        <f>VLOOKUP(F26,Riesgos!$A$2:$E$92,2,0)</f>
        <v>#N/A</v>
      </c>
      <c r="H26" s="66" t="e">
        <f>VLOOKUP(F26,Riesgos!$A$2:$E$92,3,0)</f>
        <v>#N/A</v>
      </c>
      <c r="I26" s="66" t="e">
        <f>VLOOKUP(F26,Riesgos!$A$2:$F$92,6,0)</f>
        <v>#N/A</v>
      </c>
      <c r="J26" s="94" t="e">
        <f>VLOOKUP(F26,Riesgos!$A$2:$E$92,4,0)</f>
        <v>#N/A</v>
      </c>
      <c r="K26" s="94" t="e">
        <f>VLOOKUP(F26,Riesgos!$A$2:$E$92,5,0)</f>
        <v>#N/A</v>
      </c>
      <c r="L26" s="94"/>
      <c r="M26" s="94"/>
      <c r="N26" s="94"/>
      <c r="O26" s="102"/>
      <c r="P26" s="33"/>
      <c r="Q26" s="30"/>
    </row>
    <row r="27" spans="2:17" x14ac:dyDescent="0.25">
      <c r="B27" s="30"/>
      <c r="C27" s="58">
        <v>16</v>
      </c>
      <c r="D27" s="138"/>
      <c r="E27" s="96" t="str">
        <f>CONCATENATE(F27,"-",MID(Menu!$F$9,1,3),"-",C27)</f>
        <v>-DAF-16</v>
      </c>
      <c r="F27" s="89"/>
      <c r="G27" s="37" t="e">
        <f>VLOOKUP(F27,Riesgos!$A$2:$E$92,2,0)</f>
        <v>#N/A</v>
      </c>
      <c r="H27" s="48" t="e">
        <f>VLOOKUP(F27,Riesgos!$A$2:$E$92,3,0)</f>
        <v>#N/A</v>
      </c>
      <c r="I27" s="37" t="e">
        <f>VLOOKUP(F27,Riesgos!$A$2:$F$92,6,0)</f>
        <v>#N/A</v>
      </c>
      <c r="J27" s="92" t="e">
        <f>VLOOKUP(F27,Riesgos!$A$2:$E$92,4,0)</f>
        <v>#N/A</v>
      </c>
      <c r="K27" s="92" t="e">
        <f>VLOOKUP(F27,Riesgos!$A$2:$E$92,5,0)</f>
        <v>#N/A</v>
      </c>
      <c r="L27" s="106"/>
      <c r="M27" s="106"/>
      <c r="N27" s="106"/>
      <c r="O27" s="103"/>
      <c r="P27" s="33"/>
      <c r="Q27" s="30"/>
    </row>
    <row r="28" spans="2:17" x14ac:dyDescent="0.25">
      <c r="B28" s="30"/>
      <c r="C28" s="58">
        <v>17</v>
      </c>
      <c r="D28" s="138"/>
      <c r="E28" s="97" t="str">
        <f>CONCATENATE(F28,"-",MID(Menu!$F$9,1,3),"-",C28)</f>
        <v>-DAF-17</v>
      </c>
      <c r="F28" s="87"/>
      <c r="G28" s="45" t="e">
        <f>VLOOKUP(F28,Riesgos!$A$2:$E$92,2,0)</f>
        <v>#N/A</v>
      </c>
      <c r="H28" s="45" t="e">
        <f>VLOOKUP(F28,Riesgos!$A$2:$E$92,3,0)</f>
        <v>#N/A</v>
      </c>
      <c r="I28" s="45" t="e">
        <f>VLOOKUP(F28,Riesgos!$A$2:$F$92,6,0)</f>
        <v>#N/A</v>
      </c>
      <c r="J28" s="93" t="e">
        <f>VLOOKUP(F28,Riesgos!$A$2:$E$92,4,0)</f>
        <v>#N/A</v>
      </c>
      <c r="K28" s="93" t="e">
        <f>VLOOKUP(F28,Riesgos!$A$2:$E$92,5,0)</f>
        <v>#N/A</v>
      </c>
      <c r="L28" s="93"/>
      <c r="M28" s="93"/>
      <c r="N28" s="93"/>
      <c r="O28" s="104"/>
      <c r="P28" s="33"/>
      <c r="Q28" s="30"/>
    </row>
    <row r="29" spans="2:17" x14ac:dyDescent="0.25">
      <c r="B29" s="30"/>
      <c r="C29" s="58">
        <v>18</v>
      </c>
      <c r="D29" s="138"/>
      <c r="E29" s="96" t="str">
        <f>CONCATENATE(F29,"-",MID(Menu!$F$9,1,3),"-",C29)</f>
        <v>-DAF-18</v>
      </c>
      <c r="F29" s="86"/>
      <c r="G29" s="37" t="e">
        <f>VLOOKUP(F29,Riesgos!$A$2:$E$92,2,0)</f>
        <v>#N/A</v>
      </c>
      <c r="H29" s="48" t="e">
        <f>VLOOKUP(F29,Riesgos!$A$2:$E$92,3,0)</f>
        <v>#N/A</v>
      </c>
      <c r="I29" s="37" t="e">
        <f>VLOOKUP(F29,Riesgos!$A$2:$F$92,6,0)</f>
        <v>#N/A</v>
      </c>
      <c r="J29" s="92" t="e">
        <f>VLOOKUP(F29,Riesgos!$A$2:$E$92,4,0)</f>
        <v>#N/A</v>
      </c>
      <c r="K29" s="92" t="e">
        <f>VLOOKUP(F29,Riesgos!$A$2:$E$92,5,0)</f>
        <v>#N/A</v>
      </c>
      <c r="L29" s="106"/>
      <c r="M29" s="106"/>
      <c r="N29" s="106"/>
      <c r="O29" s="103"/>
      <c r="P29" s="33"/>
      <c r="Q29" s="30"/>
    </row>
    <row r="30" spans="2:17" x14ac:dyDescent="0.25">
      <c r="B30" s="30"/>
      <c r="C30" s="58">
        <v>19</v>
      </c>
      <c r="D30" s="138"/>
      <c r="E30" s="97" t="str">
        <f>CONCATENATE(F30,"-",MID(Menu!$F$9,1,3),"-",C30)</f>
        <v>-DAF-19</v>
      </c>
      <c r="F30" s="87"/>
      <c r="G30" s="45" t="e">
        <f>VLOOKUP(F30,Riesgos!$A$2:$E$92,2,0)</f>
        <v>#N/A</v>
      </c>
      <c r="H30" s="45" t="e">
        <f>VLOOKUP(F30,Riesgos!$A$2:$E$92,3,0)</f>
        <v>#N/A</v>
      </c>
      <c r="I30" s="45" t="e">
        <f>VLOOKUP(F30,Riesgos!$A$2:$F$92,6,0)</f>
        <v>#N/A</v>
      </c>
      <c r="J30" s="93" t="e">
        <f>VLOOKUP(F30,Riesgos!$A$2:$E$92,4,0)</f>
        <v>#N/A</v>
      </c>
      <c r="K30" s="93" t="e">
        <f>VLOOKUP(F30,Riesgos!$A$2:$E$92,5,0)</f>
        <v>#N/A</v>
      </c>
      <c r="L30" s="93"/>
      <c r="M30" s="93"/>
      <c r="N30" s="93"/>
      <c r="O30" s="104"/>
      <c r="P30" s="33"/>
      <c r="Q30" s="30"/>
    </row>
    <row r="31" spans="2:17" ht="15.75" thickBot="1" x14ac:dyDescent="0.3">
      <c r="B31" s="30"/>
      <c r="C31" s="58">
        <v>20</v>
      </c>
      <c r="D31" s="138"/>
      <c r="E31" s="96" t="str">
        <f>CONCATENATE(F31,"-",MID(Menu!$F$9,1,3),"-",C31)</f>
        <v>-DAF-20</v>
      </c>
      <c r="F31" s="90"/>
      <c r="G31" s="37" t="e">
        <f>VLOOKUP(F31,Riesgos!$A$2:$E$92,2,0)</f>
        <v>#N/A</v>
      </c>
      <c r="H31" s="48" t="e">
        <f>VLOOKUP(F31,Riesgos!$A$2:$E$92,3,0)</f>
        <v>#N/A</v>
      </c>
      <c r="I31" s="37" t="e">
        <f>VLOOKUP(F31,Riesgos!$A$2:$F$92,6,0)</f>
        <v>#N/A</v>
      </c>
      <c r="J31" s="92" t="e">
        <f>VLOOKUP(F31,Riesgos!$A$2:$E$92,4,0)</f>
        <v>#N/A</v>
      </c>
      <c r="K31" s="92" t="e">
        <f>VLOOKUP(F31,Riesgos!$A$2:$E$92,5,0)</f>
        <v>#N/A</v>
      </c>
      <c r="L31" s="106"/>
      <c r="M31" s="106"/>
      <c r="N31" s="106"/>
      <c r="O31" s="103"/>
      <c r="P31" s="33"/>
      <c r="Q31" s="30"/>
    </row>
    <row r="32" spans="2:17" x14ac:dyDescent="0.25">
      <c r="B32" s="30"/>
      <c r="C32" s="58">
        <v>21</v>
      </c>
      <c r="D32" s="135"/>
      <c r="E32" s="95" t="str">
        <f>CONCATENATE(F32,"-",MID(Menu!$F$9,1,3),"-",C32)</f>
        <v>-DAF-21</v>
      </c>
      <c r="F32" s="85"/>
      <c r="G32" s="65" t="e">
        <f>VLOOKUP(F32,Riesgos!$A$2:$E$92,2,0)</f>
        <v>#N/A</v>
      </c>
      <c r="H32" s="65" t="e">
        <f>VLOOKUP(F32,Riesgos!$A$2:$E$92,3,0)</f>
        <v>#N/A</v>
      </c>
      <c r="I32" s="65" t="e">
        <f>VLOOKUP(F32,Riesgos!$A$2:$F$92,6,0)</f>
        <v>#N/A</v>
      </c>
      <c r="J32" s="91" t="e">
        <f>VLOOKUP(F32,Riesgos!$A$2:$E$92,4,0)</f>
        <v>#N/A</v>
      </c>
      <c r="K32" s="91" t="e">
        <f>VLOOKUP(F32,Riesgos!$A$2:$E$92,5,0)</f>
        <v>#N/A</v>
      </c>
      <c r="L32" s="91"/>
      <c r="M32" s="91"/>
      <c r="N32" s="91"/>
      <c r="O32" s="99"/>
      <c r="P32" s="33"/>
      <c r="Q32" s="30"/>
    </row>
    <row r="33" spans="2:17" x14ac:dyDescent="0.25">
      <c r="B33" s="30"/>
      <c r="C33" s="58">
        <v>22</v>
      </c>
      <c r="D33" s="136"/>
      <c r="E33" s="96" t="str">
        <f>CONCATENATE(F33,"-",MID(Menu!$F$9,1,3),"-",C33)</f>
        <v>-DAF-22</v>
      </c>
      <c r="F33" s="86"/>
      <c r="G33" s="37" t="e">
        <f>VLOOKUP(F33,Riesgos!$A$2:$E$92,2,0)</f>
        <v>#N/A</v>
      </c>
      <c r="H33" s="48" t="e">
        <f>VLOOKUP(F33,Riesgos!$A$2:$E$92,3,0)</f>
        <v>#N/A</v>
      </c>
      <c r="I33" s="37" t="e">
        <f>VLOOKUP(F33,Riesgos!$A$2:$F$92,6,0)</f>
        <v>#N/A</v>
      </c>
      <c r="J33" s="92" t="e">
        <f>VLOOKUP(F33,Riesgos!$A$2:$E$92,4,0)</f>
        <v>#N/A</v>
      </c>
      <c r="K33" s="92" t="e">
        <f>VLOOKUP(F33,Riesgos!$A$2:$E$92,5,0)</f>
        <v>#N/A</v>
      </c>
      <c r="L33" s="106"/>
      <c r="M33" s="106"/>
      <c r="N33" s="106"/>
      <c r="O33" s="100"/>
      <c r="P33" s="33"/>
      <c r="Q33" s="30"/>
    </row>
    <row r="34" spans="2:17" x14ac:dyDescent="0.25">
      <c r="B34" s="30"/>
      <c r="C34" s="58">
        <v>23</v>
      </c>
      <c r="D34" s="136"/>
      <c r="E34" s="97" t="str">
        <f>CONCATENATE(F34,"-",MID(Menu!$F$9,1,3),"-",C34)</f>
        <v>-DAF-23</v>
      </c>
      <c r="F34" s="87"/>
      <c r="G34" s="45" t="e">
        <f>VLOOKUP(F34,Riesgos!$A$2:$E$92,2,0)</f>
        <v>#N/A</v>
      </c>
      <c r="H34" s="45" t="e">
        <f>VLOOKUP(F34,Riesgos!$A$2:$E$92,3,0)</f>
        <v>#N/A</v>
      </c>
      <c r="I34" s="45" t="e">
        <f>VLOOKUP(F34,Riesgos!$A$2:$F$92,6,0)</f>
        <v>#N/A</v>
      </c>
      <c r="J34" s="93" t="e">
        <f>VLOOKUP(F34,Riesgos!$A$2:$E$92,4,0)</f>
        <v>#N/A</v>
      </c>
      <c r="K34" s="93" t="e">
        <f>VLOOKUP(F34,Riesgos!$A$2:$E$92,5,0)</f>
        <v>#N/A</v>
      </c>
      <c r="L34" s="93"/>
      <c r="M34" s="93"/>
      <c r="N34" s="93"/>
      <c r="O34" s="101"/>
      <c r="P34" s="33"/>
      <c r="Q34" s="30"/>
    </row>
    <row r="35" spans="2:17" x14ac:dyDescent="0.25">
      <c r="B35" s="30"/>
      <c r="C35" s="58">
        <v>24</v>
      </c>
      <c r="D35" s="136"/>
      <c r="E35" s="96" t="str">
        <f>CONCATENATE(F35,"-",MID(Menu!$F$9,1,3),"-",C35)</f>
        <v>-DAF-24</v>
      </c>
      <c r="F35" s="86"/>
      <c r="G35" s="37" t="e">
        <f>VLOOKUP(F35,Riesgos!$A$2:$E$92,2,0)</f>
        <v>#N/A</v>
      </c>
      <c r="H35" s="48" t="e">
        <f>VLOOKUP(F35,Riesgos!$A$2:$E$92,3,0)</f>
        <v>#N/A</v>
      </c>
      <c r="I35" s="37" t="e">
        <f>VLOOKUP(F35,Riesgos!$A$2:$F$92,6,0)</f>
        <v>#N/A</v>
      </c>
      <c r="J35" s="92" t="e">
        <f>VLOOKUP(F35,Riesgos!$A$2:$E$92,4,0)</f>
        <v>#N/A</v>
      </c>
      <c r="K35" s="92" t="e">
        <f>VLOOKUP(F35,Riesgos!$A$2:$E$92,5,0)</f>
        <v>#N/A</v>
      </c>
      <c r="L35" s="106"/>
      <c r="M35" s="106"/>
      <c r="N35" s="106"/>
      <c r="O35" s="100"/>
      <c r="P35" s="33"/>
      <c r="Q35" s="30"/>
    </row>
    <row r="36" spans="2:17" ht="15.75" thickBot="1" x14ac:dyDescent="0.3">
      <c r="B36" s="30"/>
      <c r="C36" s="58">
        <v>25</v>
      </c>
      <c r="D36" s="137"/>
      <c r="E36" s="98" t="str">
        <f>CONCATENATE(F36,"-",MID(Menu!$F$9,1,3),"-",C36)</f>
        <v>-DAF-25</v>
      </c>
      <c r="F36" s="88"/>
      <c r="G36" s="66" t="e">
        <f>VLOOKUP(F36,Riesgos!$A$2:$E$92,2,0)</f>
        <v>#N/A</v>
      </c>
      <c r="H36" s="66" t="e">
        <f>VLOOKUP(F36,Riesgos!$A$2:$E$92,3,0)</f>
        <v>#N/A</v>
      </c>
      <c r="I36" s="66" t="e">
        <f>VLOOKUP(F36,Riesgos!$A$2:$F$92,6,0)</f>
        <v>#N/A</v>
      </c>
      <c r="J36" s="94" t="e">
        <f>VLOOKUP(F36,Riesgos!$A$2:$E$92,4,0)</f>
        <v>#N/A</v>
      </c>
      <c r="K36" s="94" t="e">
        <f>VLOOKUP(F36,Riesgos!$A$2:$E$92,5,0)</f>
        <v>#N/A</v>
      </c>
      <c r="L36" s="94"/>
      <c r="M36" s="94"/>
      <c r="N36" s="94"/>
      <c r="O36" s="102"/>
      <c r="P36" s="33"/>
      <c r="Q36" s="30"/>
    </row>
    <row r="37" spans="2:17" x14ac:dyDescent="0.25">
      <c r="B37" s="30"/>
      <c r="C37" s="33"/>
      <c r="D37" s="33"/>
      <c r="E37" s="33"/>
      <c r="F37" s="33"/>
      <c r="G37" s="33"/>
      <c r="H37" s="33"/>
      <c r="I37" s="33"/>
      <c r="J37" s="33"/>
      <c r="K37" s="33"/>
      <c r="L37" s="33"/>
      <c r="M37" s="33"/>
      <c r="N37" s="33"/>
      <c r="O37" s="33"/>
      <c r="P37" s="33"/>
      <c r="Q37" s="30"/>
    </row>
    <row r="38" spans="2:17" x14ac:dyDescent="0.25">
      <c r="B38" s="30"/>
      <c r="C38" s="30"/>
      <c r="D38" s="30"/>
      <c r="E38" s="30"/>
      <c r="F38" s="30"/>
      <c r="G38" s="30"/>
      <c r="H38" s="30"/>
      <c r="I38" s="30"/>
      <c r="J38" s="30"/>
      <c r="K38" s="30"/>
      <c r="L38" s="30"/>
      <c r="M38" s="30"/>
      <c r="N38" s="30"/>
      <c r="O38" s="30"/>
      <c r="P38" s="30"/>
      <c r="Q38" s="30"/>
    </row>
  </sheetData>
  <sheetProtection algorithmName="SHA-512" hashValue="pD21PIBJzkoNSX/FFy/FW68KGcSjjYyXdfAmGRALQFQkX937dk7T6aasr+Xg00Sk/0F9rQJe3JDXBA0t0eJirA==" saltValue="NS+A9gBjQ2P/dKJBtEr+NQ==" spinCount="100000" sheet="1" objects="1" scenarios="1"/>
  <mergeCells count="8">
    <mergeCell ref="D22:D26"/>
    <mergeCell ref="D27:D31"/>
    <mergeCell ref="D32:D36"/>
    <mergeCell ref="C3:P7"/>
    <mergeCell ref="D10:D11"/>
    <mergeCell ref="D17:D21"/>
    <mergeCell ref="D12:D16"/>
    <mergeCell ref="E10:O10"/>
  </mergeCells>
  <dataValidations count="1">
    <dataValidation type="date" operator="greaterThanOrEqual" allowBlank="1" showInputMessage="1" showErrorMessage="1" sqref="O12:O36">
      <formula1>TODAY()</formula1>
    </dataValidation>
  </dataValidations>
  <pageMargins left="0.7" right="0.7" top="0.75" bottom="0.75" header="0.3" footer="0.3"/>
  <pageSetup paperSize="9" scale="3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pageSetUpPr fitToPage="1"/>
  </sheetPr>
  <dimension ref="B1:N38"/>
  <sheetViews>
    <sheetView showGridLines="0" topLeftCell="E1" zoomScale="90" zoomScaleNormal="90" workbookViewId="0">
      <selection activeCell="J20" sqref="J20"/>
    </sheetView>
  </sheetViews>
  <sheetFormatPr baseColWidth="10" defaultRowHeight="15" x14ac:dyDescent="0.25"/>
  <cols>
    <col min="1" max="1" width="6.7109375" style="32" customWidth="1"/>
    <col min="2" max="2" width="4.28515625" style="32" customWidth="1"/>
    <col min="3" max="3" width="4.5703125" style="32" customWidth="1"/>
    <col min="4" max="4" width="34.140625" style="32" customWidth="1"/>
    <col min="5" max="5" width="20.42578125" style="32" customWidth="1"/>
    <col min="6" max="6" width="39.42578125" style="32" customWidth="1"/>
    <col min="7" max="7" width="23.140625" style="32" customWidth="1"/>
    <col min="8" max="8" width="47.85546875" style="32" customWidth="1"/>
    <col min="9" max="9" width="25.7109375" style="32" customWidth="1"/>
    <col min="10" max="10" width="26.140625" style="32" customWidth="1"/>
    <col min="11" max="11" width="30.5703125" style="32" bestFit="1" customWidth="1"/>
    <col min="12" max="12" width="23.140625" style="32" customWidth="1"/>
    <col min="13" max="13" width="4.42578125" style="32" customWidth="1"/>
    <col min="14" max="14" width="5.85546875" style="32" customWidth="1"/>
    <col min="15" max="16" width="11.42578125" style="32" customWidth="1"/>
    <col min="17" max="16384" width="11.42578125" style="32"/>
  </cols>
  <sheetData>
    <row r="1" spans="2:14" ht="23.25" x14ac:dyDescent="0.35">
      <c r="B1" s="30"/>
      <c r="C1" s="148" t="s">
        <v>277</v>
      </c>
      <c r="D1" s="148"/>
      <c r="E1" s="148"/>
      <c r="F1" s="148"/>
      <c r="G1" s="31"/>
      <c r="H1" s="31"/>
      <c r="I1" s="31"/>
      <c r="J1" s="31"/>
      <c r="K1" s="30"/>
      <c r="L1" s="30"/>
      <c r="M1" s="30"/>
      <c r="N1" s="30"/>
    </row>
    <row r="2" spans="2:14" x14ac:dyDescent="0.25">
      <c r="B2" s="30"/>
      <c r="C2" s="30"/>
      <c r="D2" s="30"/>
      <c r="E2" s="30"/>
      <c r="F2" s="30"/>
      <c r="G2" s="30"/>
      <c r="H2" s="30"/>
      <c r="I2" s="30"/>
      <c r="J2" s="30"/>
      <c r="K2" s="30"/>
      <c r="L2" s="30"/>
      <c r="M2" s="30"/>
      <c r="N2" s="30"/>
    </row>
    <row r="3" spans="2:14" ht="40.5" customHeight="1" x14ac:dyDescent="0.25">
      <c r="B3" s="30"/>
      <c r="C3" s="139" t="s">
        <v>329</v>
      </c>
      <c r="D3" s="139"/>
      <c r="E3" s="139"/>
      <c r="F3" s="139"/>
      <c r="G3" s="139"/>
      <c r="H3" s="139"/>
      <c r="I3" s="139"/>
      <c r="J3" s="139"/>
      <c r="K3" s="139"/>
      <c r="L3" s="139"/>
      <c r="M3" s="139"/>
      <c r="N3" s="30"/>
    </row>
    <row r="4" spans="2:14" ht="15" customHeight="1" x14ac:dyDescent="0.25">
      <c r="B4" s="30"/>
      <c r="C4" s="139"/>
      <c r="D4" s="139"/>
      <c r="E4" s="139"/>
      <c r="F4" s="139"/>
      <c r="G4" s="139"/>
      <c r="H4" s="139"/>
      <c r="I4" s="139"/>
      <c r="J4" s="139"/>
      <c r="K4" s="139"/>
      <c r="L4" s="139"/>
      <c r="M4" s="139"/>
      <c r="N4" s="30"/>
    </row>
    <row r="5" spans="2:14" ht="15" customHeight="1" x14ac:dyDescent="0.25">
      <c r="B5" s="30"/>
      <c r="C5" s="139"/>
      <c r="D5" s="139"/>
      <c r="E5" s="139"/>
      <c r="F5" s="139"/>
      <c r="G5" s="139"/>
      <c r="H5" s="139"/>
      <c r="I5" s="139"/>
      <c r="J5" s="139"/>
      <c r="K5" s="139"/>
      <c r="L5" s="139"/>
      <c r="M5" s="139"/>
      <c r="N5" s="30"/>
    </row>
    <row r="6" spans="2:14" ht="15" customHeight="1" x14ac:dyDescent="0.25">
      <c r="B6" s="30"/>
      <c r="C6" s="139"/>
      <c r="D6" s="139"/>
      <c r="E6" s="139"/>
      <c r="F6" s="139"/>
      <c r="G6" s="139"/>
      <c r="H6" s="139"/>
      <c r="I6" s="139"/>
      <c r="J6" s="139"/>
      <c r="K6" s="139"/>
      <c r="L6" s="139"/>
      <c r="M6" s="139"/>
      <c r="N6" s="30"/>
    </row>
    <row r="7" spans="2:14" ht="15" customHeight="1" x14ac:dyDescent="0.25">
      <c r="B7" s="30"/>
      <c r="C7" s="139"/>
      <c r="D7" s="139"/>
      <c r="E7" s="139"/>
      <c r="F7" s="139"/>
      <c r="G7" s="139"/>
      <c r="H7" s="139"/>
      <c r="I7" s="139"/>
      <c r="J7" s="139"/>
      <c r="K7" s="139"/>
      <c r="L7" s="139"/>
      <c r="M7" s="139"/>
      <c r="N7" s="30"/>
    </row>
    <row r="8" spans="2:14" x14ac:dyDescent="0.25">
      <c r="B8" s="30"/>
      <c r="C8" s="30"/>
      <c r="D8" s="30"/>
      <c r="E8" s="30"/>
      <c r="F8" s="30"/>
      <c r="G8" s="30"/>
      <c r="H8" s="30"/>
      <c r="I8" s="30"/>
      <c r="J8" s="30"/>
      <c r="K8" s="30"/>
      <c r="L8" s="30"/>
      <c r="M8" s="30"/>
      <c r="N8" s="30"/>
    </row>
    <row r="9" spans="2:14" x14ac:dyDescent="0.25">
      <c r="B9" s="30"/>
      <c r="C9" s="33"/>
      <c r="D9" s="33"/>
      <c r="E9" s="33"/>
      <c r="F9" s="33"/>
      <c r="G9" s="33"/>
      <c r="H9" s="33"/>
      <c r="I9" s="33"/>
      <c r="J9" s="33"/>
      <c r="K9" s="33"/>
      <c r="L9" s="33"/>
      <c r="M9" s="33"/>
      <c r="N9" s="30"/>
    </row>
    <row r="10" spans="2:14" ht="45" customHeight="1" x14ac:dyDescent="0.25">
      <c r="B10" s="30"/>
      <c r="C10" s="33"/>
      <c r="D10" s="140" t="s">
        <v>10</v>
      </c>
      <c r="E10" s="142" t="s">
        <v>286</v>
      </c>
      <c r="F10" s="142"/>
      <c r="G10" s="142"/>
      <c r="H10" s="142"/>
      <c r="I10" s="142"/>
      <c r="J10" s="142"/>
      <c r="K10" s="142"/>
      <c r="L10" s="143"/>
      <c r="M10" s="33"/>
      <c r="N10" s="30"/>
    </row>
    <row r="11" spans="2:14" ht="30.75" thickBot="1" x14ac:dyDescent="0.3">
      <c r="B11" s="30"/>
      <c r="C11" s="33"/>
      <c r="D11" s="141"/>
      <c r="E11" s="55" t="s">
        <v>298</v>
      </c>
      <c r="F11" s="55" t="s">
        <v>293</v>
      </c>
      <c r="G11" s="34" t="s">
        <v>302</v>
      </c>
      <c r="H11" s="34" t="s">
        <v>297</v>
      </c>
      <c r="I11" s="34" t="s">
        <v>296</v>
      </c>
      <c r="J11" s="34" t="s">
        <v>295</v>
      </c>
      <c r="K11" s="34" t="s">
        <v>294</v>
      </c>
      <c r="L11" s="39" t="s">
        <v>27</v>
      </c>
      <c r="M11" s="33"/>
      <c r="N11" s="30"/>
    </row>
    <row r="12" spans="2:14" ht="15.75" thickBot="1" x14ac:dyDescent="0.3">
      <c r="B12" s="30"/>
      <c r="C12" s="58">
        <v>1</v>
      </c>
      <c r="D12" s="145"/>
      <c r="E12" s="121" t="str">
        <f>CONCATENATE("RE-",MID(Menu!$F$9,1,3),"-",C12)</f>
        <v>RE-DAF-1</v>
      </c>
      <c r="F12" s="91"/>
      <c r="G12" s="91"/>
      <c r="H12" s="91"/>
      <c r="I12" s="91"/>
      <c r="J12" s="91"/>
      <c r="K12" s="91"/>
      <c r="L12" s="105"/>
      <c r="M12" s="33"/>
      <c r="N12" s="30"/>
    </row>
    <row r="13" spans="2:14" ht="15.75" thickBot="1" x14ac:dyDescent="0.3">
      <c r="B13" s="30"/>
      <c r="C13" s="58">
        <v>2</v>
      </c>
      <c r="D13" s="146"/>
      <c r="E13" s="85"/>
      <c r="F13" s="106"/>
      <c r="G13" s="106"/>
      <c r="H13" s="106"/>
      <c r="I13" s="106"/>
      <c r="J13" s="106"/>
      <c r="K13" s="106"/>
      <c r="L13" s="107"/>
      <c r="M13" s="33"/>
      <c r="N13" s="30"/>
    </row>
    <row r="14" spans="2:14" ht="15.75" thickBot="1" x14ac:dyDescent="0.3">
      <c r="B14" s="30"/>
      <c r="C14" s="58">
        <v>3</v>
      </c>
      <c r="D14" s="146"/>
      <c r="E14" s="85"/>
      <c r="F14" s="93"/>
      <c r="G14" s="93"/>
      <c r="H14" s="93"/>
      <c r="I14" s="93"/>
      <c r="J14" s="93"/>
      <c r="K14" s="93"/>
      <c r="L14" s="108"/>
      <c r="M14" s="33"/>
      <c r="N14" s="30"/>
    </row>
    <row r="15" spans="2:14" ht="15.75" thickBot="1" x14ac:dyDescent="0.3">
      <c r="B15" s="30"/>
      <c r="C15" s="58">
        <v>4</v>
      </c>
      <c r="D15" s="146"/>
      <c r="E15" s="85"/>
      <c r="F15" s="106"/>
      <c r="G15" s="106"/>
      <c r="H15" s="106"/>
      <c r="I15" s="106"/>
      <c r="J15" s="106"/>
      <c r="K15" s="106"/>
      <c r="L15" s="107"/>
      <c r="M15" s="33"/>
      <c r="N15" s="30"/>
    </row>
    <row r="16" spans="2:14" ht="15.75" thickBot="1" x14ac:dyDescent="0.3">
      <c r="B16" s="30"/>
      <c r="C16" s="58">
        <v>5</v>
      </c>
      <c r="D16" s="147"/>
      <c r="E16" s="85"/>
      <c r="F16" s="94"/>
      <c r="G16" s="94"/>
      <c r="H16" s="94"/>
      <c r="I16" s="94"/>
      <c r="J16" s="94"/>
      <c r="K16" s="94"/>
      <c r="L16" s="109"/>
      <c r="M16" s="33"/>
      <c r="N16" s="30"/>
    </row>
    <row r="17" spans="2:14" x14ac:dyDescent="0.25">
      <c r="B17" s="30"/>
      <c r="C17" s="58">
        <v>6</v>
      </c>
      <c r="D17" s="144"/>
      <c r="E17" s="110"/>
      <c r="F17" s="106"/>
      <c r="G17" s="106"/>
      <c r="H17" s="106"/>
      <c r="I17" s="106"/>
      <c r="J17" s="106"/>
      <c r="K17" s="106"/>
      <c r="L17" s="111"/>
      <c r="M17" s="33"/>
      <c r="N17" s="30"/>
    </row>
    <row r="18" spans="2:14" x14ac:dyDescent="0.25">
      <c r="B18" s="30"/>
      <c r="C18" s="58">
        <v>7</v>
      </c>
      <c r="D18" s="144"/>
      <c r="E18" s="87"/>
      <c r="F18" s="93"/>
      <c r="G18" s="93"/>
      <c r="H18" s="93"/>
      <c r="I18" s="93"/>
      <c r="J18" s="93"/>
      <c r="K18" s="93"/>
      <c r="L18" s="112"/>
      <c r="M18" s="33"/>
      <c r="N18" s="30"/>
    </row>
    <row r="19" spans="2:14" x14ac:dyDescent="0.25">
      <c r="B19" s="30"/>
      <c r="C19" s="58">
        <v>8</v>
      </c>
      <c r="D19" s="144"/>
      <c r="E19" s="87"/>
      <c r="F19" s="106"/>
      <c r="G19" s="106"/>
      <c r="H19" s="106"/>
      <c r="I19" s="106"/>
      <c r="J19" s="106"/>
      <c r="K19" s="106"/>
      <c r="L19" s="111"/>
      <c r="M19" s="33"/>
      <c r="N19" s="30"/>
    </row>
    <row r="20" spans="2:14" x14ac:dyDescent="0.25">
      <c r="B20" s="30"/>
      <c r="C20" s="58">
        <v>9</v>
      </c>
      <c r="D20" s="144"/>
      <c r="E20" s="87"/>
      <c r="F20" s="93"/>
      <c r="G20" s="93"/>
      <c r="H20" s="93"/>
      <c r="I20" s="93"/>
      <c r="J20" s="93"/>
      <c r="K20" s="93"/>
      <c r="L20" s="112"/>
      <c r="M20" s="33"/>
      <c r="N20" s="30"/>
    </row>
    <row r="21" spans="2:14" ht="15.75" thickBot="1" x14ac:dyDescent="0.3">
      <c r="B21" s="30"/>
      <c r="C21" s="58">
        <v>10</v>
      </c>
      <c r="D21" s="144"/>
      <c r="E21" s="113"/>
      <c r="F21" s="106"/>
      <c r="G21" s="106"/>
      <c r="H21" s="106"/>
      <c r="I21" s="106"/>
      <c r="J21" s="106"/>
      <c r="K21" s="106"/>
      <c r="L21" s="111"/>
      <c r="M21" s="33"/>
      <c r="N21" s="30"/>
    </row>
    <row r="22" spans="2:14" x14ac:dyDescent="0.25">
      <c r="B22" s="30"/>
      <c r="C22" s="58">
        <v>11</v>
      </c>
      <c r="D22" s="145"/>
      <c r="E22" s="85"/>
      <c r="F22" s="91"/>
      <c r="G22" s="91"/>
      <c r="H22" s="91"/>
      <c r="I22" s="91"/>
      <c r="J22" s="91"/>
      <c r="K22" s="91"/>
      <c r="L22" s="105"/>
      <c r="M22" s="33"/>
      <c r="N22" s="30"/>
    </row>
    <row r="23" spans="2:14" x14ac:dyDescent="0.25">
      <c r="B23" s="30"/>
      <c r="C23" s="58">
        <v>12</v>
      </c>
      <c r="D23" s="146"/>
      <c r="E23" s="87"/>
      <c r="F23" s="106"/>
      <c r="G23" s="106"/>
      <c r="H23" s="106"/>
      <c r="I23" s="106"/>
      <c r="J23" s="106"/>
      <c r="K23" s="106"/>
      <c r="L23" s="107"/>
      <c r="M23" s="33"/>
      <c r="N23" s="30"/>
    </row>
    <row r="24" spans="2:14" x14ac:dyDescent="0.25">
      <c r="B24" s="30"/>
      <c r="C24" s="58">
        <v>13</v>
      </c>
      <c r="D24" s="146"/>
      <c r="E24" s="87"/>
      <c r="F24" s="93"/>
      <c r="G24" s="93"/>
      <c r="H24" s="93"/>
      <c r="I24" s="93"/>
      <c r="J24" s="93"/>
      <c r="K24" s="93"/>
      <c r="L24" s="108"/>
      <c r="M24" s="33"/>
      <c r="N24" s="30"/>
    </row>
    <row r="25" spans="2:14" x14ac:dyDescent="0.25">
      <c r="B25" s="30"/>
      <c r="C25" s="58">
        <v>14</v>
      </c>
      <c r="D25" s="146"/>
      <c r="E25" s="87"/>
      <c r="F25" s="106"/>
      <c r="G25" s="106"/>
      <c r="H25" s="106"/>
      <c r="I25" s="106"/>
      <c r="J25" s="106"/>
      <c r="K25" s="106"/>
      <c r="L25" s="107"/>
      <c r="M25" s="33"/>
      <c r="N25" s="30"/>
    </row>
    <row r="26" spans="2:14" ht="15.75" thickBot="1" x14ac:dyDescent="0.3">
      <c r="B26" s="30"/>
      <c r="C26" s="58">
        <v>15</v>
      </c>
      <c r="D26" s="147"/>
      <c r="E26" s="88"/>
      <c r="F26" s="94"/>
      <c r="G26" s="94"/>
      <c r="H26" s="94"/>
      <c r="I26" s="94"/>
      <c r="J26" s="94"/>
      <c r="K26" s="94"/>
      <c r="L26" s="109"/>
      <c r="M26" s="33"/>
      <c r="N26" s="30"/>
    </row>
    <row r="27" spans="2:14" x14ac:dyDescent="0.25">
      <c r="B27" s="30"/>
      <c r="C27" s="58">
        <v>16</v>
      </c>
      <c r="D27" s="144"/>
      <c r="E27" s="110"/>
      <c r="F27" s="106"/>
      <c r="G27" s="106"/>
      <c r="H27" s="106"/>
      <c r="I27" s="106"/>
      <c r="J27" s="106"/>
      <c r="K27" s="106"/>
      <c r="L27" s="111"/>
      <c r="M27" s="33"/>
      <c r="N27" s="30"/>
    </row>
    <row r="28" spans="2:14" x14ac:dyDescent="0.25">
      <c r="B28" s="30"/>
      <c r="C28" s="58">
        <v>17</v>
      </c>
      <c r="D28" s="144"/>
      <c r="E28" s="87"/>
      <c r="F28" s="93"/>
      <c r="G28" s="93"/>
      <c r="H28" s="93"/>
      <c r="I28" s="93"/>
      <c r="J28" s="93"/>
      <c r="K28" s="93"/>
      <c r="L28" s="112"/>
      <c r="M28" s="33"/>
      <c r="N28" s="30"/>
    </row>
    <row r="29" spans="2:14" x14ac:dyDescent="0.25">
      <c r="B29" s="30"/>
      <c r="C29" s="58">
        <v>18</v>
      </c>
      <c r="D29" s="144"/>
      <c r="E29" s="87"/>
      <c r="F29" s="106"/>
      <c r="G29" s="106"/>
      <c r="H29" s="106"/>
      <c r="I29" s="106"/>
      <c r="J29" s="106"/>
      <c r="K29" s="106"/>
      <c r="L29" s="111"/>
      <c r="M29" s="33"/>
      <c r="N29" s="30"/>
    </row>
    <row r="30" spans="2:14" x14ac:dyDescent="0.25">
      <c r="B30" s="30"/>
      <c r="C30" s="58">
        <v>19</v>
      </c>
      <c r="D30" s="144"/>
      <c r="E30" s="87"/>
      <c r="F30" s="93"/>
      <c r="G30" s="93"/>
      <c r="H30" s="93"/>
      <c r="I30" s="93"/>
      <c r="J30" s="93"/>
      <c r="K30" s="93"/>
      <c r="L30" s="112"/>
      <c r="M30" s="33"/>
      <c r="N30" s="30"/>
    </row>
    <row r="31" spans="2:14" ht="15.75" thickBot="1" x14ac:dyDescent="0.3">
      <c r="B31" s="30"/>
      <c r="C31" s="58">
        <v>20</v>
      </c>
      <c r="D31" s="144"/>
      <c r="E31" s="113"/>
      <c r="F31" s="106"/>
      <c r="G31" s="106"/>
      <c r="H31" s="106"/>
      <c r="I31" s="106"/>
      <c r="J31" s="106"/>
      <c r="K31" s="106"/>
      <c r="L31" s="111"/>
      <c r="M31" s="33"/>
      <c r="N31" s="30"/>
    </row>
    <row r="32" spans="2:14" x14ac:dyDescent="0.25">
      <c r="B32" s="30"/>
      <c r="C32" s="58">
        <v>21</v>
      </c>
      <c r="D32" s="145"/>
      <c r="E32" s="85"/>
      <c r="F32" s="91"/>
      <c r="G32" s="91"/>
      <c r="H32" s="91"/>
      <c r="I32" s="91"/>
      <c r="J32" s="91"/>
      <c r="K32" s="91"/>
      <c r="L32" s="105"/>
      <c r="M32" s="33"/>
      <c r="N32" s="30"/>
    </row>
    <row r="33" spans="2:14" x14ac:dyDescent="0.25">
      <c r="B33" s="30"/>
      <c r="C33" s="58">
        <v>22</v>
      </c>
      <c r="D33" s="146"/>
      <c r="E33" s="87"/>
      <c r="F33" s="106"/>
      <c r="G33" s="106"/>
      <c r="H33" s="106"/>
      <c r="I33" s="106"/>
      <c r="J33" s="106"/>
      <c r="K33" s="106"/>
      <c r="L33" s="107"/>
      <c r="M33" s="33"/>
      <c r="N33" s="30"/>
    </row>
    <row r="34" spans="2:14" x14ac:dyDescent="0.25">
      <c r="B34" s="30"/>
      <c r="C34" s="58">
        <v>23</v>
      </c>
      <c r="D34" s="146"/>
      <c r="E34" s="87"/>
      <c r="F34" s="93"/>
      <c r="G34" s="93"/>
      <c r="H34" s="93"/>
      <c r="I34" s="93"/>
      <c r="J34" s="93"/>
      <c r="K34" s="93"/>
      <c r="L34" s="108"/>
      <c r="M34" s="33"/>
      <c r="N34" s="30"/>
    </row>
    <row r="35" spans="2:14" x14ac:dyDescent="0.25">
      <c r="B35" s="30"/>
      <c r="C35" s="58">
        <v>24</v>
      </c>
      <c r="D35" s="146"/>
      <c r="E35" s="87"/>
      <c r="F35" s="106"/>
      <c r="G35" s="106"/>
      <c r="H35" s="106"/>
      <c r="I35" s="106"/>
      <c r="J35" s="106"/>
      <c r="K35" s="106"/>
      <c r="L35" s="107"/>
      <c r="M35" s="33"/>
      <c r="N35" s="30"/>
    </row>
    <row r="36" spans="2:14" ht="15.75" thickBot="1" x14ac:dyDescent="0.3">
      <c r="B36" s="30"/>
      <c r="C36" s="58">
        <v>25</v>
      </c>
      <c r="D36" s="147"/>
      <c r="E36" s="88"/>
      <c r="F36" s="94"/>
      <c r="G36" s="94"/>
      <c r="H36" s="94"/>
      <c r="I36" s="94"/>
      <c r="J36" s="94"/>
      <c r="K36" s="94"/>
      <c r="L36" s="109"/>
      <c r="M36" s="33"/>
      <c r="N36" s="30"/>
    </row>
    <row r="37" spans="2:14" x14ac:dyDescent="0.25">
      <c r="B37" s="30"/>
      <c r="C37" s="33"/>
      <c r="D37" s="33"/>
      <c r="E37" s="33"/>
      <c r="F37" s="33"/>
      <c r="G37" s="33"/>
      <c r="H37" s="33"/>
      <c r="I37" s="33"/>
      <c r="J37" s="33"/>
      <c r="K37" s="33"/>
      <c r="L37" s="33"/>
      <c r="M37" s="33"/>
      <c r="N37" s="30"/>
    </row>
    <row r="38" spans="2:14" x14ac:dyDescent="0.25">
      <c r="B38" s="30"/>
      <c r="C38" s="30"/>
      <c r="D38" s="30"/>
      <c r="E38" s="30"/>
      <c r="F38" s="30"/>
      <c r="G38" s="30"/>
      <c r="H38" s="30"/>
      <c r="I38" s="30"/>
      <c r="J38" s="30"/>
      <c r="K38" s="30"/>
      <c r="L38" s="30"/>
      <c r="M38" s="30"/>
      <c r="N38" s="30"/>
    </row>
  </sheetData>
  <sheetProtection algorithmName="SHA-512" hashValue="lc5Yz3IqwzCGej5NGXjig8QwJ7Jwl3ucv71eloG51NzoJbzi0r9A2sVereTn9x/L0qqlcdcIJGOEpTAp2a01zQ==" saltValue="urj9S1uzvRcTvvs3bwbDeA==" spinCount="100000" sheet="1" objects="1" scenarios="1"/>
  <mergeCells count="9">
    <mergeCell ref="D27:D31"/>
    <mergeCell ref="D32:D36"/>
    <mergeCell ref="C1:F1"/>
    <mergeCell ref="C3:M7"/>
    <mergeCell ref="D10:D11"/>
    <mergeCell ref="D12:D16"/>
    <mergeCell ref="D17:D21"/>
    <mergeCell ref="D22:D26"/>
    <mergeCell ref="E10:L10"/>
  </mergeCells>
  <dataValidations count="2">
    <dataValidation type="list" allowBlank="1" showInputMessage="1" showErrorMessage="1" sqref="H12:H36">
      <formula1>INDIRECT($G$12)</formula1>
    </dataValidation>
    <dataValidation type="date" operator="greaterThanOrEqual" allowBlank="1" showInputMessage="1" showErrorMessage="1" sqref="L12:L36">
      <formula1>TODAY()</formula1>
    </dataValidation>
  </dataValidations>
  <pageMargins left="0.7" right="0.7" top="0.75" bottom="0.75" header="0.3" footer="0.3"/>
  <pageSetup paperSize="9" scale="3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Categorias!$A$1:$A$6</xm:f>
          </x14:formula1>
          <xm:sqref>G12:G36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B1:AC63"/>
  <sheetViews>
    <sheetView showGridLines="0" zoomScale="70" zoomScaleNormal="70" workbookViewId="0">
      <selection activeCell="M17" sqref="M17"/>
    </sheetView>
  </sheetViews>
  <sheetFormatPr baseColWidth="10" defaultRowHeight="15" x14ac:dyDescent="0.25"/>
  <cols>
    <col min="1" max="1" width="6.7109375" style="32" customWidth="1"/>
    <col min="2" max="2" width="4.28515625" style="32" customWidth="1"/>
    <col min="3" max="4" width="4.5703125" style="32" customWidth="1"/>
    <col min="5" max="5" width="12.5703125" style="32" customWidth="1"/>
    <col min="6" max="6" width="14.42578125" style="32" customWidth="1"/>
    <col min="7" max="7" width="39.28515625" style="32" customWidth="1"/>
    <col min="8" max="8" width="14.28515625" style="32" customWidth="1"/>
    <col min="9" max="9" width="10.5703125" style="32" customWidth="1"/>
    <col min="10" max="10" width="14.28515625" style="32" bestFit="1" customWidth="1"/>
    <col min="11" max="11" width="5.140625" style="32" customWidth="1"/>
    <col min="12" max="12" width="13.7109375" style="32" customWidth="1"/>
    <col min="13" max="13" width="43.85546875" style="32" customWidth="1"/>
    <col min="14" max="14" width="12.28515625" style="32" bestFit="1" customWidth="1"/>
    <col min="15" max="15" width="12" style="32" bestFit="1" customWidth="1"/>
    <col min="16" max="16" width="14" style="32" customWidth="1"/>
    <col min="17" max="17" width="12.140625" style="32" customWidth="1"/>
    <col min="18" max="18" width="8.42578125" style="32" customWidth="1"/>
    <col min="19" max="19" width="4.7109375" style="32" customWidth="1"/>
    <col min="20" max="20" width="11.28515625" style="32" bestFit="1" customWidth="1"/>
    <col min="21" max="21" width="16" style="32" customWidth="1"/>
    <col min="22" max="22" width="41.5703125" style="32" customWidth="1"/>
    <col min="23" max="23" width="15.28515625" style="32" customWidth="1"/>
    <col min="24" max="24" width="12.85546875" style="32" customWidth="1"/>
    <col min="25" max="25" width="13.140625" style="32" bestFit="1" customWidth="1"/>
    <col min="26" max="26" width="8.5703125" style="32" bestFit="1" customWidth="1"/>
    <col min="27" max="27" width="8.5703125" style="32" customWidth="1"/>
    <col min="28" max="28" width="4.42578125" style="32" customWidth="1"/>
    <col min="29" max="29" width="5.85546875" style="32" customWidth="1"/>
    <col min="30" max="16384" width="11.42578125" style="32"/>
  </cols>
  <sheetData>
    <row r="1" spans="2:29" ht="23.25" x14ac:dyDescent="0.35">
      <c r="B1" s="30"/>
      <c r="C1" s="31" t="s">
        <v>18</v>
      </c>
      <c r="D1" s="31"/>
      <c r="E1" s="30"/>
      <c r="F1" s="30"/>
      <c r="G1" s="30"/>
      <c r="H1" s="30"/>
      <c r="I1" s="30"/>
      <c r="J1" s="30"/>
      <c r="K1" s="30"/>
      <c r="L1" s="30"/>
      <c r="M1" s="30"/>
      <c r="N1" s="30"/>
      <c r="O1" s="30"/>
      <c r="P1" s="30"/>
      <c r="Q1" s="30"/>
      <c r="R1" s="30"/>
      <c r="S1" s="30"/>
      <c r="T1" s="30"/>
      <c r="U1" s="30"/>
      <c r="V1" s="30"/>
      <c r="W1" s="30"/>
      <c r="X1" s="30"/>
      <c r="Y1" s="30"/>
      <c r="Z1" s="30"/>
      <c r="AA1" s="30"/>
      <c r="AB1" s="30"/>
      <c r="AC1" s="30"/>
    </row>
    <row r="2" spans="2:29" x14ac:dyDescent="0.25">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2:29" ht="15" customHeight="1" x14ac:dyDescent="0.25">
      <c r="B3" s="30"/>
      <c r="C3" s="139" t="s">
        <v>332</v>
      </c>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30"/>
    </row>
    <row r="4" spans="2:29" x14ac:dyDescent="0.25">
      <c r="B4" s="30"/>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30"/>
    </row>
    <row r="5" spans="2:29" x14ac:dyDescent="0.25">
      <c r="B5" s="30"/>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30"/>
    </row>
    <row r="6" spans="2:29" x14ac:dyDescent="0.25">
      <c r="B6" s="30"/>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30"/>
    </row>
    <row r="7" spans="2:29" ht="49.5" customHeight="1" x14ac:dyDescent="0.25">
      <c r="B7" s="30"/>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30"/>
    </row>
    <row r="8" spans="2:29" x14ac:dyDescent="0.25">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2:29" x14ac:dyDescent="0.25">
      <c r="B9" s="30"/>
      <c r="C9" s="33"/>
      <c r="D9" s="33"/>
      <c r="E9" s="33"/>
      <c r="F9" s="33"/>
      <c r="G9" s="33"/>
      <c r="H9" s="33"/>
      <c r="I9" s="33"/>
      <c r="J9" s="33"/>
      <c r="K9" s="33"/>
      <c r="L9" s="33"/>
      <c r="M9" s="33"/>
      <c r="N9" s="33"/>
      <c r="O9" s="33"/>
      <c r="P9" s="33"/>
      <c r="Q9" s="33"/>
      <c r="R9" s="33"/>
      <c r="S9" s="33"/>
      <c r="T9" s="33"/>
      <c r="U9" s="33"/>
      <c r="V9" s="33"/>
      <c r="W9" s="33"/>
      <c r="X9" s="33"/>
      <c r="Y9" s="33"/>
      <c r="Z9" s="33"/>
      <c r="AA9" s="33"/>
      <c r="AB9" s="33"/>
      <c r="AC9" s="30"/>
    </row>
    <row r="10" spans="2:29" ht="45" customHeight="1" x14ac:dyDescent="0.25">
      <c r="B10" s="30"/>
      <c r="C10" s="33"/>
      <c r="D10" s="150" t="s">
        <v>405</v>
      </c>
      <c r="E10" s="150"/>
      <c r="F10" s="150"/>
      <c r="G10" s="150"/>
      <c r="H10" s="150"/>
      <c r="I10" s="150"/>
      <c r="J10" s="150"/>
      <c r="K10" s="33"/>
      <c r="L10" s="149" t="s">
        <v>331</v>
      </c>
      <c r="M10" s="142"/>
      <c r="N10" s="142"/>
      <c r="O10" s="142"/>
      <c r="P10" s="142"/>
      <c r="Q10" s="142"/>
      <c r="R10" s="143"/>
      <c r="S10" s="33"/>
      <c r="T10" s="149" t="s">
        <v>330</v>
      </c>
      <c r="U10" s="142"/>
      <c r="V10" s="142"/>
      <c r="W10" s="142"/>
      <c r="X10" s="142"/>
      <c r="Y10" s="142"/>
      <c r="Z10" s="142"/>
      <c r="AA10" s="143"/>
      <c r="AB10" s="33"/>
      <c r="AC10" s="30"/>
    </row>
    <row r="11" spans="2:29" ht="60" x14ac:dyDescent="0.25">
      <c r="B11" s="30"/>
      <c r="C11" s="33"/>
      <c r="D11" s="38" t="s">
        <v>284</v>
      </c>
      <c r="E11" s="34" t="s">
        <v>11</v>
      </c>
      <c r="F11" s="34" t="s">
        <v>281</v>
      </c>
      <c r="G11" s="34" t="s">
        <v>303</v>
      </c>
      <c r="H11" s="34" t="s">
        <v>13</v>
      </c>
      <c r="I11" s="34" t="s">
        <v>14</v>
      </c>
      <c r="J11" s="39" t="s">
        <v>15</v>
      </c>
      <c r="K11" s="33"/>
      <c r="L11" s="38" t="s">
        <v>280</v>
      </c>
      <c r="M11" s="34" t="s">
        <v>16</v>
      </c>
      <c r="N11" s="34" t="s">
        <v>316</v>
      </c>
      <c r="O11" s="34" t="s">
        <v>315</v>
      </c>
      <c r="P11" s="34" t="s">
        <v>313</v>
      </c>
      <c r="Q11" s="34" t="s">
        <v>314</v>
      </c>
      <c r="R11" s="39" t="s">
        <v>318</v>
      </c>
      <c r="S11" s="33"/>
      <c r="T11" s="38" t="s">
        <v>282</v>
      </c>
      <c r="U11" s="34" t="s">
        <v>285</v>
      </c>
      <c r="V11" s="34" t="s">
        <v>283</v>
      </c>
      <c r="W11" s="34" t="s">
        <v>316</v>
      </c>
      <c r="X11" s="34" t="s">
        <v>315</v>
      </c>
      <c r="Y11" s="34" t="s">
        <v>317</v>
      </c>
      <c r="Z11" s="34" t="s">
        <v>14</v>
      </c>
      <c r="AA11" s="39" t="s">
        <v>319</v>
      </c>
      <c r="AB11" s="33"/>
      <c r="AC11" s="30"/>
    </row>
    <row r="12" spans="2:29" ht="69" customHeight="1" x14ac:dyDescent="0.25">
      <c r="B12" s="30"/>
      <c r="C12" s="33"/>
      <c r="D12" s="40">
        <v>1</v>
      </c>
      <c r="E12" s="117" t="s">
        <v>411</v>
      </c>
      <c r="F12" s="117" t="s">
        <v>412</v>
      </c>
      <c r="G12" s="45">
        <f>IF(E12="General",VLOOKUP(F12,'1-Ident.Riesgos.Generales'!$E$12:$O$36,9,FALSE),IF(E12="Especifico",VLOOKUP(F12,'2-Ident.Riesgos.Especifico'!$E$12:$L$36,6,0)))</f>
        <v>0</v>
      </c>
      <c r="H12" s="114">
        <v>0.2</v>
      </c>
      <c r="I12" s="115">
        <v>1</v>
      </c>
      <c r="J12" s="75">
        <f>H12*I12</f>
        <v>0.2</v>
      </c>
      <c r="K12" s="33"/>
      <c r="L12" s="40" t="str">
        <f>CONCATENATE("CA-",MID(Menu!$F$9,1,3),"-",D12)</f>
        <v>CA-DAF-1</v>
      </c>
      <c r="M12" s="93"/>
      <c r="N12" s="114">
        <v>0</v>
      </c>
      <c r="O12" s="86">
        <v>0</v>
      </c>
      <c r="P12" s="69">
        <f t="shared" ref="P12:P43" si="0">H12-N12</f>
        <v>0.2</v>
      </c>
      <c r="Q12" s="36">
        <f t="shared" ref="Q12:Q43" si="1">I12-O12</f>
        <v>1</v>
      </c>
      <c r="R12" s="64">
        <f t="shared" ref="R12:R43" si="2">P12*Q12</f>
        <v>0.2</v>
      </c>
      <c r="S12" s="33"/>
      <c r="T12" s="40" t="str">
        <f>CONCATENATE("CP-",MID(Menu!$F$9,1,3),"-",D12)</f>
        <v>CP-DAF-1</v>
      </c>
      <c r="U12" s="124"/>
      <c r="V12" s="93"/>
      <c r="W12" s="114">
        <v>0</v>
      </c>
      <c r="X12" s="86">
        <v>0</v>
      </c>
      <c r="Y12" s="72">
        <f>P12-W12</f>
        <v>0.2</v>
      </c>
      <c r="Z12" s="36">
        <f>Q12-X12</f>
        <v>1</v>
      </c>
      <c r="AA12" s="64">
        <f>Y12*Z12</f>
        <v>0.2</v>
      </c>
      <c r="AB12" s="33"/>
      <c r="AC12" s="30"/>
    </row>
    <row r="13" spans="2:29" ht="18.75" x14ac:dyDescent="0.25">
      <c r="B13" s="30"/>
      <c r="C13" s="33"/>
      <c r="D13" s="41">
        <v>2</v>
      </c>
      <c r="E13" s="92" t="s">
        <v>278</v>
      </c>
      <c r="F13" s="92"/>
      <c r="G13" s="48" t="e">
        <f>IF(E13="General",VLOOKUP(F13,'1-Ident.Riesgos.Generales'!$E$12:$O$36,9,FALSE),IF(E13="Especifico",VLOOKUP(F13,'2-Ident.Riesgos.Especifico'!$E$12:$L$36,6,0)))</f>
        <v>#N/A</v>
      </c>
      <c r="H13" s="114">
        <v>0.2</v>
      </c>
      <c r="I13" s="115">
        <v>1</v>
      </c>
      <c r="J13" s="75">
        <f t="shared" ref="J13:J61" si="3">H13*I13</f>
        <v>0.2</v>
      </c>
      <c r="K13" s="33"/>
      <c r="L13" s="62" t="str">
        <f>CONCATENATE("CA-",MID(Menu!$F$9,1,3),"-",D13)</f>
        <v>CA-DAF-2</v>
      </c>
      <c r="M13" s="122"/>
      <c r="N13" s="114">
        <v>0</v>
      </c>
      <c r="O13" s="86">
        <v>0</v>
      </c>
      <c r="P13" s="70">
        <f t="shared" si="0"/>
        <v>0.2</v>
      </c>
      <c r="Q13" s="37">
        <f t="shared" si="1"/>
        <v>1</v>
      </c>
      <c r="R13" s="64">
        <f t="shared" si="2"/>
        <v>0.2</v>
      </c>
      <c r="S13" s="33"/>
      <c r="T13" s="62" t="str">
        <f>CONCATENATE("CP-",MID(Menu!$F$9,1,3),"-",D13)</f>
        <v>CP-DAF-2</v>
      </c>
      <c r="U13" s="125"/>
      <c r="V13" s="122"/>
      <c r="W13" s="114">
        <v>0</v>
      </c>
      <c r="X13" s="86">
        <v>0</v>
      </c>
      <c r="Y13" s="73">
        <f t="shared" ref="Y13:Y14" si="4">P13-W13</f>
        <v>0.2</v>
      </c>
      <c r="Z13" s="37">
        <f t="shared" ref="Z13:Z14" si="5">Q13-X13</f>
        <v>1</v>
      </c>
      <c r="AA13" s="64">
        <f t="shared" ref="AA13:AA61" si="6">Y13*Z13</f>
        <v>0.2</v>
      </c>
      <c r="AB13" s="33"/>
      <c r="AC13" s="30"/>
    </row>
    <row r="14" spans="2:29" ht="18.75" x14ac:dyDescent="0.25">
      <c r="B14" s="30"/>
      <c r="C14" s="33"/>
      <c r="D14" s="40">
        <v>3</v>
      </c>
      <c r="E14" s="117" t="s">
        <v>278</v>
      </c>
      <c r="F14" s="117"/>
      <c r="G14" s="45" t="e">
        <f>IF(E14="General",VLOOKUP(F14,'1-Ident.Riesgos.Generales'!$E$12:$O$36,9,FALSE),IF(E14="Especifico",VLOOKUP(F14,'2-Ident.Riesgos.Especifico'!$E$12:$L$36,6,0)))</f>
        <v>#N/A</v>
      </c>
      <c r="H14" s="114">
        <v>0.2</v>
      </c>
      <c r="I14" s="115">
        <v>1</v>
      </c>
      <c r="J14" s="75">
        <f t="shared" si="3"/>
        <v>0.2</v>
      </c>
      <c r="K14" s="33"/>
      <c r="L14" s="40" t="str">
        <f>CONCATENATE("CA-",MID(Menu!$F$9,1,3),"-",D14)</f>
        <v>CA-DAF-3</v>
      </c>
      <c r="M14" s="93"/>
      <c r="N14" s="114">
        <v>0</v>
      </c>
      <c r="O14" s="86">
        <v>0</v>
      </c>
      <c r="P14" s="69">
        <f t="shared" si="0"/>
        <v>0.2</v>
      </c>
      <c r="Q14" s="36">
        <f t="shared" si="1"/>
        <v>1</v>
      </c>
      <c r="R14" s="64">
        <f t="shared" si="2"/>
        <v>0.2</v>
      </c>
      <c r="S14" s="35"/>
      <c r="T14" s="40" t="str">
        <f>CONCATENATE("CP-",MID(Menu!$F$9,1,3),"-",D14)</f>
        <v>CP-DAF-3</v>
      </c>
      <c r="U14" s="124"/>
      <c r="V14" s="93"/>
      <c r="W14" s="114">
        <v>0</v>
      </c>
      <c r="X14" s="86">
        <v>0</v>
      </c>
      <c r="Y14" s="72">
        <f t="shared" si="4"/>
        <v>0.2</v>
      </c>
      <c r="Z14" s="36">
        <f t="shared" si="5"/>
        <v>1</v>
      </c>
      <c r="AA14" s="64">
        <f t="shared" si="6"/>
        <v>0.2</v>
      </c>
      <c r="AB14" s="33"/>
      <c r="AC14" s="30"/>
    </row>
    <row r="15" spans="2:29" ht="18.75" x14ac:dyDescent="0.25">
      <c r="B15" s="30"/>
      <c r="C15" s="33"/>
      <c r="D15" s="41">
        <v>4</v>
      </c>
      <c r="E15" s="92" t="s">
        <v>278</v>
      </c>
      <c r="F15" s="92"/>
      <c r="G15" s="48" t="e">
        <f>IF(E15="General",VLOOKUP(F15,'1-Ident.Riesgos.Generales'!$E$12:$O$36,9,FALSE),IF(E15="Especifico",VLOOKUP(F15,'2-Ident.Riesgos.Especifico'!$E$12:$L$36,6,0)))</f>
        <v>#N/A</v>
      </c>
      <c r="H15" s="114">
        <v>0.2</v>
      </c>
      <c r="I15" s="115">
        <v>1</v>
      </c>
      <c r="J15" s="75">
        <f t="shared" si="3"/>
        <v>0.2</v>
      </c>
      <c r="K15" s="33"/>
      <c r="L15" s="62" t="str">
        <f>CONCATENATE("CA-",MID(Menu!$F$9,1,3),"-",D15)</f>
        <v>CA-DAF-4</v>
      </c>
      <c r="M15" s="122"/>
      <c r="N15" s="114">
        <v>0</v>
      </c>
      <c r="O15" s="86">
        <v>0</v>
      </c>
      <c r="P15" s="70">
        <f t="shared" si="0"/>
        <v>0.2</v>
      </c>
      <c r="Q15" s="37">
        <f t="shared" si="1"/>
        <v>1</v>
      </c>
      <c r="R15" s="64">
        <f t="shared" si="2"/>
        <v>0.2</v>
      </c>
      <c r="S15" s="35"/>
      <c r="T15" s="62" t="str">
        <f>CONCATENATE("CP-",MID(Menu!$F$9,1,3),"-",D15)</f>
        <v>CP-DAF-4</v>
      </c>
      <c r="U15" s="125"/>
      <c r="V15" s="122"/>
      <c r="W15" s="114">
        <v>0</v>
      </c>
      <c r="X15" s="86">
        <v>0</v>
      </c>
      <c r="Y15" s="73">
        <f t="shared" ref="Y15:Y61" si="7">P15-W15</f>
        <v>0.2</v>
      </c>
      <c r="Z15" s="37">
        <f t="shared" ref="Z15:Z61" si="8">Q15-X15</f>
        <v>1</v>
      </c>
      <c r="AA15" s="64">
        <f t="shared" si="6"/>
        <v>0.2</v>
      </c>
      <c r="AB15" s="33"/>
      <c r="AC15" s="30"/>
    </row>
    <row r="16" spans="2:29" ht="18.75" x14ac:dyDescent="0.25">
      <c r="B16" s="30"/>
      <c r="C16" s="33"/>
      <c r="D16" s="40">
        <v>5</v>
      </c>
      <c r="E16" s="117" t="s">
        <v>278</v>
      </c>
      <c r="F16" s="117"/>
      <c r="G16" s="45" t="e">
        <f>IF(E16="General",VLOOKUP(F16,'1-Ident.Riesgos.Generales'!$E$12:$O$36,9,FALSE),IF(E16="Especifico",VLOOKUP(F16,'2-Ident.Riesgos.Especifico'!$E$12:$L$36,6,0)))</f>
        <v>#N/A</v>
      </c>
      <c r="H16" s="114">
        <v>0.2</v>
      </c>
      <c r="I16" s="115">
        <v>1</v>
      </c>
      <c r="J16" s="75">
        <f t="shared" si="3"/>
        <v>0.2</v>
      </c>
      <c r="K16" s="33"/>
      <c r="L16" s="40" t="str">
        <f>CONCATENATE("CA-",MID(Menu!$F$9,1,3),"-",D16)</f>
        <v>CA-DAF-5</v>
      </c>
      <c r="M16" s="93"/>
      <c r="N16" s="114">
        <v>0</v>
      </c>
      <c r="O16" s="86">
        <v>0</v>
      </c>
      <c r="P16" s="69">
        <f t="shared" si="0"/>
        <v>0.2</v>
      </c>
      <c r="Q16" s="36">
        <f t="shared" si="1"/>
        <v>1</v>
      </c>
      <c r="R16" s="64">
        <f t="shared" si="2"/>
        <v>0.2</v>
      </c>
      <c r="S16" s="33"/>
      <c r="T16" s="40" t="str">
        <f>CONCATENATE("CP-",MID(Menu!$F$9,1,3),"-",D16)</f>
        <v>CP-DAF-5</v>
      </c>
      <c r="U16" s="124"/>
      <c r="V16" s="93"/>
      <c r="W16" s="114">
        <v>0</v>
      </c>
      <c r="X16" s="86">
        <v>0</v>
      </c>
      <c r="Y16" s="72">
        <f t="shared" si="7"/>
        <v>0.2</v>
      </c>
      <c r="Z16" s="36">
        <f t="shared" si="8"/>
        <v>1</v>
      </c>
      <c r="AA16" s="64">
        <f t="shared" si="6"/>
        <v>0.2</v>
      </c>
      <c r="AB16" s="33"/>
      <c r="AC16" s="30"/>
    </row>
    <row r="17" spans="2:29" ht="18.75" x14ac:dyDescent="0.25">
      <c r="B17" s="30"/>
      <c r="C17" s="33"/>
      <c r="D17" s="41">
        <v>6</v>
      </c>
      <c r="E17" s="92" t="s">
        <v>278</v>
      </c>
      <c r="F17" s="92"/>
      <c r="G17" s="48" t="e">
        <f>IF(E17="General",VLOOKUP(F17,'1-Ident.Riesgos.Generales'!$E$12:$O$36,9,FALSE),IF(E17="Especifico",VLOOKUP(F17,'2-Ident.Riesgos.Especifico'!$E$12:$L$36,6,0)))</f>
        <v>#N/A</v>
      </c>
      <c r="H17" s="114">
        <v>0.2</v>
      </c>
      <c r="I17" s="115">
        <v>1</v>
      </c>
      <c r="J17" s="75">
        <f t="shared" si="3"/>
        <v>0.2</v>
      </c>
      <c r="K17" s="33"/>
      <c r="L17" s="62" t="str">
        <f>CONCATENATE("CA-",MID(Menu!$F$9,1,3),"-",D17)</f>
        <v>CA-DAF-6</v>
      </c>
      <c r="M17" s="122"/>
      <c r="N17" s="114">
        <v>0</v>
      </c>
      <c r="O17" s="86">
        <v>0</v>
      </c>
      <c r="P17" s="70">
        <f t="shared" si="0"/>
        <v>0.2</v>
      </c>
      <c r="Q17" s="37">
        <f t="shared" si="1"/>
        <v>1</v>
      </c>
      <c r="R17" s="64">
        <f t="shared" si="2"/>
        <v>0.2</v>
      </c>
      <c r="S17" s="33"/>
      <c r="T17" s="62" t="str">
        <f>CONCATENATE("CP-",MID(Menu!$F$9,1,3),"-",D17)</f>
        <v>CP-DAF-6</v>
      </c>
      <c r="U17" s="125"/>
      <c r="V17" s="122"/>
      <c r="W17" s="114">
        <v>0</v>
      </c>
      <c r="X17" s="86">
        <v>0</v>
      </c>
      <c r="Y17" s="73">
        <f t="shared" si="7"/>
        <v>0.2</v>
      </c>
      <c r="Z17" s="37">
        <f t="shared" si="8"/>
        <v>1</v>
      </c>
      <c r="AA17" s="64">
        <f t="shared" si="6"/>
        <v>0.2</v>
      </c>
      <c r="AB17" s="33"/>
      <c r="AC17" s="30"/>
    </row>
    <row r="18" spans="2:29" ht="18.75" x14ac:dyDescent="0.25">
      <c r="B18" s="30"/>
      <c r="C18" s="33"/>
      <c r="D18" s="40">
        <v>7</v>
      </c>
      <c r="E18" s="117" t="s">
        <v>278</v>
      </c>
      <c r="F18" s="117"/>
      <c r="G18" s="45" t="e">
        <f>IF(E18="General",VLOOKUP(F18,'1-Ident.Riesgos.Generales'!$E$12:$O$36,9,FALSE),IF(E18="Especifico",VLOOKUP(F18,'2-Ident.Riesgos.Especifico'!$E$12:$L$36,6,0)))</f>
        <v>#N/A</v>
      </c>
      <c r="H18" s="114">
        <v>0.2</v>
      </c>
      <c r="I18" s="115">
        <v>1</v>
      </c>
      <c r="J18" s="75">
        <f t="shared" si="3"/>
        <v>0.2</v>
      </c>
      <c r="K18" s="33"/>
      <c r="L18" s="40" t="str">
        <f>CONCATENATE("CA-",MID(Menu!$F$9,1,3),"-",D18)</f>
        <v>CA-DAF-7</v>
      </c>
      <c r="M18" s="93"/>
      <c r="N18" s="114">
        <v>0</v>
      </c>
      <c r="O18" s="86">
        <v>0</v>
      </c>
      <c r="P18" s="69">
        <f t="shared" si="0"/>
        <v>0.2</v>
      </c>
      <c r="Q18" s="36">
        <f t="shared" si="1"/>
        <v>1</v>
      </c>
      <c r="R18" s="64">
        <f t="shared" si="2"/>
        <v>0.2</v>
      </c>
      <c r="S18" s="33"/>
      <c r="T18" s="40" t="str">
        <f>CONCATENATE("CP-",MID(Menu!$F$9,1,3),"-",D18)</f>
        <v>CP-DAF-7</v>
      </c>
      <c r="U18" s="124"/>
      <c r="V18" s="93"/>
      <c r="W18" s="114">
        <v>0</v>
      </c>
      <c r="X18" s="86">
        <v>0</v>
      </c>
      <c r="Y18" s="72">
        <f t="shared" si="7"/>
        <v>0.2</v>
      </c>
      <c r="Z18" s="36">
        <f t="shared" si="8"/>
        <v>1</v>
      </c>
      <c r="AA18" s="64">
        <f t="shared" si="6"/>
        <v>0.2</v>
      </c>
      <c r="AB18" s="33"/>
      <c r="AC18" s="30"/>
    </row>
    <row r="19" spans="2:29" ht="18.75" x14ac:dyDescent="0.25">
      <c r="B19" s="30"/>
      <c r="C19" s="33"/>
      <c r="D19" s="41">
        <v>8</v>
      </c>
      <c r="E19" s="92" t="s">
        <v>278</v>
      </c>
      <c r="F19" s="92"/>
      <c r="G19" s="48" t="e">
        <f>IF(E19="General",VLOOKUP(F19,'1-Ident.Riesgos.Generales'!$E$12:$O$36,9,FALSE),IF(E19="Especifico",VLOOKUP(F19,'2-Ident.Riesgos.Especifico'!$E$12:$L$36,6,0)))</f>
        <v>#N/A</v>
      </c>
      <c r="H19" s="114">
        <v>0.2</v>
      </c>
      <c r="I19" s="115">
        <v>1</v>
      </c>
      <c r="J19" s="75">
        <f t="shared" si="3"/>
        <v>0.2</v>
      </c>
      <c r="K19" s="33"/>
      <c r="L19" s="62" t="str">
        <f>CONCATENATE("CA-",MID(Menu!$F$9,1,3),"-",D19)</f>
        <v>CA-DAF-8</v>
      </c>
      <c r="M19" s="122"/>
      <c r="N19" s="114">
        <v>0</v>
      </c>
      <c r="O19" s="86">
        <v>0</v>
      </c>
      <c r="P19" s="70">
        <f t="shared" si="0"/>
        <v>0.2</v>
      </c>
      <c r="Q19" s="37">
        <f t="shared" si="1"/>
        <v>1</v>
      </c>
      <c r="R19" s="64">
        <f t="shared" si="2"/>
        <v>0.2</v>
      </c>
      <c r="S19" s="33"/>
      <c r="T19" s="62" t="str">
        <f>CONCATENATE("CP-",MID(Menu!$F$9,1,3),"-",D19)</f>
        <v>CP-DAF-8</v>
      </c>
      <c r="U19" s="125"/>
      <c r="V19" s="122"/>
      <c r="W19" s="114">
        <v>0</v>
      </c>
      <c r="X19" s="86">
        <v>0</v>
      </c>
      <c r="Y19" s="73">
        <f t="shared" si="7"/>
        <v>0.2</v>
      </c>
      <c r="Z19" s="37">
        <f t="shared" si="8"/>
        <v>1</v>
      </c>
      <c r="AA19" s="64">
        <f t="shared" si="6"/>
        <v>0.2</v>
      </c>
      <c r="AB19" s="33"/>
      <c r="AC19" s="30"/>
    </row>
    <row r="20" spans="2:29" ht="18.75" x14ac:dyDescent="0.25">
      <c r="B20" s="30"/>
      <c r="C20" s="33"/>
      <c r="D20" s="40">
        <v>9</v>
      </c>
      <c r="E20" s="117" t="s">
        <v>278</v>
      </c>
      <c r="F20" s="117"/>
      <c r="G20" s="45" t="e">
        <f>IF(E20="General",VLOOKUP(F20,'1-Ident.Riesgos.Generales'!$E$12:$O$36,9,FALSE),IF(E20="Especifico",VLOOKUP(F20,'2-Ident.Riesgos.Especifico'!$E$12:$L$36,6,0)))</f>
        <v>#N/A</v>
      </c>
      <c r="H20" s="114">
        <v>0.2</v>
      </c>
      <c r="I20" s="115">
        <v>1</v>
      </c>
      <c r="J20" s="75">
        <f t="shared" si="3"/>
        <v>0.2</v>
      </c>
      <c r="K20" s="33"/>
      <c r="L20" s="40" t="str">
        <f>CONCATENATE("CA-",MID(Menu!$F$9,1,3),"-",D20)</f>
        <v>CA-DAF-9</v>
      </c>
      <c r="M20" s="93"/>
      <c r="N20" s="114">
        <v>0</v>
      </c>
      <c r="O20" s="86">
        <v>0</v>
      </c>
      <c r="P20" s="69">
        <f t="shared" si="0"/>
        <v>0.2</v>
      </c>
      <c r="Q20" s="36">
        <f t="shared" si="1"/>
        <v>1</v>
      </c>
      <c r="R20" s="64">
        <f t="shared" si="2"/>
        <v>0.2</v>
      </c>
      <c r="S20" s="33"/>
      <c r="T20" s="40" t="str">
        <f>CONCATENATE("CP-",MID(Menu!$F$9,1,3),"-",D20)</f>
        <v>CP-DAF-9</v>
      </c>
      <c r="U20" s="124"/>
      <c r="V20" s="93"/>
      <c r="W20" s="114">
        <v>0</v>
      </c>
      <c r="X20" s="86">
        <v>0</v>
      </c>
      <c r="Y20" s="72">
        <f t="shared" si="7"/>
        <v>0.2</v>
      </c>
      <c r="Z20" s="36">
        <f t="shared" si="8"/>
        <v>1</v>
      </c>
      <c r="AA20" s="64">
        <f t="shared" si="6"/>
        <v>0.2</v>
      </c>
      <c r="AB20" s="33"/>
      <c r="AC20" s="30"/>
    </row>
    <row r="21" spans="2:29" ht="18.75" x14ac:dyDescent="0.25">
      <c r="B21" s="30"/>
      <c r="C21" s="33"/>
      <c r="D21" s="41">
        <v>10</v>
      </c>
      <c r="E21" s="92" t="s">
        <v>278</v>
      </c>
      <c r="F21" s="92"/>
      <c r="G21" s="48" t="e">
        <f>IF(E21="General",VLOOKUP(F21,'1-Ident.Riesgos.Generales'!$E$12:$O$36,9,FALSE),IF(E21="Especifico",VLOOKUP(F21,'2-Ident.Riesgos.Especifico'!$E$12:$L$36,6,0)))</f>
        <v>#N/A</v>
      </c>
      <c r="H21" s="114">
        <v>0.2</v>
      </c>
      <c r="I21" s="115">
        <v>1</v>
      </c>
      <c r="J21" s="75">
        <f t="shared" si="3"/>
        <v>0.2</v>
      </c>
      <c r="K21" s="33"/>
      <c r="L21" s="62" t="str">
        <f>CONCATENATE("CA-",MID(Menu!$F$9,1,3),"-",D21)</f>
        <v>CA-DAF-10</v>
      </c>
      <c r="M21" s="122"/>
      <c r="N21" s="114">
        <v>0</v>
      </c>
      <c r="O21" s="86">
        <v>0</v>
      </c>
      <c r="P21" s="70">
        <f t="shared" si="0"/>
        <v>0.2</v>
      </c>
      <c r="Q21" s="37">
        <f t="shared" si="1"/>
        <v>1</v>
      </c>
      <c r="R21" s="64">
        <f t="shared" si="2"/>
        <v>0.2</v>
      </c>
      <c r="S21" s="33"/>
      <c r="T21" s="62" t="str">
        <f>CONCATENATE("CP-",MID(Menu!$F$9,1,3),"-",D21)</f>
        <v>CP-DAF-10</v>
      </c>
      <c r="U21" s="125"/>
      <c r="V21" s="122"/>
      <c r="W21" s="114">
        <v>0</v>
      </c>
      <c r="X21" s="86">
        <v>0</v>
      </c>
      <c r="Y21" s="73">
        <f t="shared" si="7"/>
        <v>0.2</v>
      </c>
      <c r="Z21" s="37">
        <f t="shared" si="8"/>
        <v>1</v>
      </c>
      <c r="AA21" s="64">
        <f t="shared" si="6"/>
        <v>0.2</v>
      </c>
      <c r="AB21" s="33"/>
      <c r="AC21" s="30"/>
    </row>
    <row r="22" spans="2:29" ht="18.75" x14ac:dyDescent="0.25">
      <c r="B22" s="30"/>
      <c r="C22" s="33"/>
      <c r="D22" s="40">
        <v>11</v>
      </c>
      <c r="E22" s="117" t="s">
        <v>278</v>
      </c>
      <c r="F22" s="117"/>
      <c r="G22" s="45" t="e">
        <f>IF(E22="General",VLOOKUP(F22,'1-Ident.Riesgos.Generales'!$E$12:$O$36,9,FALSE),IF(E22="Especifico",VLOOKUP(F22,'2-Ident.Riesgos.Especifico'!$E$12:$L$36,6,0)))</f>
        <v>#N/A</v>
      </c>
      <c r="H22" s="114">
        <v>0.2</v>
      </c>
      <c r="I22" s="115">
        <v>1</v>
      </c>
      <c r="J22" s="75">
        <f t="shared" si="3"/>
        <v>0.2</v>
      </c>
      <c r="K22" s="33"/>
      <c r="L22" s="40" t="str">
        <f>CONCATENATE("CA-",MID(Menu!$F$9,1,3),"-",D22)</f>
        <v>CA-DAF-11</v>
      </c>
      <c r="M22" s="93"/>
      <c r="N22" s="114">
        <v>0</v>
      </c>
      <c r="O22" s="86">
        <v>0</v>
      </c>
      <c r="P22" s="69">
        <f t="shared" si="0"/>
        <v>0.2</v>
      </c>
      <c r="Q22" s="36">
        <f t="shared" si="1"/>
        <v>1</v>
      </c>
      <c r="R22" s="64">
        <f t="shared" si="2"/>
        <v>0.2</v>
      </c>
      <c r="S22" s="33"/>
      <c r="T22" s="40" t="str">
        <f>CONCATENATE("CP-",MID(Menu!$F$9,1,3),"-",D22)</f>
        <v>CP-DAF-11</v>
      </c>
      <c r="U22" s="124"/>
      <c r="V22" s="93"/>
      <c r="W22" s="114">
        <v>0</v>
      </c>
      <c r="X22" s="86">
        <v>0</v>
      </c>
      <c r="Y22" s="72">
        <f t="shared" si="7"/>
        <v>0.2</v>
      </c>
      <c r="Z22" s="36">
        <f t="shared" si="8"/>
        <v>1</v>
      </c>
      <c r="AA22" s="64">
        <f t="shared" si="6"/>
        <v>0.2</v>
      </c>
      <c r="AB22" s="33"/>
      <c r="AC22" s="30"/>
    </row>
    <row r="23" spans="2:29" ht="18.75" x14ac:dyDescent="0.25">
      <c r="B23" s="30"/>
      <c r="C23" s="33"/>
      <c r="D23" s="41">
        <v>12</v>
      </c>
      <c r="E23" s="92" t="s">
        <v>278</v>
      </c>
      <c r="F23" s="92"/>
      <c r="G23" s="48" t="e">
        <f>IF(E23="General",VLOOKUP(F23,'1-Ident.Riesgos.Generales'!$E$12:$O$36,9,FALSE),IF(E23="Especifico",VLOOKUP(F23,'2-Ident.Riesgos.Especifico'!$E$12:$L$36,6,0)))</f>
        <v>#N/A</v>
      </c>
      <c r="H23" s="114">
        <v>0.2</v>
      </c>
      <c r="I23" s="115">
        <v>1</v>
      </c>
      <c r="J23" s="75">
        <f t="shared" si="3"/>
        <v>0.2</v>
      </c>
      <c r="K23" s="33"/>
      <c r="L23" s="62" t="str">
        <f>CONCATENATE("CA-",MID(Menu!$F$9,1,3),"-",D23)</f>
        <v>CA-DAF-12</v>
      </c>
      <c r="M23" s="122"/>
      <c r="N23" s="114">
        <v>0</v>
      </c>
      <c r="O23" s="86">
        <v>0</v>
      </c>
      <c r="P23" s="70">
        <f t="shared" si="0"/>
        <v>0.2</v>
      </c>
      <c r="Q23" s="37">
        <f t="shared" si="1"/>
        <v>1</v>
      </c>
      <c r="R23" s="64">
        <f t="shared" si="2"/>
        <v>0.2</v>
      </c>
      <c r="S23" s="33"/>
      <c r="T23" s="62" t="str">
        <f>CONCATENATE("CP-",MID(Menu!$F$9,1,3),"-",D23)</f>
        <v>CP-DAF-12</v>
      </c>
      <c r="U23" s="125"/>
      <c r="V23" s="122"/>
      <c r="W23" s="114">
        <v>0</v>
      </c>
      <c r="X23" s="86">
        <v>0</v>
      </c>
      <c r="Y23" s="73">
        <f t="shared" si="7"/>
        <v>0.2</v>
      </c>
      <c r="Z23" s="37">
        <f t="shared" si="8"/>
        <v>1</v>
      </c>
      <c r="AA23" s="64">
        <f t="shared" si="6"/>
        <v>0.2</v>
      </c>
      <c r="AB23" s="33"/>
      <c r="AC23" s="30"/>
    </row>
    <row r="24" spans="2:29" ht="18.75" x14ac:dyDescent="0.25">
      <c r="B24" s="30"/>
      <c r="C24" s="33"/>
      <c r="D24" s="40">
        <v>13</v>
      </c>
      <c r="E24" s="117" t="s">
        <v>278</v>
      </c>
      <c r="F24" s="117"/>
      <c r="G24" s="45" t="e">
        <f>IF(E24="General",VLOOKUP(F24,'1-Ident.Riesgos.Generales'!$E$12:$O$36,9,FALSE),IF(E24="Especifico",VLOOKUP(F24,'2-Ident.Riesgos.Especifico'!$E$12:$L$36,6,0)))</f>
        <v>#N/A</v>
      </c>
      <c r="H24" s="114">
        <v>0.2</v>
      </c>
      <c r="I24" s="115">
        <v>1</v>
      </c>
      <c r="J24" s="75">
        <f t="shared" si="3"/>
        <v>0.2</v>
      </c>
      <c r="K24" s="33"/>
      <c r="L24" s="40" t="str">
        <f>CONCATENATE("CA-",MID(Menu!$F$9,1,3),"-",D24)</f>
        <v>CA-DAF-13</v>
      </c>
      <c r="M24" s="93"/>
      <c r="N24" s="114">
        <v>0</v>
      </c>
      <c r="O24" s="86">
        <v>0</v>
      </c>
      <c r="P24" s="69">
        <f t="shared" si="0"/>
        <v>0.2</v>
      </c>
      <c r="Q24" s="36">
        <f t="shared" si="1"/>
        <v>1</v>
      </c>
      <c r="R24" s="64">
        <f t="shared" si="2"/>
        <v>0.2</v>
      </c>
      <c r="S24" s="33"/>
      <c r="T24" s="40" t="str">
        <f>CONCATENATE("CP-",MID(Menu!$F$9,1,3),"-",D24)</f>
        <v>CP-DAF-13</v>
      </c>
      <c r="U24" s="124"/>
      <c r="V24" s="93"/>
      <c r="W24" s="114">
        <v>0</v>
      </c>
      <c r="X24" s="86">
        <v>0</v>
      </c>
      <c r="Y24" s="72">
        <f t="shared" si="7"/>
        <v>0.2</v>
      </c>
      <c r="Z24" s="36">
        <f t="shared" si="8"/>
        <v>1</v>
      </c>
      <c r="AA24" s="64">
        <f t="shared" si="6"/>
        <v>0.2</v>
      </c>
      <c r="AB24" s="33"/>
      <c r="AC24" s="30"/>
    </row>
    <row r="25" spans="2:29" ht="18.75" x14ac:dyDescent="0.25">
      <c r="B25" s="30"/>
      <c r="C25" s="33"/>
      <c r="D25" s="41">
        <v>14</v>
      </c>
      <c r="E25" s="92" t="s">
        <v>278</v>
      </c>
      <c r="F25" s="92"/>
      <c r="G25" s="48" t="e">
        <f>IF(E25="General",VLOOKUP(F25,'1-Ident.Riesgos.Generales'!$E$12:$O$36,9,FALSE),IF(E25="Especifico",VLOOKUP(F25,'2-Ident.Riesgos.Especifico'!$E$12:$L$36,6,0)))</f>
        <v>#N/A</v>
      </c>
      <c r="H25" s="114">
        <v>0.2</v>
      </c>
      <c r="I25" s="115">
        <v>1</v>
      </c>
      <c r="J25" s="75">
        <f t="shared" si="3"/>
        <v>0.2</v>
      </c>
      <c r="K25" s="33"/>
      <c r="L25" s="62" t="str">
        <f>CONCATENATE("CA-",MID(Menu!$F$9,1,3),"-",D25)</f>
        <v>CA-DAF-14</v>
      </c>
      <c r="M25" s="122"/>
      <c r="N25" s="114">
        <v>0</v>
      </c>
      <c r="O25" s="86">
        <v>0</v>
      </c>
      <c r="P25" s="70">
        <f t="shared" si="0"/>
        <v>0.2</v>
      </c>
      <c r="Q25" s="37">
        <f t="shared" si="1"/>
        <v>1</v>
      </c>
      <c r="R25" s="64">
        <f t="shared" si="2"/>
        <v>0.2</v>
      </c>
      <c r="S25" s="33"/>
      <c r="T25" s="62" t="str">
        <f>CONCATENATE("CP-",MID(Menu!$F$9,1,3),"-",D25)</f>
        <v>CP-DAF-14</v>
      </c>
      <c r="U25" s="125"/>
      <c r="V25" s="122"/>
      <c r="W25" s="114">
        <v>0</v>
      </c>
      <c r="X25" s="86">
        <v>0</v>
      </c>
      <c r="Y25" s="73">
        <f t="shared" si="7"/>
        <v>0.2</v>
      </c>
      <c r="Z25" s="37">
        <f t="shared" si="8"/>
        <v>1</v>
      </c>
      <c r="AA25" s="64">
        <f t="shared" si="6"/>
        <v>0.2</v>
      </c>
      <c r="AB25" s="33"/>
      <c r="AC25" s="30"/>
    </row>
    <row r="26" spans="2:29" ht="18.75" x14ac:dyDescent="0.25">
      <c r="B26" s="30"/>
      <c r="C26" s="33"/>
      <c r="D26" s="40">
        <v>15</v>
      </c>
      <c r="E26" s="117" t="s">
        <v>278</v>
      </c>
      <c r="F26" s="117"/>
      <c r="G26" s="45" t="e">
        <f>IF(E26="General",VLOOKUP(F26,'1-Ident.Riesgos.Generales'!$E$12:$O$36,9,FALSE),IF(E26="Especifico",VLOOKUP(F26,'2-Ident.Riesgos.Especifico'!$E$12:$L$36,6,0)))</f>
        <v>#N/A</v>
      </c>
      <c r="H26" s="114">
        <v>0.2</v>
      </c>
      <c r="I26" s="115">
        <v>1</v>
      </c>
      <c r="J26" s="75">
        <f t="shared" si="3"/>
        <v>0.2</v>
      </c>
      <c r="K26" s="33"/>
      <c r="L26" s="40" t="str">
        <f>CONCATENATE("CA-",MID(Menu!$F$9,1,3),"-",D26)</f>
        <v>CA-DAF-15</v>
      </c>
      <c r="M26" s="93"/>
      <c r="N26" s="114">
        <v>0</v>
      </c>
      <c r="O26" s="86">
        <v>0</v>
      </c>
      <c r="P26" s="69">
        <f t="shared" si="0"/>
        <v>0.2</v>
      </c>
      <c r="Q26" s="36">
        <f t="shared" si="1"/>
        <v>1</v>
      </c>
      <c r="R26" s="64">
        <f t="shared" si="2"/>
        <v>0.2</v>
      </c>
      <c r="S26" s="33"/>
      <c r="T26" s="40" t="str">
        <f>CONCATENATE("CP-",MID(Menu!$F$9,1,3),"-",D26)</f>
        <v>CP-DAF-15</v>
      </c>
      <c r="U26" s="124"/>
      <c r="V26" s="93"/>
      <c r="W26" s="114">
        <v>0</v>
      </c>
      <c r="X26" s="86">
        <v>0</v>
      </c>
      <c r="Y26" s="72">
        <f t="shared" si="7"/>
        <v>0.2</v>
      </c>
      <c r="Z26" s="36">
        <f t="shared" si="8"/>
        <v>1</v>
      </c>
      <c r="AA26" s="64">
        <f t="shared" si="6"/>
        <v>0.2</v>
      </c>
      <c r="AB26" s="33"/>
      <c r="AC26" s="30"/>
    </row>
    <row r="27" spans="2:29" ht="18.75" x14ac:dyDescent="0.25">
      <c r="B27" s="30"/>
      <c r="C27" s="33"/>
      <c r="D27" s="41">
        <v>16</v>
      </c>
      <c r="E27" s="92" t="s">
        <v>278</v>
      </c>
      <c r="F27" s="92"/>
      <c r="G27" s="48" t="e">
        <f>IF(E27="General",VLOOKUP(F27,'1-Ident.Riesgos.Generales'!$E$12:$O$36,9,FALSE),IF(E27="Especifico",VLOOKUP(F27,'2-Ident.Riesgos.Especifico'!$E$12:$L$36,6,0)))</f>
        <v>#N/A</v>
      </c>
      <c r="H27" s="114">
        <v>0.2</v>
      </c>
      <c r="I27" s="115">
        <v>1</v>
      </c>
      <c r="J27" s="75">
        <f t="shared" si="3"/>
        <v>0.2</v>
      </c>
      <c r="K27" s="33"/>
      <c r="L27" s="62" t="str">
        <f>CONCATENATE("CA-",MID(Menu!$F$9,1,3),"-",D27)</f>
        <v>CA-DAF-16</v>
      </c>
      <c r="M27" s="122"/>
      <c r="N27" s="114">
        <v>0</v>
      </c>
      <c r="O27" s="86">
        <v>0</v>
      </c>
      <c r="P27" s="70">
        <f t="shared" si="0"/>
        <v>0.2</v>
      </c>
      <c r="Q27" s="37">
        <f t="shared" si="1"/>
        <v>1</v>
      </c>
      <c r="R27" s="64">
        <f t="shared" si="2"/>
        <v>0.2</v>
      </c>
      <c r="S27" s="33"/>
      <c r="T27" s="62" t="str">
        <f>CONCATENATE("CP-",MID(Menu!$F$9,1,3),"-",D27)</f>
        <v>CP-DAF-16</v>
      </c>
      <c r="U27" s="125"/>
      <c r="V27" s="122"/>
      <c r="W27" s="114">
        <v>0</v>
      </c>
      <c r="X27" s="86">
        <v>0</v>
      </c>
      <c r="Y27" s="73">
        <f t="shared" si="7"/>
        <v>0.2</v>
      </c>
      <c r="Z27" s="37">
        <f t="shared" si="8"/>
        <v>1</v>
      </c>
      <c r="AA27" s="64">
        <f t="shared" si="6"/>
        <v>0.2</v>
      </c>
      <c r="AB27" s="33"/>
      <c r="AC27" s="30"/>
    </row>
    <row r="28" spans="2:29" ht="18.75" x14ac:dyDescent="0.25">
      <c r="B28" s="30"/>
      <c r="C28" s="33"/>
      <c r="D28" s="40">
        <v>17</v>
      </c>
      <c r="E28" s="117" t="s">
        <v>278</v>
      </c>
      <c r="F28" s="117"/>
      <c r="G28" s="45" t="e">
        <f>IF(E28="General",VLOOKUP(F28,'1-Ident.Riesgos.Generales'!$E$12:$O$36,9,FALSE),IF(E28="Especifico",VLOOKUP(F28,'2-Ident.Riesgos.Especifico'!$E$12:$L$36,6,0)))</f>
        <v>#N/A</v>
      </c>
      <c r="H28" s="114">
        <v>0.2</v>
      </c>
      <c r="I28" s="115">
        <v>1</v>
      </c>
      <c r="J28" s="75">
        <f t="shared" si="3"/>
        <v>0.2</v>
      </c>
      <c r="K28" s="33"/>
      <c r="L28" s="40" t="str">
        <f>CONCATENATE("CA-",MID(Menu!$F$9,1,3),"-",D28)</f>
        <v>CA-DAF-17</v>
      </c>
      <c r="M28" s="93"/>
      <c r="N28" s="114">
        <v>0</v>
      </c>
      <c r="O28" s="86">
        <v>0</v>
      </c>
      <c r="P28" s="69">
        <f t="shared" si="0"/>
        <v>0.2</v>
      </c>
      <c r="Q28" s="36">
        <f t="shared" si="1"/>
        <v>1</v>
      </c>
      <c r="R28" s="64">
        <f t="shared" si="2"/>
        <v>0.2</v>
      </c>
      <c r="S28" s="33"/>
      <c r="T28" s="40" t="str">
        <f>CONCATENATE("CP-",MID(Menu!$F$9,1,3),"-",D28)</f>
        <v>CP-DAF-17</v>
      </c>
      <c r="U28" s="124"/>
      <c r="V28" s="93"/>
      <c r="W28" s="114">
        <v>0</v>
      </c>
      <c r="X28" s="86">
        <v>0</v>
      </c>
      <c r="Y28" s="72">
        <f t="shared" si="7"/>
        <v>0.2</v>
      </c>
      <c r="Z28" s="36">
        <f t="shared" si="8"/>
        <v>1</v>
      </c>
      <c r="AA28" s="64">
        <f t="shared" si="6"/>
        <v>0.2</v>
      </c>
      <c r="AB28" s="33"/>
      <c r="AC28" s="30"/>
    </row>
    <row r="29" spans="2:29" ht="18.75" x14ac:dyDescent="0.25">
      <c r="B29" s="30"/>
      <c r="C29" s="33"/>
      <c r="D29" s="41">
        <v>18</v>
      </c>
      <c r="E29" s="92" t="s">
        <v>278</v>
      </c>
      <c r="F29" s="92"/>
      <c r="G29" s="48" t="e">
        <f>IF(E29="General",VLOOKUP(F29,'1-Ident.Riesgos.Generales'!$E$12:$O$36,9,FALSE),IF(E29="Especifico",VLOOKUP(F29,'2-Ident.Riesgos.Especifico'!$E$12:$L$36,6,0)))</f>
        <v>#N/A</v>
      </c>
      <c r="H29" s="114">
        <v>0.2</v>
      </c>
      <c r="I29" s="115">
        <v>1</v>
      </c>
      <c r="J29" s="75">
        <f t="shared" si="3"/>
        <v>0.2</v>
      </c>
      <c r="K29" s="33"/>
      <c r="L29" s="62" t="str">
        <f>CONCATENATE("CA-",MID(Menu!$F$9,1,3),"-",D29)</f>
        <v>CA-DAF-18</v>
      </c>
      <c r="M29" s="122"/>
      <c r="N29" s="114">
        <v>0</v>
      </c>
      <c r="O29" s="86">
        <v>0</v>
      </c>
      <c r="P29" s="70">
        <f t="shared" si="0"/>
        <v>0.2</v>
      </c>
      <c r="Q29" s="37">
        <f t="shared" si="1"/>
        <v>1</v>
      </c>
      <c r="R29" s="64">
        <f t="shared" si="2"/>
        <v>0.2</v>
      </c>
      <c r="S29" s="33"/>
      <c r="T29" s="62" t="str">
        <f>CONCATENATE("CP-",MID(Menu!$F$9,1,3),"-",D29)</f>
        <v>CP-DAF-18</v>
      </c>
      <c r="U29" s="125"/>
      <c r="V29" s="122"/>
      <c r="W29" s="114">
        <v>0</v>
      </c>
      <c r="X29" s="86">
        <v>0</v>
      </c>
      <c r="Y29" s="73">
        <f t="shared" si="7"/>
        <v>0.2</v>
      </c>
      <c r="Z29" s="37">
        <f t="shared" si="8"/>
        <v>1</v>
      </c>
      <c r="AA29" s="64">
        <f t="shared" si="6"/>
        <v>0.2</v>
      </c>
      <c r="AB29" s="33"/>
      <c r="AC29" s="30"/>
    </row>
    <row r="30" spans="2:29" ht="18.75" x14ac:dyDescent="0.25">
      <c r="B30" s="30"/>
      <c r="C30" s="33"/>
      <c r="D30" s="40">
        <v>19</v>
      </c>
      <c r="E30" s="117" t="s">
        <v>278</v>
      </c>
      <c r="F30" s="117"/>
      <c r="G30" s="45" t="e">
        <f>IF(E30="General",VLOOKUP(F30,'1-Ident.Riesgos.Generales'!$E$12:$O$36,9,FALSE),IF(E30="Especifico",VLOOKUP(F30,'2-Ident.Riesgos.Especifico'!$E$12:$L$36,6,0)))</f>
        <v>#N/A</v>
      </c>
      <c r="H30" s="114">
        <v>0.2</v>
      </c>
      <c r="I30" s="115">
        <v>1</v>
      </c>
      <c r="J30" s="75">
        <f t="shared" si="3"/>
        <v>0.2</v>
      </c>
      <c r="K30" s="33"/>
      <c r="L30" s="40" t="str">
        <f>CONCATENATE("CA-",MID(Menu!$F$9,1,3),"-",D30)</f>
        <v>CA-DAF-19</v>
      </c>
      <c r="M30" s="93"/>
      <c r="N30" s="114">
        <v>0</v>
      </c>
      <c r="O30" s="86">
        <v>0</v>
      </c>
      <c r="P30" s="69">
        <f t="shared" si="0"/>
        <v>0.2</v>
      </c>
      <c r="Q30" s="36">
        <f t="shared" si="1"/>
        <v>1</v>
      </c>
      <c r="R30" s="64">
        <f t="shared" si="2"/>
        <v>0.2</v>
      </c>
      <c r="S30" s="33"/>
      <c r="T30" s="40" t="str">
        <f>CONCATENATE("CP-",MID(Menu!$F$9,1,3),"-",D30)</f>
        <v>CP-DAF-19</v>
      </c>
      <c r="U30" s="124"/>
      <c r="V30" s="93"/>
      <c r="W30" s="114">
        <v>0</v>
      </c>
      <c r="X30" s="86">
        <v>0</v>
      </c>
      <c r="Y30" s="72">
        <f t="shared" si="7"/>
        <v>0.2</v>
      </c>
      <c r="Z30" s="36">
        <f t="shared" si="8"/>
        <v>1</v>
      </c>
      <c r="AA30" s="64">
        <f t="shared" si="6"/>
        <v>0.2</v>
      </c>
      <c r="AB30" s="33"/>
      <c r="AC30" s="30"/>
    </row>
    <row r="31" spans="2:29" ht="18.75" x14ac:dyDescent="0.25">
      <c r="B31" s="30"/>
      <c r="C31" s="33"/>
      <c r="D31" s="41">
        <v>20</v>
      </c>
      <c r="E31" s="92" t="s">
        <v>278</v>
      </c>
      <c r="F31" s="92"/>
      <c r="G31" s="48" t="e">
        <f>IF(E31="General",VLOOKUP(F31,'1-Ident.Riesgos.Generales'!$E$12:$O$36,9,FALSE),IF(E31="Especifico",VLOOKUP(F31,'2-Ident.Riesgos.Especifico'!$E$12:$L$36,6,0)))</f>
        <v>#N/A</v>
      </c>
      <c r="H31" s="114">
        <v>0.2</v>
      </c>
      <c r="I31" s="115">
        <v>1</v>
      </c>
      <c r="J31" s="75">
        <f t="shared" si="3"/>
        <v>0.2</v>
      </c>
      <c r="K31" s="33"/>
      <c r="L31" s="62" t="str">
        <f>CONCATENATE("CA-",MID(Menu!$F$9,1,3),"-",D31)</f>
        <v>CA-DAF-20</v>
      </c>
      <c r="M31" s="122"/>
      <c r="N31" s="114">
        <v>0</v>
      </c>
      <c r="O31" s="86">
        <v>0</v>
      </c>
      <c r="P31" s="70">
        <f t="shared" si="0"/>
        <v>0.2</v>
      </c>
      <c r="Q31" s="37">
        <f t="shared" si="1"/>
        <v>1</v>
      </c>
      <c r="R31" s="64">
        <f t="shared" si="2"/>
        <v>0.2</v>
      </c>
      <c r="S31" s="33"/>
      <c r="T31" s="62" t="str">
        <f>CONCATENATE("CP-",MID(Menu!$F$9,1,3),"-",D31)</f>
        <v>CP-DAF-20</v>
      </c>
      <c r="U31" s="125"/>
      <c r="V31" s="122"/>
      <c r="W31" s="114">
        <v>0</v>
      </c>
      <c r="X31" s="86">
        <v>0</v>
      </c>
      <c r="Y31" s="73">
        <f t="shared" si="7"/>
        <v>0.2</v>
      </c>
      <c r="Z31" s="37">
        <f t="shared" si="8"/>
        <v>1</v>
      </c>
      <c r="AA31" s="64">
        <f t="shared" si="6"/>
        <v>0.2</v>
      </c>
      <c r="AB31" s="33"/>
      <c r="AC31" s="30"/>
    </row>
    <row r="32" spans="2:29" ht="18.75" x14ac:dyDescent="0.25">
      <c r="B32" s="30"/>
      <c r="C32" s="33"/>
      <c r="D32" s="40">
        <v>21</v>
      </c>
      <c r="E32" s="117" t="s">
        <v>278</v>
      </c>
      <c r="F32" s="117"/>
      <c r="G32" s="45" t="e">
        <f>IF(E32="General",VLOOKUP(F32,'1-Ident.Riesgos.Generales'!$E$12:$O$36,9,FALSE),IF(E32="Especifico",VLOOKUP(F32,'2-Ident.Riesgos.Especifico'!$E$12:$L$36,6,0)))</f>
        <v>#N/A</v>
      </c>
      <c r="H32" s="114">
        <v>0.2</v>
      </c>
      <c r="I32" s="115">
        <v>1</v>
      </c>
      <c r="J32" s="75">
        <f t="shared" si="3"/>
        <v>0.2</v>
      </c>
      <c r="K32" s="33"/>
      <c r="L32" s="40" t="str">
        <f>CONCATENATE("CA-",MID(Menu!$F$9,1,3),"-",D32)</f>
        <v>CA-DAF-21</v>
      </c>
      <c r="M32" s="93"/>
      <c r="N32" s="114">
        <v>0</v>
      </c>
      <c r="O32" s="86">
        <v>0</v>
      </c>
      <c r="P32" s="69">
        <f t="shared" si="0"/>
        <v>0.2</v>
      </c>
      <c r="Q32" s="36">
        <f t="shared" si="1"/>
        <v>1</v>
      </c>
      <c r="R32" s="64">
        <f t="shared" si="2"/>
        <v>0.2</v>
      </c>
      <c r="S32" s="33"/>
      <c r="T32" s="40" t="str">
        <f>CONCATENATE("CP-",MID(Menu!$F$9,1,3),"-",D32)</f>
        <v>CP-DAF-21</v>
      </c>
      <c r="U32" s="124"/>
      <c r="V32" s="93"/>
      <c r="W32" s="114">
        <v>0</v>
      </c>
      <c r="X32" s="86">
        <v>0</v>
      </c>
      <c r="Y32" s="72">
        <f t="shared" si="7"/>
        <v>0.2</v>
      </c>
      <c r="Z32" s="36">
        <f t="shared" si="8"/>
        <v>1</v>
      </c>
      <c r="AA32" s="64">
        <f t="shared" si="6"/>
        <v>0.2</v>
      </c>
      <c r="AB32" s="33"/>
      <c r="AC32" s="30"/>
    </row>
    <row r="33" spans="2:29" ht="18.75" x14ac:dyDescent="0.25">
      <c r="B33" s="30"/>
      <c r="C33" s="33"/>
      <c r="D33" s="41">
        <v>22</v>
      </c>
      <c r="E33" s="92" t="s">
        <v>278</v>
      </c>
      <c r="F33" s="92"/>
      <c r="G33" s="48" t="e">
        <f>IF(E33="General",VLOOKUP(F33,'1-Ident.Riesgos.Generales'!$E$12:$O$36,9,FALSE),IF(E33="Especifico",VLOOKUP(F33,'2-Ident.Riesgos.Especifico'!$E$12:$L$36,6,0)))</f>
        <v>#N/A</v>
      </c>
      <c r="H33" s="114">
        <v>0.2</v>
      </c>
      <c r="I33" s="115">
        <v>1</v>
      </c>
      <c r="J33" s="75">
        <f t="shared" si="3"/>
        <v>0.2</v>
      </c>
      <c r="K33" s="33"/>
      <c r="L33" s="62" t="str">
        <f>CONCATENATE("CA-",MID(Menu!$F$9,1,3),"-",D33)</f>
        <v>CA-DAF-22</v>
      </c>
      <c r="M33" s="122"/>
      <c r="N33" s="114">
        <v>0</v>
      </c>
      <c r="O33" s="86">
        <v>0</v>
      </c>
      <c r="P33" s="70">
        <f t="shared" si="0"/>
        <v>0.2</v>
      </c>
      <c r="Q33" s="37">
        <f t="shared" si="1"/>
        <v>1</v>
      </c>
      <c r="R33" s="64">
        <f t="shared" si="2"/>
        <v>0.2</v>
      </c>
      <c r="S33" s="33"/>
      <c r="T33" s="62" t="str">
        <f>CONCATENATE("CP-",MID(Menu!$F$9,1,3),"-",D33)</f>
        <v>CP-DAF-22</v>
      </c>
      <c r="U33" s="125"/>
      <c r="V33" s="122"/>
      <c r="W33" s="114">
        <v>0</v>
      </c>
      <c r="X33" s="86">
        <v>0</v>
      </c>
      <c r="Y33" s="73">
        <f t="shared" si="7"/>
        <v>0.2</v>
      </c>
      <c r="Z33" s="37">
        <f t="shared" si="8"/>
        <v>1</v>
      </c>
      <c r="AA33" s="64">
        <f t="shared" si="6"/>
        <v>0.2</v>
      </c>
      <c r="AB33" s="33"/>
      <c r="AC33" s="30"/>
    </row>
    <row r="34" spans="2:29" ht="18.75" x14ac:dyDescent="0.25">
      <c r="B34" s="30"/>
      <c r="C34" s="33"/>
      <c r="D34" s="40">
        <v>23</v>
      </c>
      <c r="E34" s="117" t="s">
        <v>278</v>
      </c>
      <c r="F34" s="117"/>
      <c r="G34" s="45" t="e">
        <f>IF(E34="General",VLOOKUP(F34,'1-Ident.Riesgos.Generales'!$E$12:$O$36,9,FALSE),IF(E34="Especifico",VLOOKUP(F34,'2-Ident.Riesgos.Especifico'!$E$12:$L$36,6,0)))</f>
        <v>#N/A</v>
      </c>
      <c r="H34" s="114">
        <v>0.2</v>
      </c>
      <c r="I34" s="115">
        <v>1</v>
      </c>
      <c r="J34" s="75">
        <f t="shared" si="3"/>
        <v>0.2</v>
      </c>
      <c r="K34" s="33"/>
      <c r="L34" s="40" t="str">
        <f>CONCATENATE("CA-",MID(Menu!$F$9,1,3),"-",D34)</f>
        <v>CA-DAF-23</v>
      </c>
      <c r="M34" s="93"/>
      <c r="N34" s="114">
        <v>0</v>
      </c>
      <c r="O34" s="86">
        <v>0</v>
      </c>
      <c r="P34" s="69">
        <f t="shared" si="0"/>
        <v>0.2</v>
      </c>
      <c r="Q34" s="36">
        <f t="shared" si="1"/>
        <v>1</v>
      </c>
      <c r="R34" s="64">
        <f t="shared" si="2"/>
        <v>0.2</v>
      </c>
      <c r="S34" s="33"/>
      <c r="T34" s="40" t="str">
        <f>CONCATENATE("CP-",MID(Menu!$F$9,1,3),"-",D34)</f>
        <v>CP-DAF-23</v>
      </c>
      <c r="U34" s="124"/>
      <c r="V34" s="93"/>
      <c r="W34" s="114">
        <v>0</v>
      </c>
      <c r="X34" s="86">
        <v>0</v>
      </c>
      <c r="Y34" s="72">
        <f t="shared" si="7"/>
        <v>0.2</v>
      </c>
      <c r="Z34" s="36">
        <f t="shared" si="8"/>
        <v>1</v>
      </c>
      <c r="AA34" s="64">
        <f t="shared" si="6"/>
        <v>0.2</v>
      </c>
      <c r="AB34" s="33"/>
      <c r="AC34" s="30"/>
    </row>
    <row r="35" spans="2:29" ht="18.75" x14ac:dyDescent="0.25">
      <c r="B35" s="30"/>
      <c r="C35" s="33"/>
      <c r="D35" s="41">
        <v>24</v>
      </c>
      <c r="E35" s="92" t="s">
        <v>278</v>
      </c>
      <c r="F35" s="92"/>
      <c r="G35" s="48" t="e">
        <f>IF(E35="General",VLOOKUP(F35,'1-Ident.Riesgos.Generales'!$E$12:$O$36,9,FALSE),IF(E35="Especifico",VLOOKUP(F35,'2-Ident.Riesgos.Especifico'!$E$12:$L$36,6,0)))</f>
        <v>#N/A</v>
      </c>
      <c r="H35" s="114">
        <v>0.2</v>
      </c>
      <c r="I35" s="115">
        <v>1</v>
      </c>
      <c r="J35" s="75">
        <f t="shared" si="3"/>
        <v>0.2</v>
      </c>
      <c r="K35" s="33"/>
      <c r="L35" s="62" t="str">
        <f>CONCATENATE("CA-",MID(Menu!$F$9,1,3),"-",D35)</f>
        <v>CA-DAF-24</v>
      </c>
      <c r="M35" s="122"/>
      <c r="N35" s="114">
        <v>0</v>
      </c>
      <c r="O35" s="86">
        <v>0</v>
      </c>
      <c r="P35" s="70">
        <f t="shared" si="0"/>
        <v>0.2</v>
      </c>
      <c r="Q35" s="37">
        <f t="shared" si="1"/>
        <v>1</v>
      </c>
      <c r="R35" s="64">
        <f t="shared" si="2"/>
        <v>0.2</v>
      </c>
      <c r="S35" s="33"/>
      <c r="T35" s="62" t="str">
        <f>CONCATENATE("CP-",MID(Menu!$F$9,1,3),"-",D35)</f>
        <v>CP-DAF-24</v>
      </c>
      <c r="U35" s="125"/>
      <c r="V35" s="122"/>
      <c r="W35" s="114">
        <v>0</v>
      </c>
      <c r="X35" s="86">
        <v>0</v>
      </c>
      <c r="Y35" s="73">
        <f t="shared" si="7"/>
        <v>0.2</v>
      </c>
      <c r="Z35" s="37">
        <f t="shared" si="8"/>
        <v>1</v>
      </c>
      <c r="AA35" s="64">
        <f t="shared" si="6"/>
        <v>0.2</v>
      </c>
      <c r="AB35" s="33"/>
      <c r="AC35" s="30"/>
    </row>
    <row r="36" spans="2:29" ht="18.75" x14ac:dyDescent="0.25">
      <c r="B36" s="30"/>
      <c r="C36" s="33"/>
      <c r="D36" s="40">
        <v>25</v>
      </c>
      <c r="E36" s="117" t="s">
        <v>278</v>
      </c>
      <c r="F36" s="117"/>
      <c r="G36" s="45" t="e">
        <f>IF(E36="General",VLOOKUP(F36,'1-Ident.Riesgos.Generales'!$E$12:$O$36,9,FALSE),IF(E36="Especifico",VLOOKUP(F36,'2-Ident.Riesgos.Especifico'!$E$12:$L$36,6,0)))</f>
        <v>#N/A</v>
      </c>
      <c r="H36" s="114">
        <v>0.2</v>
      </c>
      <c r="I36" s="115">
        <v>1</v>
      </c>
      <c r="J36" s="75">
        <f t="shared" si="3"/>
        <v>0.2</v>
      </c>
      <c r="K36" s="33"/>
      <c r="L36" s="40" t="str">
        <f>CONCATENATE("CA-",MID(Menu!$F$9,1,3),"-",D36)</f>
        <v>CA-DAF-25</v>
      </c>
      <c r="M36" s="93"/>
      <c r="N36" s="114">
        <v>0</v>
      </c>
      <c r="O36" s="86">
        <v>0</v>
      </c>
      <c r="P36" s="69">
        <f t="shared" si="0"/>
        <v>0.2</v>
      </c>
      <c r="Q36" s="36">
        <f t="shared" si="1"/>
        <v>1</v>
      </c>
      <c r="R36" s="64">
        <f t="shared" si="2"/>
        <v>0.2</v>
      </c>
      <c r="S36" s="33"/>
      <c r="T36" s="40" t="str">
        <f>CONCATENATE("CP-",MID(Menu!$F$9,1,3),"-",D36)</f>
        <v>CP-DAF-25</v>
      </c>
      <c r="U36" s="124"/>
      <c r="V36" s="93"/>
      <c r="W36" s="114">
        <v>0</v>
      </c>
      <c r="X36" s="86">
        <v>0</v>
      </c>
      <c r="Y36" s="72">
        <f t="shared" si="7"/>
        <v>0.2</v>
      </c>
      <c r="Z36" s="36">
        <f t="shared" si="8"/>
        <v>1</v>
      </c>
      <c r="AA36" s="64">
        <f t="shared" si="6"/>
        <v>0.2</v>
      </c>
      <c r="AB36" s="33"/>
      <c r="AC36" s="30"/>
    </row>
    <row r="37" spans="2:29" ht="18.75" x14ac:dyDescent="0.25">
      <c r="B37" s="30"/>
      <c r="C37" s="33"/>
      <c r="D37" s="41">
        <v>26</v>
      </c>
      <c r="E37" s="92" t="s">
        <v>278</v>
      </c>
      <c r="F37" s="92"/>
      <c r="G37" s="48" t="e">
        <f>IF(E37="General",VLOOKUP(F37,'1-Ident.Riesgos.Generales'!$E$12:$O$36,9,FALSE),IF(E37="Especifico",VLOOKUP(F37,'2-Ident.Riesgos.Especifico'!$E$12:$L$36,6,0)))</f>
        <v>#N/A</v>
      </c>
      <c r="H37" s="114">
        <v>0.2</v>
      </c>
      <c r="I37" s="115">
        <v>1</v>
      </c>
      <c r="J37" s="75">
        <f t="shared" si="3"/>
        <v>0.2</v>
      </c>
      <c r="K37" s="33"/>
      <c r="L37" s="62" t="str">
        <f>CONCATENATE("CA-",MID(Menu!$F$9,1,3),"-",D37)</f>
        <v>CA-DAF-26</v>
      </c>
      <c r="M37" s="122"/>
      <c r="N37" s="114">
        <v>0</v>
      </c>
      <c r="O37" s="86">
        <v>0</v>
      </c>
      <c r="P37" s="70">
        <f t="shared" si="0"/>
        <v>0.2</v>
      </c>
      <c r="Q37" s="37">
        <f t="shared" si="1"/>
        <v>1</v>
      </c>
      <c r="R37" s="64">
        <f t="shared" si="2"/>
        <v>0.2</v>
      </c>
      <c r="S37" s="33"/>
      <c r="T37" s="62" t="str">
        <f>CONCATENATE("CP-",MID(Menu!$F$9,1,3),"-",D37)</f>
        <v>CP-DAF-26</v>
      </c>
      <c r="U37" s="125"/>
      <c r="V37" s="122"/>
      <c r="W37" s="114">
        <v>0</v>
      </c>
      <c r="X37" s="86">
        <v>0</v>
      </c>
      <c r="Y37" s="73">
        <f t="shared" si="7"/>
        <v>0.2</v>
      </c>
      <c r="Z37" s="37">
        <f t="shared" si="8"/>
        <v>1</v>
      </c>
      <c r="AA37" s="64">
        <f t="shared" si="6"/>
        <v>0.2</v>
      </c>
      <c r="AB37" s="33"/>
      <c r="AC37" s="30"/>
    </row>
    <row r="38" spans="2:29" ht="18.75" x14ac:dyDescent="0.25">
      <c r="B38" s="30"/>
      <c r="C38" s="33"/>
      <c r="D38" s="40">
        <v>27</v>
      </c>
      <c r="E38" s="117" t="s">
        <v>278</v>
      </c>
      <c r="F38" s="117"/>
      <c r="G38" s="45" t="e">
        <f>IF(E38="General",VLOOKUP(F38,'1-Ident.Riesgos.Generales'!$E$12:$O$36,9,FALSE),IF(E38="Especifico",VLOOKUP(F38,'2-Ident.Riesgos.Especifico'!$E$12:$L$36,6,0)))</f>
        <v>#N/A</v>
      </c>
      <c r="H38" s="114">
        <v>0.2</v>
      </c>
      <c r="I38" s="115">
        <v>1</v>
      </c>
      <c r="J38" s="75">
        <f t="shared" si="3"/>
        <v>0.2</v>
      </c>
      <c r="K38" s="33"/>
      <c r="L38" s="40" t="str">
        <f>CONCATENATE("CA-",MID(Menu!$F$9,1,3),"-",D38)</f>
        <v>CA-DAF-27</v>
      </c>
      <c r="M38" s="93"/>
      <c r="N38" s="114">
        <v>0</v>
      </c>
      <c r="O38" s="86">
        <v>0</v>
      </c>
      <c r="P38" s="69">
        <f t="shared" si="0"/>
        <v>0.2</v>
      </c>
      <c r="Q38" s="36">
        <f t="shared" si="1"/>
        <v>1</v>
      </c>
      <c r="R38" s="64">
        <f t="shared" si="2"/>
        <v>0.2</v>
      </c>
      <c r="S38" s="35"/>
      <c r="T38" s="40" t="str">
        <f>CONCATENATE("CP-",MID(Menu!$F$9,1,3),"-",D38)</f>
        <v>CP-DAF-27</v>
      </c>
      <c r="U38" s="124"/>
      <c r="V38" s="93"/>
      <c r="W38" s="114">
        <v>0</v>
      </c>
      <c r="X38" s="86">
        <v>0</v>
      </c>
      <c r="Y38" s="72">
        <f t="shared" si="7"/>
        <v>0.2</v>
      </c>
      <c r="Z38" s="36">
        <f t="shared" si="8"/>
        <v>1</v>
      </c>
      <c r="AA38" s="64">
        <f t="shared" si="6"/>
        <v>0.2</v>
      </c>
      <c r="AB38" s="33"/>
      <c r="AC38" s="30"/>
    </row>
    <row r="39" spans="2:29" ht="18.75" x14ac:dyDescent="0.25">
      <c r="B39" s="30"/>
      <c r="C39" s="33"/>
      <c r="D39" s="41">
        <v>28</v>
      </c>
      <c r="E39" s="92" t="s">
        <v>278</v>
      </c>
      <c r="F39" s="92"/>
      <c r="G39" s="48" t="e">
        <f>IF(E39="General",VLOOKUP(F39,'1-Ident.Riesgos.Generales'!$E$12:$O$36,9,FALSE),IF(E39="Especifico",VLOOKUP(F39,'2-Ident.Riesgos.Especifico'!$E$12:$L$36,6,0)))</f>
        <v>#N/A</v>
      </c>
      <c r="H39" s="114">
        <v>0.2</v>
      </c>
      <c r="I39" s="115">
        <v>1</v>
      </c>
      <c r="J39" s="75">
        <f t="shared" si="3"/>
        <v>0.2</v>
      </c>
      <c r="K39" s="33"/>
      <c r="L39" s="62" t="str">
        <f>CONCATENATE("CA-",MID(Menu!$F$9,1,3),"-",D39)</f>
        <v>CA-DAF-28</v>
      </c>
      <c r="M39" s="122"/>
      <c r="N39" s="114">
        <v>0</v>
      </c>
      <c r="O39" s="86">
        <v>0</v>
      </c>
      <c r="P39" s="70">
        <f t="shared" si="0"/>
        <v>0.2</v>
      </c>
      <c r="Q39" s="37">
        <f t="shared" si="1"/>
        <v>1</v>
      </c>
      <c r="R39" s="64">
        <f t="shared" si="2"/>
        <v>0.2</v>
      </c>
      <c r="S39" s="35"/>
      <c r="T39" s="62" t="str">
        <f>CONCATENATE("CP-",MID(Menu!$F$9,1,3),"-",D39)</f>
        <v>CP-DAF-28</v>
      </c>
      <c r="U39" s="125"/>
      <c r="V39" s="122"/>
      <c r="W39" s="114">
        <v>0</v>
      </c>
      <c r="X39" s="86">
        <v>0</v>
      </c>
      <c r="Y39" s="73">
        <f t="shared" si="7"/>
        <v>0.2</v>
      </c>
      <c r="Z39" s="37">
        <f t="shared" si="8"/>
        <v>1</v>
      </c>
      <c r="AA39" s="64">
        <f t="shared" si="6"/>
        <v>0.2</v>
      </c>
      <c r="AB39" s="33"/>
      <c r="AC39" s="30"/>
    </row>
    <row r="40" spans="2:29" ht="18.75" x14ac:dyDescent="0.25">
      <c r="B40" s="30"/>
      <c r="C40" s="33"/>
      <c r="D40" s="40">
        <v>29</v>
      </c>
      <c r="E40" s="117" t="s">
        <v>278</v>
      </c>
      <c r="F40" s="117"/>
      <c r="G40" s="45" t="e">
        <f>IF(E40="General",VLOOKUP(F40,'1-Ident.Riesgos.Generales'!$E$12:$O$36,9,FALSE),IF(E40="Especifico",VLOOKUP(F40,'2-Ident.Riesgos.Especifico'!$E$12:$L$36,6,0)))</f>
        <v>#N/A</v>
      </c>
      <c r="H40" s="114">
        <v>0.2</v>
      </c>
      <c r="I40" s="115">
        <v>1</v>
      </c>
      <c r="J40" s="75">
        <f t="shared" si="3"/>
        <v>0.2</v>
      </c>
      <c r="K40" s="33"/>
      <c r="L40" s="40" t="str">
        <f>CONCATENATE("CA-",MID(Menu!$F$9,1,3),"-",D40)</f>
        <v>CA-DAF-29</v>
      </c>
      <c r="M40" s="93"/>
      <c r="N40" s="114">
        <v>0</v>
      </c>
      <c r="O40" s="86">
        <v>0</v>
      </c>
      <c r="P40" s="69">
        <f t="shared" si="0"/>
        <v>0.2</v>
      </c>
      <c r="Q40" s="36">
        <f t="shared" si="1"/>
        <v>1</v>
      </c>
      <c r="R40" s="64">
        <f t="shared" si="2"/>
        <v>0.2</v>
      </c>
      <c r="S40" s="33"/>
      <c r="T40" s="40" t="str">
        <f>CONCATENATE("CP-",MID(Menu!$F$9,1,3),"-",D40)</f>
        <v>CP-DAF-29</v>
      </c>
      <c r="U40" s="124"/>
      <c r="V40" s="93"/>
      <c r="W40" s="114">
        <v>0</v>
      </c>
      <c r="X40" s="86">
        <v>0</v>
      </c>
      <c r="Y40" s="72">
        <f t="shared" si="7"/>
        <v>0.2</v>
      </c>
      <c r="Z40" s="36">
        <f t="shared" si="8"/>
        <v>1</v>
      </c>
      <c r="AA40" s="64">
        <f t="shared" si="6"/>
        <v>0.2</v>
      </c>
      <c r="AB40" s="33"/>
      <c r="AC40" s="30"/>
    </row>
    <row r="41" spans="2:29" ht="18.75" x14ac:dyDescent="0.25">
      <c r="B41" s="30"/>
      <c r="C41" s="33"/>
      <c r="D41" s="41">
        <v>30</v>
      </c>
      <c r="E41" s="92" t="s">
        <v>278</v>
      </c>
      <c r="F41" s="92"/>
      <c r="G41" s="48" t="e">
        <f>IF(E41="General",VLOOKUP(F41,'1-Ident.Riesgos.Generales'!$E$12:$O$36,9,FALSE),IF(E41="Especifico",VLOOKUP(F41,'2-Ident.Riesgos.Especifico'!$E$12:$L$36,6,0)))</f>
        <v>#N/A</v>
      </c>
      <c r="H41" s="114">
        <v>0.2</v>
      </c>
      <c r="I41" s="115">
        <v>1</v>
      </c>
      <c r="J41" s="75">
        <f t="shared" si="3"/>
        <v>0.2</v>
      </c>
      <c r="K41" s="33"/>
      <c r="L41" s="62" t="str">
        <f>CONCATENATE("CA-",MID(Menu!$F$9,1,3),"-",D41)</f>
        <v>CA-DAF-30</v>
      </c>
      <c r="M41" s="122"/>
      <c r="N41" s="114">
        <v>0</v>
      </c>
      <c r="O41" s="86">
        <v>0</v>
      </c>
      <c r="P41" s="70">
        <f t="shared" si="0"/>
        <v>0.2</v>
      </c>
      <c r="Q41" s="37">
        <f t="shared" si="1"/>
        <v>1</v>
      </c>
      <c r="R41" s="64">
        <f t="shared" si="2"/>
        <v>0.2</v>
      </c>
      <c r="S41" s="33"/>
      <c r="T41" s="62" t="str">
        <f>CONCATENATE("CP-",MID(Menu!$F$9,1,3),"-",D41)</f>
        <v>CP-DAF-30</v>
      </c>
      <c r="U41" s="125"/>
      <c r="V41" s="122"/>
      <c r="W41" s="114">
        <v>0</v>
      </c>
      <c r="X41" s="86">
        <v>0</v>
      </c>
      <c r="Y41" s="73">
        <f t="shared" si="7"/>
        <v>0.2</v>
      </c>
      <c r="Z41" s="37">
        <f t="shared" si="8"/>
        <v>1</v>
      </c>
      <c r="AA41" s="64">
        <f t="shared" si="6"/>
        <v>0.2</v>
      </c>
      <c r="AB41" s="33"/>
      <c r="AC41" s="30"/>
    </row>
    <row r="42" spans="2:29" ht="18.75" x14ac:dyDescent="0.25">
      <c r="B42" s="30"/>
      <c r="C42" s="33"/>
      <c r="D42" s="40">
        <v>31</v>
      </c>
      <c r="E42" s="117" t="s">
        <v>278</v>
      </c>
      <c r="F42" s="117"/>
      <c r="G42" s="45" t="e">
        <f>IF(E42="General",VLOOKUP(F42,'1-Ident.Riesgos.Generales'!$E$12:$O$36,9,FALSE),IF(E42="Especifico",VLOOKUP(F42,'2-Ident.Riesgos.Especifico'!$E$12:$L$36,6,0)))</f>
        <v>#N/A</v>
      </c>
      <c r="H42" s="114">
        <v>0.2</v>
      </c>
      <c r="I42" s="115">
        <v>1</v>
      </c>
      <c r="J42" s="75">
        <f t="shared" si="3"/>
        <v>0.2</v>
      </c>
      <c r="K42" s="33"/>
      <c r="L42" s="40" t="str">
        <f>CONCATENATE("CA-",MID(Menu!$F$9,1,3),"-",D42)</f>
        <v>CA-DAF-31</v>
      </c>
      <c r="M42" s="93"/>
      <c r="N42" s="114">
        <v>0</v>
      </c>
      <c r="O42" s="86">
        <v>0</v>
      </c>
      <c r="P42" s="69">
        <f t="shared" si="0"/>
        <v>0.2</v>
      </c>
      <c r="Q42" s="36">
        <f t="shared" si="1"/>
        <v>1</v>
      </c>
      <c r="R42" s="64">
        <f t="shared" si="2"/>
        <v>0.2</v>
      </c>
      <c r="S42" s="33"/>
      <c r="T42" s="40" t="str">
        <f>CONCATENATE("CP-",MID(Menu!$F$9,1,3),"-",D42)</f>
        <v>CP-DAF-31</v>
      </c>
      <c r="U42" s="124"/>
      <c r="V42" s="93"/>
      <c r="W42" s="114">
        <v>0</v>
      </c>
      <c r="X42" s="86">
        <v>0</v>
      </c>
      <c r="Y42" s="72">
        <f t="shared" si="7"/>
        <v>0.2</v>
      </c>
      <c r="Z42" s="36">
        <f t="shared" si="8"/>
        <v>1</v>
      </c>
      <c r="AA42" s="64">
        <f t="shared" si="6"/>
        <v>0.2</v>
      </c>
      <c r="AB42" s="33"/>
      <c r="AC42" s="30"/>
    </row>
    <row r="43" spans="2:29" ht="18.75" x14ac:dyDescent="0.25">
      <c r="B43" s="30"/>
      <c r="C43" s="33"/>
      <c r="D43" s="41">
        <v>32</v>
      </c>
      <c r="E43" s="92" t="s">
        <v>278</v>
      </c>
      <c r="F43" s="92"/>
      <c r="G43" s="48" t="e">
        <f>IF(E43="General",VLOOKUP(F43,'1-Ident.Riesgos.Generales'!$E$12:$O$36,9,FALSE),IF(E43="Especifico",VLOOKUP(F43,'2-Ident.Riesgos.Especifico'!$E$12:$L$36,6,0)))</f>
        <v>#N/A</v>
      </c>
      <c r="H43" s="114">
        <v>0.2</v>
      </c>
      <c r="I43" s="115">
        <v>1</v>
      </c>
      <c r="J43" s="75">
        <f t="shared" si="3"/>
        <v>0.2</v>
      </c>
      <c r="K43" s="33"/>
      <c r="L43" s="62" t="str">
        <f>CONCATENATE("CA-",MID(Menu!$F$9,1,3),"-",D43)</f>
        <v>CA-DAF-32</v>
      </c>
      <c r="M43" s="122"/>
      <c r="N43" s="114">
        <v>0</v>
      </c>
      <c r="O43" s="86">
        <v>0</v>
      </c>
      <c r="P43" s="70">
        <f t="shared" si="0"/>
        <v>0.2</v>
      </c>
      <c r="Q43" s="37">
        <f t="shared" si="1"/>
        <v>1</v>
      </c>
      <c r="R43" s="64">
        <f t="shared" si="2"/>
        <v>0.2</v>
      </c>
      <c r="S43" s="33"/>
      <c r="T43" s="62" t="str">
        <f>CONCATENATE("CP-",MID(Menu!$F$9,1,3),"-",D43)</f>
        <v>CP-DAF-32</v>
      </c>
      <c r="U43" s="125"/>
      <c r="V43" s="122"/>
      <c r="W43" s="114">
        <v>0</v>
      </c>
      <c r="X43" s="86">
        <v>0</v>
      </c>
      <c r="Y43" s="73">
        <f t="shared" si="7"/>
        <v>0.2</v>
      </c>
      <c r="Z43" s="37">
        <f t="shared" si="8"/>
        <v>1</v>
      </c>
      <c r="AA43" s="64">
        <f t="shared" si="6"/>
        <v>0.2</v>
      </c>
      <c r="AB43" s="33"/>
      <c r="AC43" s="30"/>
    </row>
    <row r="44" spans="2:29" ht="18.75" x14ac:dyDescent="0.25">
      <c r="B44" s="30"/>
      <c r="C44" s="33"/>
      <c r="D44" s="40">
        <v>33</v>
      </c>
      <c r="E44" s="117" t="s">
        <v>278</v>
      </c>
      <c r="F44" s="117"/>
      <c r="G44" s="45" t="e">
        <f>IF(E44="General",VLOOKUP(F44,'1-Ident.Riesgos.Generales'!$E$12:$O$36,9,FALSE),IF(E44="Especifico",VLOOKUP(F44,'2-Ident.Riesgos.Especifico'!$E$12:$L$36,6,0)))</f>
        <v>#N/A</v>
      </c>
      <c r="H44" s="114">
        <v>0.2</v>
      </c>
      <c r="I44" s="115">
        <v>1</v>
      </c>
      <c r="J44" s="75">
        <f t="shared" si="3"/>
        <v>0.2</v>
      </c>
      <c r="K44" s="33"/>
      <c r="L44" s="40" t="str">
        <f>CONCATENATE("CA-",MID(Menu!$F$9,1,3),"-",D44)</f>
        <v>CA-DAF-33</v>
      </c>
      <c r="M44" s="93"/>
      <c r="N44" s="114">
        <v>0</v>
      </c>
      <c r="O44" s="86">
        <v>0</v>
      </c>
      <c r="P44" s="69">
        <f t="shared" ref="P44:P61" si="9">H44-N44</f>
        <v>0.2</v>
      </c>
      <c r="Q44" s="36">
        <f t="shared" ref="Q44:Q61" si="10">I44-O44</f>
        <v>1</v>
      </c>
      <c r="R44" s="64">
        <f t="shared" ref="R44:R61" si="11">P44*Q44</f>
        <v>0.2</v>
      </c>
      <c r="S44" s="33"/>
      <c r="T44" s="40" t="str">
        <f>CONCATENATE("CP-",MID(Menu!$F$9,1,3),"-",D44)</f>
        <v>CP-DAF-33</v>
      </c>
      <c r="U44" s="124"/>
      <c r="V44" s="93"/>
      <c r="W44" s="114">
        <v>0</v>
      </c>
      <c r="X44" s="86">
        <v>0</v>
      </c>
      <c r="Y44" s="72">
        <f t="shared" si="7"/>
        <v>0.2</v>
      </c>
      <c r="Z44" s="36">
        <f t="shared" si="8"/>
        <v>1</v>
      </c>
      <c r="AA44" s="64">
        <f t="shared" si="6"/>
        <v>0.2</v>
      </c>
      <c r="AB44" s="33"/>
      <c r="AC44" s="30"/>
    </row>
    <row r="45" spans="2:29" ht="18.75" x14ac:dyDescent="0.25">
      <c r="B45" s="30"/>
      <c r="C45" s="33"/>
      <c r="D45" s="41">
        <v>34</v>
      </c>
      <c r="E45" s="92" t="s">
        <v>278</v>
      </c>
      <c r="F45" s="92"/>
      <c r="G45" s="48" t="e">
        <f>IF(E45="General",VLOOKUP(F45,'1-Ident.Riesgos.Generales'!$E$12:$O$36,9,FALSE),IF(E45="Especifico",VLOOKUP(F45,'2-Ident.Riesgos.Especifico'!$E$12:$L$36,6,0)))</f>
        <v>#N/A</v>
      </c>
      <c r="H45" s="114">
        <v>0.2</v>
      </c>
      <c r="I45" s="115">
        <v>1</v>
      </c>
      <c r="J45" s="75">
        <f t="shared" si="3"/>
        <v>0.2</v>
      </c>
      <c r="K45" s="33"/>
      <c r="L45" s="62" t="str">
        <f>CONCATENATE("CA-",MID(Menu!$F$9,1,3),"-",D45)</f>
        <v>CA-DAF-34</v>
      </c>
      <c r="M45" s="122"/>
      <c r="N45" s="114">
        <v>0</v>
      </c>
      <c r="O45" s="86">
        <v>0</v>
      </c>
      <c r="P45" s="70">
        <f t="shared" si="9"/>
        <v>0.2</v>
      </c>
      <c r="Q45" s="37">
        <f t="shared" si="10"/>
        <v>1</v>
      </c>
      <c r="R45" s="64">
        <f t="shared" si="11"/>
        <v>0.2</v>
      </c>
      <c r="S45" s="33"/>
      <c r="T45" s="62" t="str">
        <f>CONCATENATE("CP-",MID(Menu!$F$9,1,3),"-",D45)</f>
        <v>CP-DAF-34</v>
      </c>
      <c r="U45" s="125"/>
      <c r="V45" s="122"/>
      <c r="W45" s="114">
        <v>0</v>
      </c>
      <c r="X45" s="86">
        <v>0</v>
      </c>
      <c r="Y45" s="73">
        <f t="shared" si="7"/>
        <v>0.2</v>
      </c>
      <c r="Z45" s="37">
        <f t="shared" si="8"/>
        <v>1</v>
      </c>
      <c r="AA45" s="64">
        <f t="shared" si="6"/>
        <v>0.2</v>
      </c>
      <c r="AB45" s="33"/>
      <c r="AC45" s="30"/>
    </row>
    <row r="46" spans="2:29" ht="18.75" x14ac:dyDescent="0.25">
      <c r="B46" s="30"/>
      <c r="C46" s="33"/>
      <c r="D46" s="40">
        <v>35</v>
      </c>
      <c r="E46" s="117" t="s">
        <v>278</v>
      </c>
      <c r="F46" s="117"/>
      <c r="G46" s="45" t="e">
        <f>IF(E46="General",VLOOKUP(F46,'1-Ident.Riesgos.Generales'!$E$12:$O$36,9,FALSE),IF(E46="Especifico",VLOOKUP(F46,'2-Ident.Riesgos.Especifico'!$E$12:$L$36,6,0)))</f>
        <v>#N/A</v>
      </c>
      <c r="H46" s="114">
        <v>0.2</v>
      </c>
      <c r="I46" s="115">
        <v>1</v>
      </c>
      <c r="J46" s="75">
        <f t="shared" si="3"/>
        <v>0.2</v>
      </c>
      <c r="K46" s="33"/>
      <c r="L46" s="40" t="str">
        <f>CONCATENATE("CA-",MID(Menu!$F$9,1,3),"-",D46)</f>
        <v>CA-DAF-35</v>
      </c>
      <c r="M46" s="93"/>
      <c r="N46" s="114">
        <v>0</v>
      </c>
      <c r="O46" s="86">
        <v>0</v>
      </c>
      <c r="P46" s="69">
        <f t="shared" si="9"/>
        <v>0.2</v>
      </c>
      <c r="Q46" s="36">
        <f t="shared" si="10"/>
        <v>1</v>
      </c>
      <c r="R46" s="64">
        <f t="shared" si="11"/>
        <v>0.2</v>
      </c>
      <c r="S46" s="33"/>
      <c r="T46" s="40" t="str">
        <f>CONCATENATE("CP-",MID(Menu!$F$9,1,3),"-",D46)</f>
        <v>CP-DAF-35</v>
      </c>
      <c r="U46" s="124"/>
      <c r="V46" s="93"/>
      <c r="W46" s="114">
        <v>0</v>
      </c>
      <c r="X46" s="86">
        <v>0</v>
      </c>
      <c r="Y46" s="72">
        <f t="shared" si="7"/>
        <v>0.2</v>
      </c>
      <c r="Z46" s="36">
        <f t="shared" si="8"/>
        <v>1</v>
      </c>
      <c r="AA46" s="64">
        <f t="shared" si="6"/>
        <v>0.2</v>
      </c>
      <c r="AB46" s="33"/>
      <c r="AC46" s="30"/>
    </row>
    <row r="47" spans="2:29" ht="18.75" x14ac:dyDescent="0.25">
      <c r="B47" s="30"/>
      <c r="C47" s="33"/>
      <c r="D47" s="41">
        <v>36</v>
      </c>
      <c r="E47" s="92" t="s">
        <v>278</v>
      </c>
      <c r="F47" s="92"/>
      <c r="G47" s="48" t="e">
        <f>IF(E47="General",VLOOKUP(F47,'1-Ident.Riesgos.Generales'!$E$12:$O$36,9,FALSE),IF(E47="Especifico",VLOOKUP(F47,'2-Ident.Riesgos.Especifico'!$E$12:$L$36,6,0)))</f>
        <v>#N/A</v>
      </c>
      <c r="H47" s="114">
        <v>0.2</v>
      </c>
      <c r="I47" s="115">
        <v>1</v>
      </c>
      <c r="J47" s="75">
        <f t="shared" si="3"/>
        <v>0.2</v>
      </c>
      <c r="K47" s="33"/>
      <c r="L47" s="62" t="str">
        <f>CONCATENATE("CA-",MID(Menu!$F$9,1,3),"-",D47)</f>
        <v>CA-DAF-36</v>
      </c>
      <c r="M47" s="122"/>
      <c r="N47" s="114">
        <v>0</v>
      </c>
      <c r="O47" s="86">
        <v>0</v>
      </c>
      <c r="P47" s="70">
        <f t="shared" si="9"/>
        <v>0.2</v>
      </c>
      <c r="Q47" s="37">
        <f t="shared" si="10"/>
        <v>1</v>
      </c>
      <c r="R47" s="64">
        <f t="shared" si="11"/>
        <v>0.2</v>
      </c>
      <c r="S47" s="33"/>
      <c r="T47" s="62" t="str">
        <f>CONCATENATE("CP-",MID(Menu!$F$9,1,3),"-",D47)</f>
        <v>CP-DAF-36</v>
      </c>
      <c r="U47" s="125"/>
      <c r="V47" s="122"/>
      <c r="W47" s="114">
        <v>0</v>
      </c>
      <c r="X47" s="86">
        <v>0</v>
      </c>
      <c r="Y47" s="73">
        <f t="shared" si="7"/>
        <v>0.2</v>
      </c>
      <c r="Z47" s="37">
        <f t="shared" si="8"/>
        <v>1</v>
      </c>
      <c r="AA47" s="64">
        <f t="shared" si="6"/>
        <v>0.2</v>
      </c>
      <c r="AB47" s="33"/>
      <c r="AC47" s="30"/>
    </row>
    <row r="48" spans="2:29" ht="18.75" x14ac:dyDescent="0.25">
      <c r="B48" s="30"/>
      <c r="C48" s="33"/>
      <c r="D48" s="40">
        <v>37</v>
      </c>
      <c r="E48" s="117" t="s">
        <v>278</v>
      </c>
      <c r="F48" s="117"/>
      <c r="G48" s="45" t="e">
        <f>IF(E48="General",VLOOKUP(F48,'1-Ident.Riesgos.Generales'!$E$12:$O$36,9,FALSE),IF(E48="Especifico",VLOOKUP(F48,'2-Ident.Riesgos.Especifico'!$E$12:$L$36,6,0)))</f>
        <v>#N/A</v>
      </c>
      <c r="H48" s="114">
        <v>0.2</v>
      </c>
      <c r="I48" s="115">
        <v>1</v>
      </c>
      <c r="J48" s="75">
        <f t="shared" si="3"/>
        <v>0.2</v>
      </c>
      <c r="K48" s="33"/>
      <c r="L48" s="40" t="str">
        <f>CONCATENATE("CA-",MID(Menu!$F$9,1,3),"-",D48)</f>
        <v>CA-DAF-37</v>
      </c>
      <c r="M48" s="93"/>
      <c r="N48" s="114">
        <v>0</v>
      </c>
      <c r="O48" s="86">
        <v>0</v>
      </c>
      <c r="P48" s="69">
        <f t="shared" si="9"/>
        <v>0.2</v>
      </c>
      <c r="Q48" s="36">
        <f t="shared" si="10"/>
        <v>1</v>
      </c>
      <c r="R48" s="64">
        <f t="shared" si="11"/>
        <v>0.2</v>
      </c>
      <c r="S48" s="33"/>
      <c r="T48" s="40" t="str">
        <f>CONCATENATE("CP-",MID(Menu!$F$9,1,3),"-",D48)</f>
        <v>CP-DAF-37</v>
      </c>
      <c r="U48" s="124"/>
      <c r="V48" s="93"/>
      <c r="W48" s="114">
        <v>0</v>
      </c>
      <c r="X48" s="86">
        <v>0</v>
      </c>
      <c r="Y48" s="72">
        <f t="shared" si="7"/>
        <v>0.2</v>
      </c>
      <c r="Z48" s="36">
        <f t="shared" si="8"/>
        <v>1</v>
      </c>
      <c r="AA48" s="64">
        <f t="shared" si="6"/>
        <v>0.2</v>
      </c>
      <c r="AB48" s="33"/>
      <c r="AC48" s="30"/>
    </row>
    <row r="49" spans="2:29" ht="18.75" x14ac:dyDescent="0.25">
      <c r="B49" s="30"/>
      <c r="C49" s="33"/>
      <c r="D49" s="41">
        <v>38</v>
      </c>
      <c r="E49" s="92" t="s">
        <v>278</v>
      </c>
      <c r="F49" s="92"/>
      <c r="G49" s="48" t="e">
        <f>IF(E49="General",VLOOKUP(F49,'1-Ident.Riesgos.Generales'!$E$12:$O$36,9,FALSE),IF(E49="Especifico",VLOOKUP(F49,'2-Ident.Riesgos.Especifico'!$E$12:$L$36,6,0)))</f>
        <v>#N/A</v>
      </c>
      <c r="H49" s="114">
        <v>0.2</v>
      </c>
      <c r="I49" s="115">
        <v>1</v>
      </c>
      <c r="J49" s="75">
        <f t="shared" si="3"/>
        <v>0.2</v>
      </c>
      <c r="K49" s="33"/>
      <c r="L49" s="62" t="str">
        <f>CONCATENATE("CA-",MID(Menu!$F$9,1,3),"-",D49)</f>
        <v>CA-DAF-38</v>
      </c>
      <c r="M49" s="122"/>
      <c r="N49" s="114">
        <v>0</v>
      </c>
      <c r="O49" s="86">
        <v>0</v>
      </c>
      <c r="P49" s="70">
        <f t="shared" si="9"/>
        <v>0.2</v>
      </c>
      <c r="Q49" s="37">
        <f t="shared" si="10"/>
        <v>1</v>
      </c>
      <c r="R49" s="64">
        <f t="shared" si="11"/>
        <v>0.2</v>
      </c>
      <c r="S49" s="33"/>
      <c r="T49" s="62" t="str">
        <f>CONCATENATE("CP-",MID(Menu!$F$9,1,3),"-",D49)</f>
        <v>CP-DAF-38</v>
      </c>
      <c r="U49" s="125"/>
      <c r="V49" s="122"/>
      <c r="W49" s="114">
        <v>0</v>
      </c>
      <c r="X49" s="86">
        <v>0</v>
      </c>
      <c r="Y49" s="73">
        <f t="shared" si="7"/>
        <v>0.2</v>
      </c>
      <c r="Z49" s="37">
        <f t="shared" si="8"/>
        <v>1</v>
      </c>
      <c r="AA49" s="64">
        <f t="shared" si="6"/>
        <v>0.2</v>
      </c>
      <c r="AB49" s="33"/>
      <c r="AC49" s="30"/>
    </row>
    <row r="50" spans="2:29" ht="18.75" x14ac:dyDescent="0.25">
      <c r="B50" s="30"/>
      <c r="C50" s="33"/>
      <c r="D50" s="40">
        <v>39</v>
      </c>
      <c r="E50" s="117" t="s">
        <v>278</v>
      </c>
      <c r="F50" s="117"/>
      <c r="G50" s="45" t="e">
        <f>IF(E50="General",VLOOKUP(F50,'1-Ident.Riesgos.Generales'!$E$12:$O$36,9,FALSE),IF(E50="Especifico",VLOOKUP(F50,'2-Ident.Riesgos.Especifico'!$E$12:$L$36,6,0)))</f>
        <v>#N/A</v>
      </c>
      <c r="H50" s="114">
        <v>0.2</v>
      </c>
      <c r="I50" s="115">
        <v>1</v>
      </c>
      <c r="J50" s="75">
        <f t="shared" si="3"/>
        <v>0.2</v>
      </c>
      <c r="K50" s="33"/>
      <c r="L50" s="40" t="str">
        <f>CONCATENATE("CA-",MID(Menu!$F$9,1,3),"-",D50)</f>
        <v>CA-DAF-39</v>
      </c>
      <c r="M50" s="93"/>
      <c r="N50" s="114">
        <v>0</v>
      </c>
      <c r="O50" s="86">
        <v>0</v>
      </c>
      <c r="P50" s="69">
        <f t="shared" si="9"/>
        <v>0.2</v>
      </c>
      <c r="Q50" s="36">
        <f t="shared" si="10"/>
        <v>1</v>
      </c>
      <c r="R50" s="64">
        <f t="shared" si="11"/>
        <v>0.2</v>
      </c>
      <c r="S50" s="33"/>
      <c r="T50" s="40" t="str">
        <f>CONCATENATE("CP-",MID(Menu!$F$9,1,3),"-",D50)</f>
        <v>CP-DAF-39</v>
      </c>
      <c r="U50" s="124"/>
      <c r="V50" s="93"/>
      <c r="W50" s="114">
        <v>0</v>
      </c>
      <c r="X50" s="86">
        <v>0</v>
      </c>
      <c r="Y50" s="72">
        <f t="shared" si="7"/>
        <v>0.2</v>
      </c>
      <c r="Z50" s="36">
        <f t="shared" si="8"/>
        <v>1</v>
      </c>
      <c r="AA50" s="64">
        <f t="shared" si="6"/>
        <v>0.2</v>
      </c>
      <c r="AB50" s="33"/>
      <c r="AC50" s="30"/>
    </row>
    <row r="51" spans="2:29" ht="18.75" x14ac:dyDescent="0.25">
      <c r="B51" s="30"/>
      <c r="C51" s="33"/>
      <c r="D51" s="41">
        <v>40</v>
      </c>
      <c r="E51" s="92" t="s">
        <v>278</v>
      </c>
      <c r="F51" s="92"/>
      <c r="G51" s="48" t="e">
        <f>IF(E51="General",VLOOKUP(F51,'1-Ident.Riesgos.Generales'!$E$12:$O$36,9,FALSE),IF(E51="Especifico",VLOOKUP(F51,'2-Ident.Riesgos.Especifico'!$E$12:$L$36,6,0)))</f>
        <v>#N/A</v>
      </c>
      <c r="H51" s="114">
        <v>0.2</v>
      </c>
      <c r="I51" s="115">
        <v>1</v>
      </c>
      <c r="J51" s="75">
        <f t="shared" si="3"/>
        <v>0.2</v>
      </c>
      <c r="K51" s="33"/>
      <c r="L51" s="62" t="str">
        <f>CONCATENATE("CA-",MID(Menu!$F$9,1,3),"-",D51)</f>
        <v>CA-DAF-40</v>
      </c>
      <c r="M51" s="122"/>
      <c r="N51" s="114">
        <v>0</v>
      </c>
      <c r="O51" s="86">
        <v>0</v>
      </c>
      <c r="P51" s="70">
        <f t="shared" si="9"/>
        <v>0.2</v>
      </c>
      <c r="Q51" s="37">
        <f t="shared" si="10"/>
        <v>1</v>
      </c>
      <c r="R51" s="64">
        <f t="shared" si="11"/>
        <v>0.2</v>
      </c>
      <c r="S51" s="33"/>
      <c r="T51" s="62" t="str">
        <f>CONCATENATE("CP-",MID(Menu!$F$9,1,3),"-",D51)</f>
        <v>CP-DAF-40</v>
      </c>
      <c r="U51" s="125"/>
      <c r="V51" s="122"/>
      <c r="W51" s="114">
        <v>0</v>
      </c>
      <c r="X51" s="86">
        <v>0</v>
      </c>
      <c r="Y51" s="73">
        <f t="shared" si="7"/>
        <v>0.2</v>
      </c>
      <c r="Z51" s="37">
        <f t="shared" si="8"/>
        <v>1</v>
      </c>
      <c r="AA51" s="64">
        <f t="shared" si="6"/>
        <v>0.2</v>
      </c>
      <c r="AB51" s="33"/>
      <c r="AC51" s="30"/>
    </row>
    <row r="52" spans="2:29" ht="18.75" x14ac:dyDescent="0.25">
      <c r="B52" s="30"/>
      <c r="C52" s="33"/>
      <c r="D52" s="40">
        <v>41</v>
      </c>
      <c r="E52" s="117" t="s">
        <v>278</v>
      </c>
      <c r="F52" s="117"/>
      <c r="G52" s="45" t="e">
        <f>IF(E52="General",VLOOKUP(F52,'1-Ident.Riesgos.Generales'!$E$12:$O$36,9,FALSE),IF(E52="Especifico",VLOOKUP(F52,'2-Ident.Riesgos.Especifico'!$E$12:$L$36,6,0)))</f>
        <v>#N/A</v>
      </c>
      <c r="H52" s="114">
        <v>0.2</v>
      </c>
      <c r="I52" s="115">
        <v>1</v>
      </c>
      <c r="J52" s="75">
        <f t="shared" si="3"/>
        <v>0.2</v>
      </c>
      <c r="K52" s="33"/>
      <c r="L52" s="40" t="str">
        <f>CONCATENATE("CA-",MID(Menu!$F$9,1,3),"-",D52)</f>
        <v>CA-DAF-41</v>
      </c>
      <c r="M52" s="93"/>
      <c r="N52" s="114">
        <v>0</v>
      </c>
      <c r="O52" s="86">
        <v>0</v>
      </c>
      <c r="P52" s="69">
        <f t="shared" si="9"/>
        <v>0.2</v>
      </c>
      <c r="Q52" s="36">
        <f t="shared" si="10"/>
        <v>1</v>
      </c>
      <c r="R52" s="64">
        <f t="shared" si="11"/>
        <v>0.2</v>
      </c>
      <c r="S52" s="33"/>
      <c r="T52" s="40" t="str">
        <f>CONCATENATE("CP-",MID(Menu!$F$9,1,3),"-",D52)</f>
        <v>CP-DAF-41</v>
      </c>
      <c r="U52" s="124"/>
      <c r="V52" s="93"/>
      <c r="W52" s="114">
        <v>0</v>
      </c>
      <c r="X52" s="86">
        <v>0</v>
      </c>
      <c r="Y52" s="72">
        <f t="shared" si="7"/>
        <v>0.2</v>
      </c>
      <c r="Z52" s="36">
        <f t="shared" si="8"/>
        <v>1</v>
      </c>
      <c r="AA52" s="64">
        <f t="shared" si="6"/>
        <v>0.2</v>
      </c>
      <c r="AB52" s="33"/>
      <c r="AC52" s="30"/>
    </row>
    <row r="53" spans="2:29" ht="18.75" x14ac:dyDescent="0.25">
      <c r="B53" s="30"/>
      <c r="C53" s="33"/>
      <c r="D53" s="41">
        <v>42</v>
      </c>
      <c r="E53" s="92" t="s">
        <v>278</v>
      </c>
      <c r="F53" s="92"/>
      <c r="G53" s="48" t="e">
        <f>IF(E53="General",VLOOKUP(F53,'1-Ident.Riesgos.Generales'!$E$12:$O$36,9,FALSE),IF(E53="Especifico",VLOOKUP(F53,'2-Ident.Riesgos.Especifico'!$E$12:$L$36,6,0)))</f>
        <v>#N/A</v>
      </c>
      <c r="H53" s="114">
        <v>0.2</v>
      </c>
      <c r="I53" s="115">
        <v>1</v>
      </c>
      <c r="J53" s="75">
        <f t="shared" si="3"/>
        <v>0.2</v>
      </c>
      <c r="K53" s="33"/>
      <c r="L53" s="62" t="str">
        <f>CONCATENATE("CA-",MID(Menu!$F$9,1,3),"-",D53)</f>
        <v>CA-DAF-42</v>
      </c>
      <c r="M53" s="122"/>
      <c r="N53" s="114">
        <v>0</v>
      </c>
      <c r="O53" s="86">
        <v>0</v>
      </c>
      <c r="P53" s="70">
        <f t="shared" si="9"/>
        <v>0.2</v>
      </c>
      <c r="Q53" s="37">
        <f t="shared" si="10"/>
        <v>1</v>
      </c>
      <c r="R53" s="64">
        <f t="shared" si="11"/>
        <v>0.2</v>
      </c>
      <c r="S53" s="33"/>
      <c r="T53" s="62" t="str">
        <f>CONCATENATE("CP-",MID(Menu!$F$9,1,3),"-",D53)</f>
        <v>CP-DAF-42</v>
      </c>
      <c r="U53" s="125"/>
      <c r="V53" s="122"/>
      <c r="W53" s="114">
        <v>0</v>
      </c>
      <c r="X53" s="86">
        <v>0</v>
      </c>
      <c r="Y53" s="73">
        <f t="shared" si="7"/>
        <v>0.2</v>
      </c>
      <c r="Z53" s="37">
        <f t="shared" si="8"/>
        <v>1</v>
      </c>
      <c r="AA53" s="64">
        <f t="shared" si="6"/>
        <v>0.2</v>
      </c>
      <c r="AB53" s="33"/>
      <c r="AC53" s="30"/>
    </row>
    <row r="54" spans="2:29" ht="18.75" x14ac:dyDescent="0.25">
      <c r="B54" s="30"/>
      <c r="C54" s="33"/>
      <c r="D54" s="40">
        <v>43</v>
      </c>
      <c r="E54" s="117" t="s">
        <v>278</v>
      </c>
      <c r="F54" s="117"/>
      <c r="G54" s="45" t="e">
        <f>IF(E54="General",VLOOKUP(F54,'1-Ident.Riesgos.Generales'!$E$12:$O$36,9,FALSE),IF(E54="Especifico",VLOOKUP(F54,'2-Ident.Riesgos.Especifico'!$E$12:$L$36,6,0)))</f>
        <v>#N/A</v>
      </c>
      <c r="H54" s="114">
        <v>0.2</v>
      </c>
      <c r="I54" s="115">
        <v>1</v>
      </c>
      <c r="J54" s="75">
        <f t="shared" si="3"/>
        <v>0.2</v>
      </c>
      <c r="K54" s="33"/>
      <c r="L54" s="40" t="str">
        <f>CONCATENATE("CA-",MID(Menu!$F$9,1,3),"-",D54)</f>
        <v>CA-DAF-43</v>
      </c>
      <c r="M54" s="93"/>
      <c r="N54" s="114">
        <v>0</v>
      </c>
      <c r="O54" s="86">
        <v>0</v>
      </c>
      <c r="P54" s="69">
        <f t="shared" si="9"/>
        <v>0.2</v>
      </c>
      <c r="Q54" s="36">
        <f t="shared" si="10"/>
        <v>1</v>
      </c>
      <c r="R54" s="64">
        <f t="shared" si="11"/>
        <v>0.2</v>
      </c>
      <c r="S54" s="33"/>
      <c r="T54" s="40" t="str">
        <f>CONCATENATE("CP-",MID(Menu!$F$9,1,3),"-",D54)</f>
        <v>CP-DAF-43</v>
      </c>
      <c r="U54" s="124"/>
      <c r="V54" s="93"/>
      <c r="W54" s="114">
        <v>0</v>
      </c>
      <c r="X54" s="86">
        <v>0</v>
      </c>
      <c r="Y54" s="72">
        <f t="shared" si="7"/>
        <v>0.2</v>
      </c>
      <c r="Z54" s="36">
        <f t="shared" si="8"/>
        <v>1</v>
      </c>
      <c r="AA54" s="64">
        <f t="shared" si="6"/>
        <v>0.2</v>
      </c>
      <c r="AB54" s="33"/>
      <c r="AC54" s="30"/>
    </row>
    <row r="55" spans="2:29" ht="18.75" x14ac:dyDescent="0.25">
      <c r="B55" s="30"/>
      <c r="C55" s="33"/>
      <c r="D55" s="41">
        <v>44</v>
      </c>
      <c r="E55" s="92" t="s">
        <v>278</v>
      </c>
      <c r="F55" s="92"/>
      <c r="G55" s="48" t="e">
        <f>IF(E55="General",VLOOKUP(F55,'1-Ident.Riesgos.Generales'!$E$12:$O$36,9,FALSE),IF(E55="Especifico",VLOOKUP(F55,'2-Ident.Riesgos.Especifico'!$E$12:$L$36,6,0)))</f>
        <v>#N/A</v>
      </c>
      <c r="H55" s="114">
        <v>0.2</v>
      </c>
      <c r="I55" s="115">
        <v>1</v>
      </c>
      <c r="J55" s="75">
        <f t="shared" si="3"/>
        <v>0.2</v>
      </c>
      <c r="K55" s="33"/>
      <c r="L55" s="62" t="str">
        <f>CONCATENATE("CA-",MID(Menu!$F$9,1,3),"-",D55)</f>
        <v>CA-DAF-44</v>
      </c>
      <c r="M55" s="122"/>
      <c r="N55" s="114">
        <v>0</v>
      </c>
      <c r="O55" s="86">
        <v>0</v>
      </c>
      <c r="P55" s="70">
        <f t="shared" si="9"/>
        <v>0.2</v>
      </c>
      <c r="Q55" s="37">
        <f t="shared" si="10"/>
        <v>1</v>
      </c>
      <c r="R55" s="64">
        <f t="shared" si="11"/>
        <v>0.2</v>
      </c>
      <c r="S55" s="33"/>
      <c r="T55" s="62" t="str">
        <f>CONCATENATE("CP-",MID(Menu!$F$9,1,3),"-",D55)</f>
        <v>CP-DAF-44</v>
      </c>
      <c r="U55" s="125"/>
      <c r="V55" s="122"/>
      <c r="W55" s="114">
        <v>0</v>
      </c>
      <c r="X55" s="86">
        <v>0</v>
      </c>
      <c r="Y55" s="73">
        <f t="shared" si="7"/>
        <v>0.2</v>
      </c>
      <c r="Z55" s="37">
        <f t="shared" si="8"/>
        <v>1</v>
      </c>
      <c r="AA55" s="64">
        <f t="shared" si="6"/>
        <v>0.2</v>
      </c>
      <c r="AB55" s="33"/>
      <c r="AC55" s="30"/>
    </row>
    <row r="56" spans="2:29" ht="18.75" x14ac:dyDescent="0.25">
      <c r="B56" s="30"/>
      <c r="C56" s="33"/>
      <c r="D56" s="40">
        <v>45</v>
      </c>
      <c r="E56" s="117" t="s">
        <v>278</v>
      </c>
      <c r="F56" s="117"/>
      <c r="G56" s="45" t="e">
        <f>IF(E56="General",VLOOKUP(F56,'1-Ident.Riesgos.Generales'!$E$12:$O$36,9,FALSE),IF(E56="Especifico",VLOOKUP(F56,'2-Ident.Riesgos.Especifico'!$E$12:$L$36,6,0)))</f>
        <v>#N/A</v>
      </c>
      <c r="H56" s="114">
        <v>0.2</v>
      </c>
      <c r="I56" s="115">
        <v>1</v>
      </c>
      <c r="J56" s="75">
        <f t="shared" si="3"/>
        <v>0.2</v>
      </c>
      <c r="K56" s="33"/>
      <c r="L56" s="40" t="str">
        <f>CONCATENATE("CA-",MID(Menu!$F$9,1,3),"-",D56)</f>
        <v>CA-DAF-45</v>
      </c>
      <c r="M56" s="93"/>
      <c r="N56" s="114">
        <v>0</v>
      </c>
      <c r="O56" s="86">
        <v>0</v>
      </c>
      <c r="P56" s="69">
        <f t="shared" si="9"/>
        <v>0.2</v>
      </c>
      <c r="Q56" s="36">
        <f t="shared" si="10"/>
        <v>1</v>
      </c>
      <c r="R56" s="64">
        <f t="shared" si="11"/>
        <v>0.2</v>
      </c>
      <c r="S56" s="33"/>
      <c r="T56" s="40" t="str">
        <f>CONCATENATE("CP-",MID(Menu!$F$9,1,3),"-",D56)</f>
        <v>CP-DAF-45</v>
      </c>
      <c r="U56" s="124"/>
      <c r="V56" s="93"/>
      <c r="W56" s="114">
        <v>0</v>
      </c>
      <c r="X56" s="86">
        <v>0</v>
      </c>
      <c r="Y56" s="72">
        <f t="shared" si="7"/>
        <v>0.2</v>
      </c>
      <c r="Z56" s="36">
        <f t="shared" si="8"/>
        <v>1</v>
      </c>
      <c r="AA56" s="64">
        <f t="shared" si="6"/>
        <v>0.2</v>
      </c>
      <c r="AB56" s="33"/>
      <c r="AC56" s="30"/>
    </row>
    <row r="57" spans="2:29" ht="18.75" x14ac:dyDescent="0.25">
      <c r="B57" s="30"/>
      <c r="C57" s="33"/>
      <c r="D57" s="41">
        <v>46</v>
      </c>
      <c r="E57" s="92" t="s">
        <v>278</v>
      </c>
      <c r="F57" s="92"/>
      <c r="G57" s="48" t="e">
        <f>IF(E57="General",VLOOKUP(F57,'1-Ident.Riesgos.Generales'!$E$12:$O$36,9,FALSE),IF(E57="Especifico",VLOOKUP(F57,'2-Ident.Riesgos.Especifico'!$E$12:$L$36,6,0)))</f>
        <v>#N/A</v>
      </c>
      <c r="H57" s="114">
        <v>0.2</v>
      </c>
      <c r="I57" s="115">
        <v>1</v>
      </c>
      <c r="J57" s="75">
        <f t="shared" si="3"/>
        <v>0.2</v>
      </c>
      <c r="K57" s="33"/>
      <c r="L57" s="62" t="str">
        <f>CONCATENATE("CA-",MID(Menu!$F$9,1,3),"-",D57)</f>
        <v>CA-DAF-46</v>
      </c>
      <c r="M57" s="122"/>
      <c r="N57" s="114">
        <v>0</v>
      </c>
      <c r="O57" s="86">
        <v>0</v>
      </c>
      <c r="P57" s="70">
        <f t="shared" si="9"/>
        <v>0.2</v>
      </c>
      <c r="Q57" s="37">
        <f t="shared" si="10"/>
        <v>1</v>
      </c>
      <c r="R57" s="64">
        <f t="shared" si="11"/>
        <v>0.2</v>
      </c>
      <c r="S57" s="33"/>
      <c r="T57" s="62" t="str">
        <f>CONCATENATE("CP-",MID(Menu!$F$9,1,3),"-",D57)</f>
        <v>CP-DAF-46</v>
      </c>
      <c r="U57" s="125"/>
      <c r="V57" s="122"/>
      <c r="W57" s="114">
        <v>0</v>
      </c>
      <c r="X57" s="86">
        <v>0</v>
      </c>
      <c r="Y57" s="73">
        <f t="shared" si="7"/>
        <v>0.2</v>
      </c>
      <c r="Z57" s="37">
        <f t="shared" si="8"/>
        <v>1</v>
      </c>
      <c r="AA57" s="64">
        <f t="shared" si="6"/>
        <v>0.2</v>
      </c>
      <c r="AB57" s="33"/>
      <c r="AC57" s="30"/>
    </row>
    <row r="58" spans="2:29" ht="18.75" x14ac:dyDescent="0.25">
      <c r="B58" s="30"/>
      <c r="C58" s="33"/>
      <c r="D58" s="40">
        <v>47</v>
      </c>
      <c r="E58" s="117" t="s">
        <v>278</v>
      </c>
      <c r="F58" s="117"/>
      <c r="G58" s="45" t="e">
        <f>IF(E58="General",VLOOKUP(F58,'1-Ident.Riesgos.Generales'!$E$12:$O$36,9,FALSE),IF(E58="Especifico",VLOOKUP(F58,'2-Ident.Riesgos.Especifico'!$E$12:$L$36,6,0)))</f>
        <v>#N/A</v>
      </c>
      <c r="H58" s="114">
        <v>0.2</v>
      </c>
      <c r="I58" s="115">
        <v>1</v>
      </c>
      <c r="J58" s="75">
        <f t="shared" si="3"/>
        <v>0.2</v>
      </c>
      <c r="K58" s="33"/>
      <c r="L58" s="40" t="str">
        <f>CONCATENATE("CA-",MID(Menu!$F$9,1,3),"-",D58)</f>
        <v>CA-DAF-47</v>
      </c>
      <c r="M58" s="93"/>
      <c r="N58" s="114">
        <v>0</v>
      </c>
      <c r="O58" s="86">
        <v>0</v>
      </c>
      <c r="P58" s="69">
        <f t="shared" si="9"/>
        <v>0.2</v>
      </c>
      <c r="Q58" s="36">
        <f t="shared" si="10"/>
        <v>1</v>
      </c>
      <c r="R58" s="64">
        <f t="shared" si="11"/>
        <v>0.2</v>
      </c>
      <c r="S58" s="33"/>
      <c r="T58" s="40" t="str">
        <f>CONCATENATE("CP-",MID(Menu!$F$9,1,3),"-",D58)</f>
        <v>CP-DAF-47</v>
      </c>
      <c r="U58" s="124"/>
      <c r="V58" s="93"/>
      <c r="W58" s="114">
        <v>0</v>
      </c>
      <c r="X58" s="86">
        <v>0</v>
      </c>
      <c r="Y58" s="72">
        <f t="shared" si="7"/>
        <v>0.2</v>
      </c>
      <c r="Z58" s="36">
        <f t="shared" si="8"/>
        <v>1</v>
      </c>
      <c r="AA58" s="64">
        <f t="shared" si="6"/>
        <v>0.2</v>
      </c>
      <c r="AB58" s="33"/>
      <c r="AC58" s="30"/>
    </row>
    <row r="59" spans="2:29" ht="18.75" x14ac:dyDescent="0.25">
      <c r="B59" s="30"/>
      <c r="C59" s="33"/>
      <c r="D59" s="41">
        <v>48</v>
      </c>
      <c r="E59" s="92" t="s">
        <v>278</v>
      </c>
      <c r="F59" s="92"/>
      <c r="G59" s="48" t="e">
        <f>IF(E59="General",VLOOKUP(F59,'1-Ident.Riesgos.Generales'!$E$12:$O$36,9,FALSE),IF(E59="Especifico",VLOOKUP(F59,'2-Ident.Riesgos.Especifico'!$E$12:$L$36,6,0)))</f>
        <v>#N/A</v>
      </c>
      <c r="H59" s="114">
        <v>0.2</v>
      </c>
      <c r="I59" s="115">
        <v>1</v>
      </c>
      <c r="J59" s="75">
        <f t="shared" si="3"/>
        <v>0.2</v>
      </c>
      <c r="K59" s="33"/>
      <c r="L59" s="62" t="str">
        <f>CONCATENATE("CA-",MID(Menu!$F$9,1,3),"-",D59)</f>
        <v>CA-DAF-48</v>
      </c>
      <c r="M59" s="122"/>
      <c r="N59" s="114">
        <v>0</v>
      </c>
      <c r="O59" s="86">
        <v>0</v>
      </c>
      <c r="P59" s="70">
        <f t="shared" si="9"/>
        <v>0.2</v>
      </c>
      <c r="Q59" s="37">
        <f t="shared" si="10"/>
        <v>1</v>
      </c>
      <c r="R59" s="64">
        <f t="shared" si="11"/>
        <v>0.2</v>
      </c>
      <c r="S59" s="33"/>
      <c r="T59" s="62" t="str">
        <f>CONCATENATE("CP-",MID(Menu!$F$9,1,3),"-",D59)</f>
        <v>CP-DAF-48</v>
      </c>
      <c r="U59" s="125"/>
      <c r="V59" s="122"/>
      <c r="W59" s="114">
        <v>0</v>
      </c>
      <c r="X59" s="86">
        <v>0</v>
      </c>
      <c r="Y59" s="73">
        <f t="shared" si="7"/>
        <v>0.2</v>
      </c>
      <c r="Z59" s="37">
        <f t="shared" si="8"/>
        <v>1</v>
      </c>
      <c r="AA59" s="64">
        <f t="shared" si="6"/>
        <v>0.2</v>
      </c>
      <c r="AB59" s="33"/>
      <c r="AC59" s="30"/>
    </row>
    <row r="60" spans="2:29" ht="18.75" x14ac:dyDescent="0.25">
      <c r="B60" s="30"/>
      <c r="C60" s="33"/>
      <c r="D60" s="40">
        <v>49</v>
      </c>
      <c r="E60" s="117" t="s">
        <v>278</v>
      </c>
      <c r="F60" s="117"/>
      <c r="G60" s="45" t="e">
        <f>IF(E60="General",VLOOKUP(F60,'1-Ident.Riesgos.Generales'!$E$12:$O$36,9,FALSE),IF(E60="Especifico",VLOOKUP(F60,'2-Ident.Riesgos.Especifico'!$E$12:$L$36,6,0)))</f>
        <v>#N/A</v>
      </c>
      <c r="H60" s="114">
        <v>0.2</v>
      </c>
      <c r="I60" s="115">
        <v>1</v>
      </c>
      <c r="J60" s="75">
        <f t="shared" si="3"/>
        <v>0.2</v>
      </c>
      <c r="K60" s="33"/>
      <c r="L60" s="40" t="str">
        <f>CONCATENATE("CA-",MID(Menu!$F$9,1,3),"-",D60)</f>
        <v>CA-DAF-49</v>
      </c>
      <c r="M60" s="93"/>
      <c r="N60" s="114">
        <v>0</v>
      </c>
      <c r="O60" s="86">
        <v>0</v>
      </c>
      <c r="P60" s="69">
        <f t="shared" si="9"/>
        <v>0.2</v>
      </c>
      <c r="Q60" s="36">
        <f t="shared" si="10"/>
        <v>1</v>
      </c>
      <c r="R60" s="64">
        <f t="shared" si="11"/>
        <v>0.2</v>
      </c>
      <c r="S60" s="33"/>
      <c r="T60" s="40" t="str">
        <f>CONCATENATE("CP-",MID(Menu!$F$9,1,3),"-",D60)</f>
        <v>CP-DAF-49</v>
      </c>
      <c r="U60" s="124"/>
      <c r="V60" s="93"/>
      <c r="W60" s="114">
        <v>0</v>
      </c>
      <c r="X60" s="86">
        <v>0</v>
      </c>
      <c r="Y60" s="72">
        <f t="shared" si="7"/>
        <v>0.2</v>
      </c>
      <c r="Z60" s="36">
        <f t="shared" si="8"/>
        <v>1</v>
      </c>
      <c r="AA60" s="64">
        <f t="shared" si="6"/>
        <v>0.2</v>
      </c>
      <c r="AB60" s="33"/>
      <c r="AC60" s="30"/>
    </row>
    <row r="61" spans="2:29" ht="18.75" x14ac:dyDescent="0.25">
      <c r="B61" s="30"/>
      <c r="C61" s="33"/>
      <c r="D61" s="42">
        <v>50</v>
      </c>
      <c r="E61" s="118" t="s">
        <v>278</v>
      </c>
      <c r="F61" s="118"/>
      <c r="G61" s="53" t="e">
        <f>IF(E61="General",VLOOKUP(F61,'1-Ident.Riesgos.Generales'!$E$12:$O$36,9,FALSE),IF(E61="Especifico",VLOOKUP(F61,'2-Ident.Riesgos.Especifico'!$E$12:$L$36,6,0)))</f>
        <v>#N/A</v>
      </c>
      <c r="H61" s="114">
        <v>0.2</v>
      </c>
      <c r="I61" s="115">
        <v>1</v>
      </c>
      <c r="J61" s="76">
        <f t="shared" si="3"/>
        <v>0.2</v>
      </c>
      <c r="K61" s="33"/>
      <c r="L61" s="63" t="str">
        <f>CONCATENATE("CA-",MID(Menu!$F$9,1,3),"-",D61)</f>
        <v>CA-DAF-50</v>
      </c>
      <c r="M61" s="123"/>
      <c r="N61" s="114">
        <v>0</v>
      </c>
      <c r="O61" s="86">
        <v>0</v>
      </c>
      <c r="P61" s="71">
        <f t="shared" si="9"/>
        <v>0.2</v>
      </c>
      <c r="Q61" s="43">
        <f t="shared" si="10"/>
        <v>1</v>
      </c>
      <c r="R61" s="64">
        <f t="shared" si="11"/>
        <v>0.2</v>
      </c>
      <c r="S61" s="33"/>
      <c r="T61" s="63" t="str">
        <f>CONCATENATE("CP-",MID(Menu!$F$9,1,3),"-",D61)</f>
        <v>CP-DAF-50</v>
      </c>
      <c r="U61" s="126"/>
      <c r="V61" s="123"/>
      <c r="W61" s="114">
        <v>0</v>
      </c>
      <c r="X61" s="86">
        <v>0</v>
      </c>
      <c r="Y61" s="74">
        <f t="shared" si="7"/>
        <v>0.2</v>
      </c>
      <c r="Z61" s="68">
        <f t="shared" si="8"/>
        <v>1</v>
      </c>
      <c r="AA61" s="64">
        <f t="shared" si="6"/>
        <v>0.2</v>
      </c>
      <c r="AB61" s="33"/>
      <c r="AC61" s="30"/>
    </row>
    <row r="62" spans="2:29" x14ac:dyDescent="0.25">
      <c r="B62" s="30"/>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0"/>
    </row>
    <row r="63" spans="2:29" x14ac:dyDescent="0.25">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sheetData>
  <sheetProtection algorithmName="SHA-512" hashValue="hVgAqFO3dLx79MW7HFiWqF+5onp043O0+1bv8LQeAU7kdolYWr8r4+8V06Gl7MV9wo7k1a6z/CtLT7+HLKIyeQ==" saltValue="w7Q+Ee4+Tl9srDa/767pwg==" spinCount="100000" sheet="1" objects="1" scenarios="1"/>
  <dataConsolidate/>
  <mergeCells count="4">
    <mergeCell ref="T10:AA10"/>
    <mergeCell ref="C3:AB7"/>
    <mergeCell ref="L10:R10"/>
    <mergeCell ref="D10:J10"/>
  </mergeCells>
  <conditionalFormatting sqref="N12:N61">
    <cfRule type="cellIs" dxfId="8" priority="7" stopIfTrue="1" operator="greaterThan">
      <formula>H12</formula>
    </cfRule>
  </conditionalFormatting>
  <conditionalFormatting sqref="W12:W61">
    <cfRule type="cellIs" dxfId="7" priority="6" operator="greaterThan">
      <formula>P12</formula>
    </cfRule>
  </conditionalFormatting>
  <conditionalFormatting sqref="X12:X61">
    <cfRule type="cellIs" dxfId="6" priority="3" operator="greaterThan">
      <formula>Q12</formula>
    </cfRule>
  </conditionalFormatting>
  <conditionalFormatting sqref="O12:O61">
    <cfRule type="cellIs" dxfId="5" priority="1" operator="greaterThan">
      <formula>I12</formula>
    </cfRule>
  </conditionalFormatting>
  <dataValidations count="8">
    <dataValidation type="list" allowBlank="1" showInputMessage="1" showErrorMessage="1" sqref="I12:I61">
      <formula1>"1,2,3,4,5"</formula1>
    </dataValidation>
    <dataValidation type="list" allowBlank="1" showInputMessage="1" showErrorMessage="1" sqref="E12:E61">
      <formula1>"Especifico,General"</formula1>
    </dataValidation>
    <dataValidation type="list" allowBlank="1" showInputMessage="1" showErrorMessage="1" sqref="F12:F61">
      <formula1>IF(E12="Especifico",RiesgosP,RiesgosG)</formula1>
    </dataValidation>
    <dataValidation type="list" allowBlank="1" showInputMessage="1" showErrorMessage="1" sqref="O12:O61 X12:X61">
      <formula1>"0,1,2,3,4,5"</formula1>
    </dataValidation>
    <dataValidation type="date" operator="greaterThanOrEqual" allowBlank="1" showInputMessage="1" showErrorMessage="1" sqref="U12:U61">
      <formula1>TODAY()</formula1>
    </dataValidation>
    <dataValidation type="decimal" allowBlank="1" showInputMessage="1" showErrorMessage="1" sqref="R12:R61 AA12:AA61">
      <formula1>0</formula1>
      <formula2>5</formula2>
    </dataValidation>
    <dataValidation type="list" errorStyle="warning" allowBlank="1" showInputMessage="1" showErrorMessage="1" sqref="H12:H61">
      <formula1>"20%,40%,60%,80%,100%"</formula1>
    </dataValidation>
    <dataValidation type="list" errorStyle="warning" allowBlank="1" showInputMessage="1" showErrorMessage="1" sqref="N12:N61 W12:W61">
      <formula1>"0%,20%,40%,60%,80%,100%"</formula1>
    </dataValidation>
  </dataValidations>
  <pageMargins left="0.7" right="0.7" top="0.75" bottom="0.75" header="0.3" footer="0.3"/>
  <pageSetup paperSize="9" scale="39"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11" operator="greaterThan" id="{492E30EA-C93F-4EE2-A380-8C59F6826D03}">
            <xm:f>Categorias!$G$2</xm:f>
            <x14:dxf>
              <font>
                <color theme="0"/>
              </font>
              <fill>
                <patternFill>
                  <bgColor rgb="FFC00000"/>
                </patternFill>
              </fill>
            </x14:dxf>
          </x14:cfRule>
          <xm:sqref>J12:J61</xm:sqref>
        </x14:conditionalFormatting>
        <x14:conditionalFormatting xmlns:xm="http://schemas.microsoft.com/office/excel/2006/main">
          <x14:cfRule type="cellIs" priority="10" operator="greaterThan" id="{CA44B0AF-6323-4DFA-9757-F13E3739BD42}">
            <xm:f>Categorias!$G$2</xm:f>
            <x14:dxf>
              <font>
                <color theme="0"/>
              </font>
              <fill>
                <patternFill>
                  <bgColor rgb="FFC00000"/>
                </patternFill>
              </fill>
            </x14:dxf>
          </x14:cfRule>
          <xm:sqref>R12:R61</xm:sqref>
        </x14:conditionalFormatting>
        <x14:conditionalFormatting xmlns:xm="http://schemas.microsoft.com/office/excel/2006/main">
          <x14:cfRule type="cellIs" priority="9" operator="greaterThan" id="{F9609685-3A9A-4D03-B2C9-CA64CEA9A745}">
            <xm:f>Categorias!$G$2</xm:f>
            <x14:dxf>
              <font>
                <color theme="0"/>
              </font>
              <fill>
                <patternFill>
                  <bgColor rgb="FFC00000"/>
                </patternFill>
              </fill>
            </x14:dxf>
          </x14:cfRule>
          <xm:sqref>AA12:AA61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T64"/>
  <sheetViews>
    <sheetView showGridLines="0" tabSelected="1" topLeftCell="A7" zoomScale="90" zoomScaleNormal="90" workbookViewId="0">
      <selection activeCell="O61" sqref="O61"/>
    </sheetView>
  </sheetViews>
  <sheetFormatPr baseColWidth="10" defaultRowHeight="15" x14ac:dyDescent="0.25"/>
  <cols>
    <col min="1" max="1" width="6.7109375" style="32" customWidth="1"/>
    <col min="2" max="2" width="4.28515625" style="32" customWidth="1"/>
    <col min="3" max="4" width="4.5703125" style="32" customWidth="1"/>
    <col min="5" max="5" width="15.7109375" style="32" customWidth="1"/>
    <col min="6" max="6" width="34.140625" style="32" customWidth="1"/>
    <col min="7" max="7" width="4.85546875" style="32" customWidth="1"/>
    <col min="8" max="8" width="14.140625" style="32" bestFit="1" customWidth="1"/>
    <col min="9" max="9" width="12.5703125" style="32" bestFit="1" customWidth="1"/>
    <col min="10" max="10" width="10.42578125" style="32" customWidth="1"/>
    <col min="11" max="11" width="10.85546875" style="32" customWidth="1"/>
    <col min="12" max="12" width="10.5703125" style="32" bestFit="1" customWidth="1"/>
    <col min="13" max="13" width="24.7109375" style="32" bestFit="1" customWidth="1"/>
    <col min="14" max="14" width="15.42578125" style="32" customWidth="1"/>
    <col min="15" max="15" width="26.140625" style="32" customWidth="1"/>
    <col min="16" max="17" width="14.140625" style="32" customWidth="1"/>
    <col min="18" max="18" width="13.5703125" style="32" customWidth="1"/>
    <col min="19" max="19" width="4.42578125" style="32" customWidth="1"/>
    <col min="20" max="20" width="5.85546875" style="32" customWidth="1"/>
    <col min="21" max="16384" width="11.42578125" style="32"/>
  </cols>
  <sheetData>
    <row r="1" spans="2:20" ht="23.25" x14ac:dyDescent="0.35">
      <c r="B1" s="30"/>
      <c r="C1" s="31" t="s">
        <v>288</v>
      </c>
      <c r="D1" s="31"/>
      <c r="E1" s="31"/>
      <c r="F1" s="31"/>
      <c r="G1" s="31"/>
      <c r="H1" s="31"/>
      <c r="I1" s="31"/>
      <c r="J1" s="31"/>
      <c r="K1" s="31"/>
      <c r="L1" s="31"/>
      <c r="M1" s="31"/>
      <c r="N1" s="31"/>
      <c r="O1" s="31"/>
      <c r="P1" s="30"/>
      <c r="Q1" s="30"/>
      <c r="R1" s="30"/>
      <c r="S1" s="30"/>
      <c r="T1" s="30"/>
    </row>
    <row r="2" spans="2:20" x14ac:dyDescent="0.25">
      <c r="B2" s="30"/>
      <c r="C2" s="30"/>
      <c r="D2" s="30"/>
      <c r="E2" s="30"/>
      <c r="F2" s="30"/>
      <c r="G2" s="30"/>
      <c r="H2" s="30"/>
      <c r="I2" s="30"/>
      <c r="J2" s="30"/>
      <c r="K2" s="30"/>
      <c r="L2" s="30"/>
      <c r="M2" s="30"/>
      <c r="N2" s="30"/>
      <c r="O2" s="30"/>
      <c r="P2" s="30"/>
      <c r="Q2" s="30"/>
      <c r="R2" s="30"/>
      <c r="S2" s="30"/>
      <c r="T2" s="30"/>
    </row>
    <row r="3" spans="2:20" ht="15" customHeight="1" x14ac:dyDescent="0.25">
      <c r="B3" s="30"/>
      <c r="C3" s="139" t="s">
        <v>334</v>
      </c>
      <c r="D3" s="151"/>
      <c r="E3" s="151"/>
      <c r="F3" s="151"/>
      <c r="G3" s="151"/>
      <c r="H3" s="151"/>
      <c r="I3" s="151"/>
      <c r="J3" s="151"/>
      <c r="K3" s="151"/>
      <c r="L3" s="151"/>
      <c r="M3" s="151"/>
      <c r="N3" s="151"/>
      <c r="O3" s="151"/>
      <c r="P3" s="151"/>
      <c r="Q3" s="151"/>
      <c r="R3" s="151"/>
      <c r="S3" s="151"/>
      <c r="T3" s="30"/>
    </row>
    <row r="4" spans="2:20" x14ac:dyDescent="0.25">
      <c r="B4" s="30"/>
      <c r="C4" s="151"/>
      <c r="D4" s="151"/>
      <c r="E4" s="151"/>
      <c r="F4" s="151"/>
      <c r="G4" s="151"/>
      <c r="H4" s="151"/>
      <c r="I4" s="151"/>
      <c r="J4" s="151"/>
      <c r="K4" s="151"/>
      <c r="L4" s="151"/>
      <c r="M4" s="151"/>
      <c r="N4" s="151"/>
      <c r="O4" s="151"/>
      <c r="P4" s="151"/>
      <c r="Q4" s="151"/>
      <c r="R4" s="151"/>
      <c r="S4" s="151"/>
      <c r="T4" s="30"/>
    </row>
    <row r="5" spans="2:20" x14ac:dyDescent="0.25">
      <c r="B5" s="30"/>
      <c r="C5" s="151"/>
      <c r="D5" s="151"/>
      <c r="E5" s="151"/>
      <c r="F5" s="151"/>
      <c r="G5" s="151"/>
      <c r="H5" s="151"/>
      <c r="I5" s="151"/>
      <c r="J5" s="151"/>
      <c r="K5" s="151"/>
      <c r="L5" s="151"/>
      <c r="M5" s="151"/>
      <c r="N5" s="151"/>
      <c r="O5" s="151"/>
      <c r="P5" s="151"/>
      <c r="Q5" s="151"/>
      <c r="R5" s="151"/>
      <c r="S5" s="151"/>
      <c r="T5" s="30"/>
    </row>
    <row r="6" spans="2:20" x14ac:dyDescent="0.25">
      <c r="B6" s="30"/>
      <c r="C6" s="151"/>
      <c r="D6" s="151"/>
      <c r="E6" s="151"/>
      <c r="F6" s="151"/>
      <c r="G6" s="151"/>
      <c r="H6" s="151"/>
      <c r="I6" s="151"/>
      <c r="J6" s="151"/>
      <c r="K6" s="151"/>
      <c r="L6" s="151"/>
      <c r="M6" s="151"/>
      <c r="N6" s="151"/>
      <c r="O6" s="151"/>
      <c r="P6" s="151"/>
      <c r="Q6" s="151"/>
      <c r="R6" s="151"/>
      <c r="S6" s="151"/>
      <c r="T6" s="30"/>
    </row>
    <row r="7" spans="2:20" x14ac:dyDescent="0.25">
      <c r="B7" s="30"/>
      <c r="C7" s="151"/>
      <c r="D7" s="151"/>
      <c r="E7" s="151"/>
      <c r="F7" s="151"/>
      <c r="G7" s="151"/>
      <c r="H7" s="151"/>
      <c r="I7" s="151"/>
      <c r="J7" s="151"/>
      <c r="K7" s="151"/>
      <c r="L7" s="151"/>
      <c r="M7" s="151"/>
      <c r="N7" s="151"/>
      <c r="O7" s="151"/>
      <c r="P7" s="151"/>
      <c r="Q7" s="151"/>
      <c r="R7" s="151"/>
      <c r="S7" s="151"/>
      <c r="T7" s="30"/>
    </row>
    <row r="8" spans="2:20" x14ac:dyDescent="0.25">
      <c r="B8" s="30"/>
      <c r="C8" s="30"/>
      <c r="D8" s="30"/>
      <c r="E8" s="30"/>
      <c r="F8" s="30"/>
      <c r="G8" s="30"/>
      <c r="H8" s="30"/>
      <c r="I8" s="30"/>
      <c r="J8" s="30"/>
      <c r="K8" s="30"/>
      <c r="L8" s="30"/>
      <c r="M8" s="30"/>
      <c r="N8" s="30"/>
      <c r="O8" s="30"/>
      <c r="P8" s="30"/>
      <c r="Q8" s="30"/>
      <c r="R8" s="30"/>
      <c r="S8" s="30"/>
      <c r="T8" s="30"/>
    </row>
    <row r="9" spans="2:20" ht="25.5" customHeight="1" x14ac:dyDescent="0.25">
      <c r="B9" s="30"/>
      <c r="C9" s="33"/>
      <c r="D9" s="33"/>
      <c r="E9" s="33"/>
      <c r="F9" s="33"/>
      <c r="G9" s="33"/>
      <c r="H9" s="33"/>
      <c r="I9" s="33"/>
      <c r="J9" s="33"/>
      <c r="K9" s="33"/>
      <c r="L9" s="33"/>
      <c r="M9" s="33"/>
      <c r="N9" s="33"/>
      <c r="O9" s="33"/>
      <c r="P9" s="33"/>
      <c r="Q9" s="33"/>
      <c r="R9" s="33"/>
      <c r="S9" s="33"/>
      <c r="T9" s="30"/>
    </row>
    <row r="10" spans="2:20" ht="45" customHeight="1" thickBot="1" x14ac:dyDescent="0.3">
      <c r="B10" s="30"/>
      <c r="C10" s="33"/>
      <c r="D10" s="149" t="s">
        <v>12</v>
      </c>
      <c r="E10" s="142"/>
      <c r="F10" s="143"/>
      <c r="G10" s="56"/>
      <c r="H10" s="149" t="s">
        <v>366</v>
      </c>
      <c r="I10" s="142"/>
      <c r="J10" s="142"/>
      <c r="K10" s="142"/>
      <c r="L10" s="142"/>
      <c r="M10" s="142"/>
      <c r="N10" s="142"/>
      <c r="O10" s="142"/>
      <c r="P10" s="142"/>
      <c r="Q10" s="142"/>
      <c r="R10" s="143"/>
      <c r="S10" s="33"/>
      <c r="T10" s="30"/>
    </row>
    <row r="11" spans="2:20" ht="63" x14ac:dyDescent="0.25">
      <c r="B11" s="30"/>
      <c r="C11" s="33"/>
      <c r="D11" s="38" t="s">
        <v>284</v>
      </c>
      <c r="E11" s="34" t="s">
        <v>17</v>
      </c>
      <c r="F11" s="39" t="s">
        <v>333</v>
      </c>
      <c r="G11" s="33"/>
      <c r="H11" s="38" t="s">
        <v>28</v>
      </c>
      <c r="I11" s="34" t="s">
        <v>312</v>
      </c>
      <c r="J11" s="34" t="s">
        <v>19</v>
      </c>
      <c r="K11" s="34" t="s">
        <v>321</v>
      </c>
      <c r="L11" s="34" t="s">
        <v>20</v>
      </c>
      <c r="M11" s="34" t="s">
        <v>21</v>
      </c>
      <c r="N11" s="34" t="s">
        <v>22</v>
      </c>
      <c r="O11" s="34" t="s">
        <v>23</v>
      </c>
      <c r="P11" s="34" t="s">
        <v>24</v>
      </c>
      <c r="Q11" s="34" t="s">
        <v>25</v>
      </c>
      <c r="R11" s="78" t="s">
        <v>320</v>
      </c>
      <c r="S11" s="33"/>
      <c r="T11" s="30"/>
    </row>
    <row r="12" spans="2:20" ht="30" x14ac:dyDescent="0.25">
      <c r="B12" s="30"/>
      <c r="C12" s="33"/>
      <c r="D12" s="44">
        <v>1</v>
      </c>
      <c r="E12" s="45" t="str">
        <f>'3-EvaluaciónyAnalisis'!F12</f>
        <v>RE-DAF-1</v>
      </c>
      <c r="F12" s="49">
        <f>'3-EvaluaciónyAnalisis'!G12</f>
        <v>0</v>
      </c>
      <c r="G12" s="33"/>
      <c r="H12" s="44" t="str">
        <f>IF(J12&lt;=Categorias!$G$2,"Bajo","Alto")</f>
        <v>Bajo</v>
      </c>
      <c r="I12" s="45" t="str">
        <f>IF(J12&lt;=10,"Aceptable","Inaceptable")</f>
        <v>Aceptable</v>
      </c>
      <c r="J12" s="45">
        <f>'3-EvaluaciónyAnalisis'!J12</f>
        <v>0.2</v>
      </c>
      <c r="K12" s="45">
        <f>'3-EvaluaciónyAnalisis'!R12</f>
        <v>0.2</v>
      </c>
      <c r="L12" s="87" t="s">
        <v>26</v>
      </c>
      <c r="M12" s="87" t="s">
        <v>26</v>
      </c>
      <c r="N12" s="45">
        <f t="shared" ref="N12:N43" si="0">J12-R12</f>
        <v>0</v>
      </c>
      <c r="O12" s="116">
        <v>0</v>
      </c>
      <c r="P12" s="87" t="s">
        <v>365</v>
      </c>
      <c r="Q12" s="77" t="str">
        <f>IF(R12&lt;=Categorias!$G$2,"Riesgo Controlado","Riesgo no controlado")</f>
        <v>Riesgo Controlado</v>
      </c>
      <c r="R12" s="79">
        <f>'3-EvaluaciónyAnalisis'!AA12</f>
        <v>0.2</v>
      </c>
      <c r="S12" s="33"/>
      <c r="T12" s="30"/>
    </row>
    <row r="13" spans="2:20" ht="30" x14ac:dyDescent="0.25">
      <c r="B13" s="30"/>
      <c r="C13" s="33"/>
      <c r="D13" s="46">
        <v>2</v>
      </c>
      <c r="E13" s="47">
        <f>'3-EvaluaciónyAnalisis'!F13</f>
        <v>0</v>
      </c>
      <c r="F13" s="50" t="e">
        <f>'3-EvaluaciónyAnalisis'!G13</f>
        <v>#N/A</v>
      </c>
      <c r="G13" s="33"/>
      <c r="H13" s="61" t="str">
        <f>IF(J13&lt;=Categorias!$G$2,"Bajo","Alto")</f>
        <v>Bajo</v>
      </c>
      <c r="I13" s="48" t="str">
        <f t="shared" ref="I13:I61" si="1">IF(J13&lt;=10,"Aceptable","Inaceptable")</f>
        <v>Aceptable</v>
      </c>
      <c r="J13" s="48">
        <f>'3-EvaluaciónyAnalisis'!J13</f>
        <v>0.2</v>
      </c>
      <c r="K13" s="48">
        <f>'3-EvaluaciónyAnalisis'!R13</f>
        <v>0.2</v>
      </c>
      <c r="L13" s="87" t="s">
        <v>26</v>
      </c>
      <c r="M13" s="87" t="s">
        <v>26</v>
      </c>
      <c r="N13" s="48">
        <f t="shared" si="0"/>
        <v>0</v>
      </c>
      <c r="O13" s="116">
        <v>0</v>
      </c>
      <c r="P13" s="87" t="s">
        <v>365</v>
      </c>
      <c r="Q13" s="81" t="str">
        <f>IF(R13&lt;=Categorias!$G$2,"Riesgo Controlado","Riesgo no controlado")</f>
        <v>Riesgo Controlado</v>
      </c>
      <c r="R13" s="79">
        <f>'3-EvaluaciónyAnalisis'!AA13</f>
        <v>0.2</v>
      </c>
      <c r="S13" s="33"/>
      <c r="T13" s="30"/>
    </row>
    <row r="14" spans="2:20" ht="30" x14ac:dyDescent="0.25">
      <c r="B14" s="30"/>
      <c r="C14" s="33"/>
      <c r="D14" s="44">
        <v>3</v>
      </c>
      <c r="E14" s="45">
        <f>'3-EvaluaciónyAnalisis'!F14</f>
        <v>0</v>
      </c>
      <c r="F14" s="49" t="e">
        <f>'3-EvaluaciónyAnalisis'!G14</f>
        <v>#N/A</v>
      </c>
      <c r="G14" s="33"/>
      <c r="H14" s="44" t="str">
        <f>IF(J14&lt;=Categorias!$G$2,"Bajo","Alto")</f>
        <v>Bajo</v>
      </c>
      <c r="I14" s="45" t="str">
        <f t="shared" si="1"/>
        <v>Aceptable</v>
      </c>
      <c r="J14" s="45">
        <f>'3-EvaluaciónyAnalisis'!J14</f>
        <v>0.2</v>
      </c>
      <c r="K14" s="45">
        <f>'3-EvaluaciónyAnalisis'!R14</f>
        <v>0.2</v>
      </c>
      <c r="L14" s="87" t="s">
        <v>26</v>
      </c>
      <c r="M14" s="87" t="s">
        <v>26</v>
      </c>
      <c r="N14" s="45">
        <f t="shared" si="0"/>
        <v>0</v>
      </c>
      <c r="O14" s="116">
        <v>0</v>
      </c>
      <c r="P14" s="87" t="s">
        <v>365</v>
      </c>
      <c r="Q14" s="77" t="str">
        <f>IF(R14&lt;=Categorias!$G$2,"Riesgo Controlado","Riesgo no controlado")</f>
        <v>Riesgo Controlado</v>
      </c>
      <c r="R14" s="79">
        <f>'3-EvaluaciónyAnalisis'!AA14</f>
        <v>0.2</v>
      </c>
      <c r="S14" s="33"/>
      <c r="T14" s="30"/>
    </row>
    <row r="15" spans="2:20" ht="30" x14ac:dyDescent="0.25">
      <c r="B15" s="30"/>
      <c r="C15" s="33"/>
      <c r="D15" s="46">
        <v>4</v>
      </c>
      <c r="E15" s="47">
        <f>'3-EvaluaciónyAnalisis'!F15</f>
        <v>0</v>
      </c>
      <c r="F15" s="50" t="e">
        <f>'3-EvaluaciónyAnalisis'!G15</f>
        <v>#N/A</v>
      </c>
      <c r="G15" s="33"/>
      <c r="H15" s="61" t="str">
        <f>IF(J15&lt;=Categorias!$G$2,"Bajo","Alto")</f>
        <v>Bajo</v>
      </c>
      <c r="I15" s="48" t="str">
        <f t="shared" si="1"/>
        <v>Aceptable</v>
      </c>
      <c r="J15" s="48">
        <f>'3-EvaluaciónyAnalisis'!J15</f>
        <v>0.2</v>
      </c>
      <c r="K15" s="48">
        <f>'3-EvaluaciónyAnalisis'!R15</f>
        <v>0.2</v>
      </c>
      <c r="L15" s="87" t="s">
        <v>26</v>
      </c>
      <c r="M15" s="87" t="s">
        <v>26</v>
      </c>
      <c r="N15" s="48">
        <f t="shared" si="0"/>
        <v>0</v>
      </c>
      <c r="O15" s="116">
        <v>0</v>
      </c>
      <c r="P15" s="87" t="s">
        <v>365</v>
      </c>
      <c r="Q15" s="81" t="str">
        <f>IF(R15&lt;=Categorias!$G$2,"Riesgo Controlado","Riesgo no controlado")</f>
        <v>Riesgo Controlado</v>
      </c>
      <c r="R15" s="79">
        <f>'3-EvaluaciónyAnalisis'!AA15</f>
        <v>0.2</v>
      </c>
      <c r="S15" s="33"/>
      <c r="T15" s="30"/>
    </row>
    <row r="16" spans="2:20" ht="30" x14ac:dyDescent="0.25">
      <c r="B16" s="30"/>
      <c r="C16" s="33"/>
      <c r="D16" s="44">
        <v>5</v>
      </c>
      <c r="E16" s="45">
        <f>'3-EvaluaciónyAnalisis'!F16</f>
        <v>0</v>
      </c>
      <c r="F16" s="49" t="e">
        <f>'3-EvaluaciónyAnalisis'!G16</f>
        <v>#N/A</v>
      </c>
      <c r="G16" s="33"/>
      <c r="H16" s="44" t="str">
        <f>IF(J16&lt;=Categorias!$G$2,"Bajo","Alto")</f>
        <v>Bajo</v>
      </c>
      <c r="I16" s="45" t="str">
        <f t="shared" si="1"/>
        <v>Aceptable</v>
      </c>
      <c r="J16" s="45">
        <f>'3-EvaluaciónyAnalisis'!J16</f>
        <v>0.2</v>
      </c>
      <c r="K16" s="45">
        <f>'3-EvaluaciónyAnalisis'!R16</f>
        <v>0.2</v>
      </c>
      <c r="L16" s="87" t="s">
        <v>26</v>
      </c>
      <c r="M16" s="87" t="s">
        <v>26</v>
      </c>
      <c r="N16" s="45">
        <f t="shared" si="0"/>
        <v>0</v>
      </c>
      <c r="O16" s="116">
        <v>0</v>
      </c>
      <c r="P16" s="87" t="s">
        <v>365</v>
      </c>
      <c r="Q16" s="77" t="str">
        <f>IF(R16&lt;=Categorias!$G$2,"Riesgo Controlado","Riesgo no controlado")</f>
        <v>Riesgo Controlado</v>
      </c>
      <c r="R16" s="79">
        <f>'3-EvaluaciónyAnalisis'!AA16</f>
        <v>0.2</v>
      </c>
      <c r="S16" s="33"/>
      <c r="T16" s="30"/>
    </row>
    <row r="17" spans="2:20" ht="30" x14ac:dyDescent="0.25">
      <c r="B17" s="30"/>
      <c r="C17" s="33"/>
      <c r="D17" s="46">
        <v>6</v>
      </c>
      <c r="E17" s="47">
        <f>'3-EvaluaciónyAnalisis'!F17</f>
        <v>0</v>
      </c>
      <c r="F17" s="50" t="e">
        <f>'3-EvaluaciónyAnalisis'!G17</f>
        <v>#N/A</v>
      </c>
      <c r="G17" s="33"/>
      <c r="H17" s="61" t="str">
        <f>IF(J17&lt;=Categorias!$G$2,"Bajo","Alto")</f>
        <v>Bajo</v>
      </c>
      <c r="I17" s="48" t="str">
        <f t="shared" si="1"/>
        <v>Aceptable</v>
      </c>
      <c r="J17" s="48">
        <f>'3-EvaluaciónyAnalisis'!J17</f>
        <v>0.2</v>
      </c>
      <c r="K17" s="48">
        <f>'3-EvaluaciónyAnalisis'!R17</f>
        <v>0.2</v>
      </c>
      <c r="L17" s="87" t="s">
        <v>26</v>
      </c>
      <c r="M17" s="87" t="s">
        <v>26</v>
      </c>
      <c r="N17" s="48">
        <f t="shared" si="0"/>
        <v>0</v>
      </c>
      <c r="O17" s="116">
        <v>0</v>
      </c>
      <c r="P17" s="87" t="s">
        <v>365</v>
      </c>
      <c r="Q17" s="81" t="str">
        <f>IF(R17&lt;=Categorias!$G$2,"Riesgo Controlado","Riesgo no controlado")</f>
        <v>Riesgo Controlado</v>
      </c>
      <c r="R17" s="79">
        <f>'3-EvaluaciónyAnalisis'!AA17</f>
        <v>0.2</v>
      </c>
      <c r="S17" s="33"/>
      <c r="T17" s="30"/>
    </row>
    <row r="18" spans="2:20" ht="30" x14ac:dyDescent="0.25">
      <c r="B18" s="30"/>
      <c r="C18" s="33"/>
      <c r="D18" s="44">
        <v>7</v>
      </c>
      <c r="E18" s="45">
        <f>'3-EvaluaciónyAnalisis'!F18</f>
        <v>0</v>
      </c>
      <c r="F18" s="49" t="e">
        <f>'3-EvaluaciónyAnalisis'!G18</f>
        <v>#N/A</v>
      </c>
      <c r="G18" s="33"/>
      <c r="H18" s="44" t="str">
        <f>IF(J18&lt;=Categorias!$G$2,"Bajo","Alto")</f>
        <v>Bajo</v>
      </c>
      <c r="I18" s="45" t="str">
        <f t="shared" si="1"/>
        <v>Aceptable</v>
      </c>
      <c r="J18" s="45">
        <f>'3-EvaluaciónyAnalisis'!J18</f>
        <v>0.2</v>
      </c>
      <c r="K18" s="45">
        <f>'3-EvaluaciónyAnalisis'!R18</f>
        <v>0.2</v>
      </c>
      <c r="L18" s="87" t="s">
        <v>26</v>
      </c>
      <c r="M18" s="87" t="s">
        <v>26</v>
      </c>
      <c r="N18" s="45">
        <f t="shared" si="0"/>
        <v>0</v>
      </c>
      <c r="O18" s="116">
        <v>0</v>
      </c>
      <c r="P18" s="87" t="s">
        <v>365</v>
      </c>
      <c r="Q18" s="77" t="str">
        <f>IF(R18&lt;=Categorias!$G$2,"Riesgo Controlado","Riesgo no controlado")</f>
        <v>Riesgo Controlado</v>
      </c>
      <c r="R18" s="79">
        <f>'3-EvaluaciónyAnalisis'!AA18</f>
        <v>0.2</v>
      </c>
      <c r="S18" s="33"/>
      <c r="T18" s="30"/>
    </row>
    <row r="19" spans="2:20" ht="30" x14ac:dyDescent="0.25">
      <c r="B19" s="30"/>
      <c r="C19" s="33"/>
      <c r="D19" s="46">
        <v>8</v>
      </c>
      <c r="E19" s="47">
        <f>'3-EvaluaciónyAnalisis'!F19</f>
        <v>0</v>
      </c>
      <c r="F19" s="50" t="e">
        <f>'3-EvaluaciónyAnalisis'!G19</f>
        <v>#N/A</v>
      </c>
      <c r="G19" s="33"/>
      <c r="H19" s="61" t="str">
        <f>IF(J19&lt;=Categorias!$G$2,"Bajo","Alto")</f>
        <v>Bajo</v>
      </c>
      <c r="I19" s="48" t="str">
        <f t="shared" si="1"/>
        <v>Aceptable</v>
      </c>
      <c r="J19" s="48">
        <f>'3-EvaluaciónyAnalisis'!J19</f>
        <v>0.2</v>
      </c>
      <c r="K19" s="48">
        <f>'3-EvaluaciónyAnalisis'!R19</f>
        <v>0.2</v>
      </c>
      <c r="L19" s="87" t="s">
        <v>26</v>
      </c>
      <c r="M19" s="87" t="s">
        <v>26</v>
      </c>
      <c r="N19" s="48">
        <f t="shared" si="0"/>
        <v>0</v>
      </c>
      <c r="O19" s="116">
        <v>0</v>
      </c>
      <c r="P19" s="87" t="s">
        <v>365</v>
      </c>
      <c r="Q19" s="81" t="str">
        <f>IF(R19&lt;=Categorias!$G$2,"Riesgo Controlado","Riesgo no controlado")</f>
        <v>Riesgo Controlado</v>
      </c>
      <c r="R19" s="79">
        <f>'3-EvaluaciónyAnalisis'!AA19</f>
        <v>0.2</v>
      </c>
      <c r="S19" s="33"/>
      <c r="T19" s="30"/>
    </row>
    <row r="20" spans="2:20" ht="30" x14ac:dyDescent="0.25">
      <c r="B20" s="30"/>
      <c r="C20" s="33"/>
      <c r="D20" s="44">
        <v>9</v>
      </c>
      <c r="E20" s="45">
        <f>'3-EvaluaciónyAnalisis'!F20</f>
        <v>0</v>
      </c>
      <c r="F20" s="49" t="e">
        <f>'3-EvaluaciónyAnalisis'!G20</f>
        <v>#N/A</v>
      </c>
      <c r="G20" s="33"/>
      <c r="H20" s="44" t="str">
        <f>IF(J20&lt;=Categorias!$G$2,"Bajo","Alto")</f>
        <v>Bajo</v>
      </c>
      <c r="I20" s="45" t="str">
        <f t="shared" si="1"/>
        <v>Aceptable</v>
      </c>
      <c r="J20" s="45">
        <f>'3-EvaluaciónyAnalisis'!J20</f>
        <v>0.2</v>
      </c>
      <c r="K20" s="45">
        <f>'3-EvaluaciónyAnalisis'!R20</f>
        <v>0.2</v>
      </c>
      <c r="L20" s="87" t="s">
        <v>26</v>
      </c>
      <c r="M20" s="87" t="s">
        <v>26</v>
      </c>
      <c r="N20" s="45">
        <f t="shared" si="0"/>
        <v>0</v>
      </c>
      <c r="O20" s="116">
        <v>0</v>
      </c>
      <c r="P20" s="87" t="s">
        <v>365</v>
      </c>
      <c r="Q20" s="77" t="str">
        <f>IF(R20&lt;=Categorias!$G$2,"Riesgo Controlado","Riesgo no controlado")</f>
        <v>Riesgo Controlado</v>
      </c>
      <c r="R20" s="79">
        <f>'3-EvaluaciónyAnalisis'!AA20</f>
        <v>0.2</v>
      </c>
      <c r="S20" s="33"/>
      <c r="T20" s="30"/>
    </row>
    <row r="21" spans="2:20" ht="30" x14ac:dyDescent="0.25">
      <c r="B21" s="30"/>
      <c r="C21" s="33"/>
      <c r="D21" s="46">
        <v>10</v>
      </c>
      <c r="E21" s="47">
        <f>'3-EvaluaciónyAnalisis'!F21</f>
        <v>0</v>
      </c>
      <c r="F21" s="50" t="e">
        <f>'3-EvaluaciónyAnalisis'!G21</f>
        <v>#N/A</v>
      </c>
      <c r="G21" s="33"/>
      <c r="H21" s="61" t="str">
        <f>IF(J21&lt;=Categorias!$G$2,"Bajo","Alto")</f>
        <v>Bajo</v>
      </c>
      <c r="I21" s="48" t="str">
        <f t="shared" si="1"/>
        <v>Aceptable</v>
      </c>
      <c r="J21" s="48">
        <f>'3-EvaluaciónyAnalisis'!J21</f>
        <v>0.2</v>
      </c>
      <c r="K21" s="48">
        <f>'3-EvaluaciónyAnalisis'!R21</f>
        <v>0.2</v>
      </c>
      <c r="L21" s="87" t="s">
        <v>26</v>
      </c>
      <c r="M21" s="87" t="s">
        <v>26</v>
      </c>
      <c r="N21" s="48">
        <f t="shared" si="0"/>
        <v>0</v>
      </c>
      <c r="O21" s="116">
        <v>0</v>
      </c>
      <c r="P21" s="87" t="s">
        <v>365</v>
      </c>
      <c r="Q21" s="81" t="str">
        <f>IF(R21&lt;=Categorias!$G$2,"Riesgo Controlado","Riesgo no controlado")</f>
        <v>Riesgo Controlado</v>
      </c>
      <c r="R21" s="79">
        <f>'3-EvaluaciónyAnalisis'!AA21</f>
        <v>0.2</v>
      </c>
      <c r="S21" s="33"/>
      <c r="T21" s="30"/>
    </row>
    <row r="22" spans="2:20" ht="30" x14ac:dyDescent="0.25">
      <c r="B22" s="30"/>
      <c r="C22" s="33"/>
      <c r="D22" s="44">
        <v>11</v>
      </c>
      <c r="E22" s="45">
        <f>'3-EvaluaciónyAnalisis'!F22</f>
        <v>0</v>
      </c>
      <c r="F22" s="49" t="e">
        <f>'3-EvaluaciónyAnalisis'!G22</f>
        <v>#N/A</v>
      </c>
      <c r="G22" s="33"/>
      <c r="H22" s="44" t="str">
        <f>IF(J22&lt;=Categorias!$G$2,"Bajo","Alto")</f>
        <v>Bajo</v>
      </c>
      <c r="I22" s="45" t="str">
        <f t="shared" si="1"/>
        <v>Aceptable</v>
      </c>
      <c r="J22" s="45">
        <f>'3-EvaluaciónyAnalisis'!J22</f>
        <v>0.2</v>
      </c>
      <c r="K22" s="45">
        <f>'3-EvaluaciónyAnalisis'!R22</f>
        <v>0.2</v>
      </c>
      <c r="L22" s="87" t="s">
        <v>26</v>
      </c>
      <c r="M22" s="87" t="s">
        <v>26</v>
      </c>
      <c r="N22" s="45">
        <f t="shared" si="0"/>
        <v>0</v>
      </c>
      <c r="O22" s="116">
        <v>0</v>
      </c>
      <c r="P22" s="87" t="s">
        <v>365</v>
      </c>
      <c r="Q22" s="77" t="str">
        <f>IF(R22&lt;=Categorias!$G$2,"Riesgo Controlado","Riesgo no controlado")</f>
        <v>Riesgo Controlado</v>
      </c>
      <c r="R22" s="79">
        <f>'3-EvaluaciónyAnalisis'!AA22</f>
        <v>0.2</v>
      </c>
      <c r="S22" s="33"/>
      <c r="T22" s="30"/>
    </row>
    <row r="23" spans="2:20" ht="30" x14ac:dyDescent="0.25">
      <c r="B23" s="30"/>
      <c r="C23" s="33"/>
      <c r="D23" s="46">
        <v>12</v>
      </c>
      <c r="E23" s="47">
        <f>'3-EvaluaciónyAnalisis'!F23</f>
        <v>0</v>
      </c>
      <c r="F23" s="50" t="e">
        <f>'3-EvaluaciónyAnalisis'!G23</f>
        <v>#N/A</v>
      </c>
      <c r="G23" s="33"/>
      <c r="H23" s="61" t="str">
        <f>IF(J23&lt;=Categorias!$G$2,"Bajo","Alto")</f>
        <v>Bajo</v>
      </c>
      <c r="I23" s="48" t="str">
        <f t="shared" si="1"/>
        <v>Aceptable</v>
      </c>
      <c r="J23" s="48">
        <f>'3-EvaluaciónyAnalisis'!J23</f>
        <v>0.2</v>
      </c>
      <c r="K23" s="48">
        <f>'3-EvaluaciónyAnalisis'!R23</f>
        <v>0.2</v>
      </c>
      <c r="L23" s="87" t="s">
        <v>26</v>
      </c>
      <c r="M23" s="87" t="s">
        <v>26</v>
      </c>
      <c r="N23" s="48">
        <f t="shared" si="0"/>
        <v>0</v>
      </c>
      <c r="O23" s="116">
        <v>0</v>
      </c>
      <c r="P23" s="87" t="s">
        <v>365</v>
      </c>
      <c r="Q23" s="81" t="str">
        <f>IF(R23&lt;=Categorias!$G$2,"Riesgo Controlado","Riesgo no controlado")</f>
        <v>Riesgo Controlado</v>
      </c>
      <c r="R23" s="79">
        <f>'3-EvaluaciónyAnalisis'!AA23</f>
        <v>0.2</v>
      </c>
      <c r="S23" s="33"/>
      <c r="T23" s="30"/>
    </row>
    <row r="24" spans="2:20" ht="30" x14ac:dyDescent="0.25">
      <c r="B24" s="30"/>
      <c r="C24" s="33"/>
      <c r="D24" s="44">
        <v>13</v>
      </c>
      <c r="E24" s="45">
        <f>'3-EvaluaciónyAnalisis'!F24</f>
        <v>0</v>
      </c>
      <c r="F24" s="49" t="e">
        <f>'3-EvaluaciónyAnalisis'!G24</f>
        <v>#N/A</v>
      </c>
      <c r="G24" s="33"/>
      <c r="H24" s="44" t="str">
        <f>IF(J24&lt;=Categorias!$G$2,"Bajo","Alto")</f>
        <v>Bajo</v>
      </c>
      <c r="I24" s="45" t="str">
        <f t="shared" si="1"/>
        <v>Aceptable</v>
      </c>
      <c r="J24" s="45">
        <f>'3-EvaluaciónyAnalisis'!J24</f>
        <v>0.2</v>
      </c>
      <c r="K24" s="45">
        <f>'3-EvaluaciónyAnalisis'!R24</f>
        <v>0.2</v>
      </c>
      <c r="L24" s="87" t="s">
        <v>26</v>
      </c>
      <c r="M24" s="87" t="s">
        <v>26</v>
      </c>
      <c r="N24" s="45">
        <f t="shared" si="0"/>
        <v>0</v>
      </c>
      <c r="O24" s="116">
        <v>0</v>
      </c>
      <c r="P24" s="87" t="s">
        <v>365</v>
      </c>
      <c r="Q24" s="77" t="str">
        <f>IF(R24&lt;=Categorias!$G$2,"Riesgo Controlado","Riesgo no controlado")</f>
        <v>Riesgo Controlado</v>
      </c>
      <c r="R24" s="79">
        <f>'3-EvaluaciónyAnalisis'!AA24</f>
        <v>0.2</v>
      </c>
      <c r="S24" s="33"/>
      <c r="T24" s="30"/>
    </row>
    <row r="25" spans="2:20" ht="30" x14ac:dyDescent="0.25">
      <c r="B25" s="30"/>
      <c r="C25" s="33"/>
      <c r="D25" s="46">
        <v>14</v>
      </c>
      <c r="E25" s="47">
        <f>'3-EvaluaciónyAnalisis'!F25</f>
        <v>0</v>
      </c>
      <c r="F25" s="50" t="e">
        <f>'3-EvaluaciónyAnalisis'!G25</f>
        <v>#N/A</v>
      </c>
      <c r="G25" s="33"/>
      <c r="H25" s="61" t="str">
        <f>IF(J25&lt;=Categorias!$G$2,"Bajo","Alto")</f>
        <v>Bajo</v>
      </c>
      <c r="I25" s="48" t="str">
        <f t="shared" si="1"/>
        <v>Aceptable</v>
      </c>
      <c r="J25" s="48">
        <f>'3-EvaluaciónyAnalisis'!J25</f>
        <v>0.2</v>
      </c>
      <c r="K25" s="48">
        <f>'3-EvaluaciónyAnalisis'!R25</f>
        <v>0.2</v>
      </c>
      <c r="L25" s="87" t="s">
        <v>26</v>
      </c>
      <c r="M25" s="87" t="s">
        <v>26</v>
      </c>
      <c r="N25" s="48">
        <f t="shared" si="0"/>
        <v>0</v>
      </c>
      <c r="O25" s="116">
        <v>0</v>
      </c>
      <c r="P25" s="87" t="s">
        <v>365</v>
      </c>
      <c r="Q25" s="81" t="str">
        <f>IF(R25&lt;=Categorias!$G$2,"Riesgo Controlado","Riesgo no controlado")</f>
        <v>Riesgo Controlado</v>
      </c>
      <c r="R25" s="79">
        <f>'3-EvaluaciónyAnalisis'!AA25</f>
        <v>0.2</v>
      </c>
      <c r="S25" s="33"/>
      <c r="T25" s="30"/>
    </row>
    <row r="26" spans="2:20" ht="30" x14ac:dyDescent="0.25">
      <c r="B26" s="30"/>
      <c r="C26" s="33"/>
      <c r="D26" s="44">
        <v>15</v>
      </c>
      <c r="E26" s="45">
        <f>'3-EvaluaciónyAnalisis'!F26</f>
        <v>0</v>
      </c>
      <c r="F26" s="49" t="e">
        <f>'3-EvaluaciónyAnalisis'!G26</f>
        <v>#N/A</v>
      </c>
      <c r="G26" s="33"/>
      <c r="H26" s="44" t="str">
        <f>IF(J26&lt;=Categorias!$G$2,"Bajo","Alto")</f>
        <v>Bajo</v>
      </c>
      <c r="I26" s="45" t="str">
        <f t="shared" si="1"/>
        <v>Aceptable</v>
      </c>
      <c r="J26" s="45">
        <f>'3-EvaluaciónyAnalisis'!J26</f>
        <v>0.2</v>
      </c>
      <c r="K26" s="45">
        <f>'3-EvaluaciónyAnalisis'!R26</f>
        <v>0.2</v>
      </c>
      <c r="L26" s="87" t="s">
        <v>26</v>
      </c>
      <c r="M26" s="87" t="s">
        <v>26</v>
      </c>
      <c r="N26" s="45">
        <f t="shared" si="0"/>
        <v>0</v>
      </c>
      <c r="O26" s="116">
        <v>0</v>
      </c>
      <c r="P26" s="87" t="s">
        <v>365</v>
      </c>
      <c r="Q26" s="77" t="str">
        <f>IF(R26&lt;=Categorias!$G$2,"Riesgo Controlado","Riesgo no controlado")</f>
        <v>Riesgo Controlado</v>
      </c>
      <c r="R26" s="79">
        <f>'3-EvaluaciónyAnalisis'!AA26</f>
        <v>0.2</v>
      </c>
      <c r="S26" s="33"/>
      <c r="T26" s="30"/>
    </row>
    <row r="27" spans="2:20" ht="30" x14ac:dyDescent="0.25">
      <c r="B27" s="30"/>
      <c r="C27" s="33"/>
      <c r="D27" s="46">
        <v>16</v>
      </c>
      <c r="E27" s="47">
        <f>'3-EvaluaciónyAnalisis'!F27</f>
        <v>0</v>
      </c>
      <c r="F27" s="50" t="e">
        <f>'3-EvaluaciónyAnalisis'!G27</f>
        <v>#N/A</v>
      </c>
      <c r="G27" s="33"/>
      <c r="H27" s="61" t="str">
        <f>IF(J27&lt;=Categorias!$G$2,"Bajo","Alto")</f>
        <v>Bajo</v>
      </c>
      <c r="I27" s="48" t="str">
        <f t="shared" si="1"/>
        <v>Aceptable</v>
      </c>
      <c r="J27" s="48">
        <f>'3-EvaluaciónyAnalisis'!J27</f>
        <v>0.2</v>
      </c>
      <c r="K27" s="48">
        <f>'3-EvaluaciónyAnalisis'!R27</f>
        <v>0.2</v>
      </c>
      <c r="L27" s="87" t="s">
        <v>26</v>
      </c>
      <c r="M27" s="87" t="s">
        <v>26</v>
      </c>
      <c r="N27" s="48">
        <f t="shared" si="0"/>
        <v>0</v>
      </c>
      <c r="O27" s="116">
        <v>0</v>
      </c>
      <c r="P27" s="87" t="s">
        <v>365</v>
      </c>
      <c r="Q27" s="81" t="str">
        <f>IF(R27&lt;=Categorias!$G$2,"Riesgo Controlado","Riesgo no controlado")</f>
        <v>Riesgo Controlado</v>
      </c>
      <c r="R27" s="79">
        <f>'3-EvaluaciónyAnalisis'!AA27</f>
        <v>0.2</v>
      </c>
      <c r="S27" s="33"/>
      <c r="T27" s="30"/>
    </row>
    <row r="28" spans="2:20" ht="30" x14ac:dyDescent="0.25">
      <c r="B28" s="30"/>
      <c r="C28" s="33"/>
      <c r="D28" s="44">
        <v>17</v>
      </c>
      <c r="E28" s="45">
        <f>'3-EvaluaciónyAnalisis'!F28</f>
        <v>0</v>
      </c>
      <c r="F28" s="49" t="e">
        <f>'3-EvaluaciónyAnalisis'!G28</f>
        <v>#N/A</v>
      </c>
      <c r="G28" s="33"/>
      <c r="H28" s="44" t="str">
        <f>IF(J28&lt;=Categorias!$G$2,"Bajo","Alto")</f>
        <v>Bajo</v>
      </c>
      <c r="I28" s="45" t="str">
        <f t="shared" si="1"/>
        <v>Aceptable</v>
      </c>
      <c r="J28" s="45">
        <f>'3-EvaluaciónyAnalisis'!J28</f>
        <v>0.2</v>
      </c>
      <c r="K28" s="45">
        <f>'3-EvaluaciónyAnalisis'!R28</f>
        <v>0.2</v>
      </c>
      <c r="L28" s="87" t="s">
        <v>26</v>
      </c>
      <c r="M28" s="87" t="s">
        <v>26</v>
      </c>
      <c r="N28" s="45">
        <f t="shared" si="0"/>
        <v>0</v>
      </c>
      <c r="O28" s="116">
        <v>0</v>
      </c>
      <c r="P28" s="87" t="s">
        <v>365</v>
      </c>
      <c r="Q28" s="77" t="str">
        <f>IF(R28&lt;=Categorias!$G$2,"Riesgo Controlado","Riesgo no controlado")</f>
        <v>Riesgo Controlado</v>
      </c>
      <c r="R28" s="79">
        <f>'3-EvaluaciónyAnalisis'!AA28</f>
        <v>0.2</v>
      </c>
      <c r="S28" s="33"/>
      <c r="T28" s="30"/>
    </row>
    <row r="29" spans="2:20" ht="30" x14ac:dyDescent="0.25">
      <c r="B29" s="30"/>
      <c r="C29" s="33"/>
      <c r="D29" s="46">
        <v>18</v>
      </c>
      <c r="E29" s="47">
        <f>'3-EvaluaciónyAnalisis'!F29</f>
        <v>0</v>
      </c>
      <c r="F29" s="50" t="e">
        <f>'3-EvaluaciónyAnalisis'!G29</f>
        <v>#N/A</v>
      </c>
      <c r="G29" s="33"/>
      <c r="H29" s="61" t="str">
        <f>IF(J29&lt;=Categorias!$G$2,"Bajo","Alto")</f>
        <v>Bajo</v>
      </c>
      <c r="I29" s="48" t="str">
        <f t="shared" si="1"/>
        <v>Aceptable</v>
      </c>
      <c r="J29" s="48">
        <f>'3-EvaluaciónyAnalisis'!J29</f>
        <v>0.2</v>
      </c>
      <c r="K29" s="48">
        <f>'3-EvaluaciónyAnalisis'!R29</f>
        <v>0.2</v>
      </c>
      <c r="L29" s="87" t="s">
        <v>26</v>
      </c>
      <c r="M29" s="87" t="s">
        <v>26</v>
      </c>
      <c r="N29" s="48">
        <f t="shared" si="0"/>
        <v>0</v>
      </c>
      <c r="O29" s="116">
        <v>0</v>
      </c>
      <c r="P29" s="87" t="s">
        <v>365</v>
      </c>
      <c r="Q29" s="81" t="str">
        <f>IF(R29&lt;=Categorias!$G$2,"Riesgo Controlado","Riesgo no controlado")</f>
        <v>Riesgo Controlado</v>
      </c>
      <c r="R29" s="79">
        <f>'3-EvaluaciónyAnalisis'!AA29</f>
        <v>0.2</v>
      </c>
      <c r="S29" s="33"/>
      <c r="T29" s="30"/>
    </row>
    <row r="30" spans="2:20" ht="30" x14ac:dyDescent="0.25">
      <c r="B30" s="30"/>
      <c r="C30" s="33"/>
      <c r="D30" s="44">
        <v>19</v>
      </c>
      <c r="E30" s="45">
        <f>'3-EvaluaciónyAnalisis'!F30</f>
        <v>0</v>
      </c>
      <c r="F30" s="49" t="e">
        <f>'3-EvaluaciónyAnalisis'!G30</f>
        <v>#N/A</v>
      </c>
      <c r="G30" s="33"/>
      <c r="H30" s="44" t="str">
        <f>IF(J30&lt;=Categorias!$G$2,"Bajo","Alto")</f>
        <v>Bajo</v>
      </c>
      <c r="I30" s="45" t="str">
        <f t="shared" si="1"/>
        <v>Aceptable</v>
      </c>
      <c r="J30" s="45">
        <f>'3-EvaluaciónyAnalisis'!J30</f>
        <v>0.2</v>
      </c>
      <c r="K30" s="45">
        <f>'3-EvaluaciónyAnalisis'!R30</f>
        <v>0.2</v>
      </c>
      <c r="L30" s="87" t="s">
        <v>26</v>
      </c>
      <c r="M30" s="87" t="s">
        <v>26</v>
      </c>
      <c r="N30" s="45">
        <f t="shared" si="0"/>
        <v>0</v>
      </c>
      <c r="O30" s="116">
        <v>0</v>
      </c>
      <c r="P30" s="87" t="s">
        <v>365</v>
      </c>
      <c r="Q30" s="77" t="str">
        <f>IF(R30&lt;=Categorias!$G$2,"Riesgo Controlado","Riesgo no controlado")</f>
        <v>Riesgo Controlado</v>
      </c>
      <c r="R30" s="79">
        <f>'3-EvaluaciónyAnalisis'!AA30</f>
        <v>0.2</v>
      </c>
      <c r="S30" s="33"/>
      <c r="T30" s="30"/>
    </row>
    <row r="31" spans="2:20" ht="30" x14ac:dyDescent="0.25">
      <c r="B31" s="30"/>
      <c r="C31" s="33"/>
      <c r="D31" s="46">
        <v>20</v>
      </c>
      <c r="E31" s="47">
        <f>'3-EvaluaciónyAnalisis'!F31</f>
        <v>0</v>
      </c>
      <c r="F31" s="50" t="e">
        <f>'3-EvaluaciónyAnalisis'!G31</f>
        <v>#N/A</v>
      </c>
      <c r="G31" s="33"/>
      <c r="H31" s="61" t="str">
        <f>IF(J31&lt;=Categorias!$G$2,"Bajo","Alto")</f>
        <v>Bajo</v>
      </c>
      <c r="I31" s="48" t="str">
        <f t="shared" si="1"/>
        <v>Aceptable</v>
      </c>
      <c r="J31" s="48">
        <f>'3-EvaluaciónyAnalisis'!J31</f>
        <v>0.2</v>
      </c>
      <c r="K31" s="48">
        <f>'3-EvaluaciónyAnalisis'!R31</f>
        <v>0.2</v>
      </c>
      <c r="L31" s="87" t="s">
        <v>26</v>
      </c>
      <c r="M31" s="87" t="s">
        <v>26</v>
      </c>
      <c r="N31" s="48">
        <f t="shared" si="0"/>
        <v>0</v>
      </c>
      <c r="O31" s="116">
        <v>0</v>
      </c>
      <c r="P31" s="87" t="s">
        <v>365</v>
      </c>
      <c r="Q31" s="81" t="str">
        <f>IF(R31&lt;=Categorias!$G$2,"Riesgo Controlado","Riesgo no controlado")</f>
        <v>Riesgo Controlado</v>
      </c>
      <c r="R31" s="79">
        <f>'3-EvaluaciónyAnalisis'!AA31</f>
        <v>0.2</v>
      </c>
      <c r="S31" s="33"/>
      <c r="T31" s="30"/>
    </row>
    <row r="32" spans="2:20" ht="30" x14ac:dyDescent="0.25">
      <c r="B32" s="30"/>
      <c r="C32" s="33"/>
      <c r="D32" s="44">
        <v>21</v>
      </c>
      <c r="E32" s="45">
        <f>'3-EvaluaciónyAnalisis'!F32</f>
        <v>0</v>
      </c>
      <c r="F32" s="49" t="e">
        <f>'3-EvaluaciónyAnalisis'!G32</f>
        <v>#N/A</v>
      </c>
      <c r="G32" s="33"/>
      <c r="H32" s="44" t="str">
        <f>IF(J32&lt;=Categorias!$G$2,"Bajo","Alto")</f>
        <v>Bajo</v>
      </c>
      <c r="I32" s="45" t="str">
        <f t="shared" si="1"/>
        <v>Aceptable</v>
      </c>
      <c r="J32" s="45">
        <f>'3-EvaluaciónyAnalisis'!J32</f>
        <v>0.2</v>
      </c>
      <c r="K32" s="45">
        <f>'3-EvaluaciónyAnalisis'!R32</f>
        <v>0.2</v>
      </c>
      <c r="L32" s="87" t="s">
        <v>26</v>
      </c>
      <c r="M32" s="87" t="s">
        <v>26</v>
      </c>
      <c r="N32" s="45">
        <f t="shared" si="0"/>
        <v>0</v>
      </c>
      <c r="O32" s="116">
        <v>0</v>
      </c>
      <c r="P32" s="87" t="s">
        <v>365</v>
      </c>
      <c r="Q32" s="77" t="str">
        <f>IF(R32&lt;=Categorias!$G$2,"Riesgo Controlado","Riesgo no controlado")</f>
        <v>Riesgo Controlado</v>
      </c>
      <c r="R32" s="79">
        <f>'3-EvaluaciónyAnalisis'!AA32</f>
        <v>0.2</v>
      </c>
      <c r="S32" s="33"/>
      <c r="T32" s="30"/>
    </row>
    <row r="33" spans="2:20" ht="30" x14ac:dyDescent="0.25">
      <c r="B33" s="30"/>
      <c r="C33" s="33"/>
      <c r="D33" s="46">
        <v>22</v>
      </c>
      <c r="E33" s="47">
        <f>'3-EvaluaciónyAnalisis'!F33</f>
        <v>0</v>
      </c>
      <c r="F33" s="50" t="e">
        <f>'3-EvaluaciónyAnalisis'!G33</f>
        <v>#N/A</v>
      </c>
      <c r="G33" s="33"/>
      <c r="H33" s="61" t="str">
        <f>IF(J33&lt;=Categorias!$G$2,"Bajo","Alto")</f>
        <v>Bajo</v>
      </c>
      <c r="I33" s="48" t="str">
        <f t="shared" si="1"/>
        <v>Aceptable</v>
      </c>
      <c r="J33" s="48">
        <f>'3-EvaluaciónyAnalisis'!J33</f>
        <v>0.2</v>
      </c>
      <c r="K33" s="48">
        <f>'3-EvaluaciónyAnalisis'!R33</f>
        <v>0.2</v>
      </c>
      <c r="L33" s="87" t="s">
        <v>26</v>
      </c>
      <c r="M33" s="87" t="s">
        <v>26</v>
      </c>
      <c r="N33" s="48">
        <f t="shared" si="0"/>
        <v>0</v>
      </c>
      <c r="O33" s="116">
        <v>0</v>
      </c>
      <c r="P33" s="87" t="s">
        <v>365</v>
      </c>
      <c r="Q33" s="81" t="str">
        <f>IF(R33&lt;=Categorias!$G$2,"Riesgo Controlado","Riesgo no controlado")</f>
        <v>Riesgo Controlado</v>
      </c>
      <c r="R33" s="79">
        <f>'3-EvaluaciónyAnalisis'!AA33</f>
        <v>0.2</v>
      </c>
      <c r="S33" s="33"/>
      <c r="T33" s="30"/>
    </row>
    <row r="34" spans="2:20" ht="30" x14ac:dyDescent="0.25">
      <c r="B34" s="30"/>
      <c r="C34" s="33"/>
      <c r="D34" s="44">
        <v>23</v>
      </c>
      <c r="E34" s="45">
        <f>'3-EvaluaciónyAnalisis'!F34</f>
        <v>0</v>
      </c>
      <c r="F34" s="49" t="e">
        <f>'3-EvaluaciónyAnalisis'!G34</f>
        <v>#N/A</v>
      </c>
      <c r="G34" s="33"/>
      <c r="H34" s="44" t="str">
        <f>IF(J34&lt;=Categorias!$G$2,"Bajo","Alto")</f>
        <v>Bajo</v>
      </c>
      <c r="I34" s="45" t="str">
        <f t="shared" si="1"/>
        <v>Aceptable</v>
      </c>
      <c r="J34" s="45">
        <f>'3-EvaluaciónyAnalisis'!J34</f>
        <v>0.2</v>
      </c>
      <c r="K34" s="45">
        <f>'3-EvaluaciónyAnalisis'!R34</f>
        <v>0.2</v>
      </c>
      <c r="L34" s="87" t="s">
        <v>26</v>
      </c>
      <c r="M34" s="87" t="s">
        <v>26</v>
      </c>
      <c r="N34" s="45">
        <f t="shared" si="0"/>
        <v>0</v>
      </c>
      <c r="O34" s="116">
        <v>0</v>
      </c>
      <c r="P34" s="87" t="s">
        <v>365</v>
      </c>
      <c r="Q34" s="77" t="str">
        <f>IF(R34&lt;=Categorias!$G$2,"Riesgo Controlado","Riesgo no controlado")</f>
        <v>Riesgo Controlado</v>
      </c>
      <c r="R34" s="79">
        <f>'3-EvaluaciónyAnalisis'!AA34</f>
        <v>0.2</v>
      </c>
      <c r="S34" s="33"/>
      <c r="T34" s="30"/>
    </row>
    <row r="35" spans="2:20" ht="30" x14ac:dyDescent="0.25">
      <c r="B35" s="30"/>
      <c r="C35" s="33"/>
      <c r="D35" s="46">
        <v>24</v>
      </c>
      <c r="E35" s="47">
        <f>'3-EvaluaciónyAnalisis'!F35</f>
        <v>0</v>
      </c>
      <c r="F35" s="50" t="e">
        <f>'3-EvaluaciónyAnalisis'!G35</f>
        <v>#N/A</v>
      </c>
      <c r="G35" s="33"/>
      <c r="H35" s="61" t="str">
        <f>IF(J35&lt;=Categorias!$G$2,"Bajo","Alto")</f>
        <v>Bajo</v>
      </c>
      <c r="I35" s="48" t="str">
        <f t="shared" si="1"/>
        <v>Aceptable</v>
      </c>
      <c r="J35" s="48">
        <f>'3-EvaluaciónyAnalisis'!J35</f>
        <v>0.2</v>
      </c>
      <c r="K35" s="48">
        <f>'3-EvaluaciónyAnalisis'!R35</f>
        <v>0.2</v>
      </c>
      <c r="L35" s="87" t="s">
        <v>26</v>
      </c>
      <c r="M35" s="87" t="s">
        <v>26</v>
      </c>
      <c r="N35" s="48">
        <f t="shared" si="0"/>
        <v>0</v>
      </c>
      <c r="O35" s="116">
        <v>0</v>
      </c>
      <c r="P35" s="87" t="s">
        <v>365</v>
      </c>
      <c r="Q35" s="81" t="str">
        <f>IF(R35&lt;=Categorias!$G$2,"Riesgo Controlado","Riesgo no controlado")</f>
        <v>Riesgo Controlado</v>
      </c>
      <c r="R35" s="79">
        <f>'3-EvaluaciónyAnalisis'!AA35</f>
        <v>0.2</v>
      </c>
      <c r="S35" s="33"/>
      <c r="T35" s="30"/>
    </row>
    <row r="36" spans="2:20" ht="30" x14ac:dyDescent="0.25">
      <c r="B36" s="30"/>
      <c r="C36" s="33"/>
      <c r="D36" s="44">
        <v>25</v>
      </c>
      <c r="E36" s="45">
        <f>'3-EvaluaciónyAnalisis'!F36</f>
        <v>0</v>
      </c>
      <c r="F36" s="49" t="e">
        <f>'3-EvaluaciónyAnalisis'!G36</f>
        <v>#N/A</v>
      </c>
      <c r="G36" s="33"/>
      <c r="H36" s="44" t="str">
        <f>IF(J36&lt;=Categorias!$G$2,"Bajo","Alto")</f>
        <v>Bajo</v>
      </c>
      <c r="I36" s="45" t="str">
        <f t="shared" si="1"/>
        <v>Aceptable</v>
      </c>
      <c r="J36" s="45">
        <f>'3-EvaluaciónyAnalisis'!J36</f>
        <v>0.2</v>
      </c>
      <c r="K36" s="45">
        <f>'3-EvaluaciónyAnalisis'!R36</f>
        <v>0.2</v>
      </c>
      <c r="L36" s="87" t="s">
        <v>26</v>
      </c>
      <c r="M36" s="87" t="s">
        <v>26</v>
      </c>
      <c r="N36" s="45">
        <f t="shared" si="0"/>
        <v>0</v>
      </c>
      <c r="O36" s="116">
        <v>0</v>
      </c>
      <c r="P36" s="87" t="s">
        <v>365</v>
      </c>
      <c r="Q36" s="77" t="str">
        <f>IF(R36&lt;=Categorias!$G$2,"Riesgo Controlado","Riesgo no controlado")</f>
        <v>Riesgo Controlado</v>
      </c>
      <c r="R36" s="79">
        <f>'3-EvaluaciónyAnalisis'!AA36</f>
        <v>0.2</v>
      </c>
      <c r="S36" s="33"/>
      <c r="T36" s="30"/>
    </row>
    <row r="37" spans="2:20" ht="30" x14ac:dyDescent="0.25">
      <c r="B37" s="30"/>
      <c r="C37" s="33"/>
      <c r="D37" s="46">
        <v>26</v>
      </c>
      <c r="E37" s="47">
        <f>'3-EvaluaciónyAnalisis'!F37</f>
        <v>0</v>
      </c>
      <c r="F37" s="50" t="e">
        <f>'3-EvaluaciónyAnalisis'!G37</f>
        <v>#N/A</v>
      </c>
      <c r="G37" s="33"/>
      <c r="H37" s="61" t="str">
        <f>IF(J37&lt;=Categorias!$G$2,"Bajo","Alto")</f>
        <v>Bajo</v>
      </c>
      <c r="I37" s="48" t="str">
        <f t="shared" si="1"/>
        <v>Aceptable</v>
      </c>
      <c r="J37" s="48">
        <f>'3-EvaluaciónyAnalisis'!J37</f>
        <v>0.2</v>
      </c>
      <c r="K37" s="48">
        <f>'3-EvaluaciónyAnalisis'!R37</f>
        <v>0.2</v>
      </c>
      <c r="L37" s="87" t="s">
        <v>26</v>
      </c>
      <c r="M37" s="87" t="s">
        <v>26</v>
      </c>
      <c r="N37" s="48">
        <f t="shared" si="0"/>
        <v>0</v>
      </c>
      <c r="O37" s="116">
        <v>0</v>
      </c>
      <c r="P37" s="87" t="s">
        <v>365</v>
      </c>
      <c r="Q37" s="81" t="str">
        <f>IF(R37&lt;=Categorias!$G$2,"Riesgo Controlado","Riesgo no controlado")</f>
        <v>Riesgo Controlado</v>
      </c>
      <c r="R37" s="79">
        <f>'3-EvaluaciónyAnalisis'!AA37</f>
        <v>0.2</v>
      </c>
      <c r="S37" s="33"/>
      <c r="T37" s="30"/>
    </row>
    <row r="38" spans="2:20" ht="30" x14ac:dyDescent="0.25">
      <c r="B38" s="30"/>
      <c r="C38" s="33"/>
      <c r="D38" s="44">
        <v>27</v>
      </c>
      <c r="E38" s="45">
        <f>'3-EvaluaciónyAnalisis'!F38</f>
        <v>0</v>
      </c>
      <c r="F38" s="49" t="e">
        <f>'3-EvaluaciónyAnalisis'!G38</f>
        <v>#N/A</v>
      </c>
      <c r="G38" s="33"/>
      <c r="H38" s="44" t="str">
        <f>IF(J38&lt;=Categorias!$G$2,"Bajo","Alto")</f>
        <v>Bajo</v>
      </c>
      <c r="I38" s="45" t="str">
        <f t="shared" si="1"/>
        <v>Aceptable</v>
      </c>
      <c r="J38" s="45">
        <f>'3-EvaluaciónyAnalisis'!J38</f>
        <v>0.2</v>
      </c>
      <c r="K38" s="45">
        <f>'3-EvaluaciónyAnalisis'!R38</f>
        <v>0.2</v>
      </c>
      <c r="L38" s="87" t="s">
        <v>26</v>
      </c>
      <c r="M38" s="87" t="s">
        <v>26</v>
      </c>
      <c r="N38" s="45">
        <f t="shared" si="0"/>
        <v>0</v>
      </c>
      <c r="O38" s="116">
        <v>0</v>
      </c>
      <c r="P38" s="87" t="s">
        <v>365</v>
      </c>
      <c r="Q38" s="77" t="str">
        <f>IF(R38&lt;=Categorias!$G$2,"Riesgo Controlado","Riesgo no controlado")</f>
        <v>Riesgo Controlado</v>
      </c>
      <c r="R38" s="79">
        <f>'3-EvaluaciónyAnalisis'!AA38</f>
        <v>0.2</v>
      </c>
      <c r="S38" s="33"/>
      <c r="T38" s="30"/>
    </row>
    <row r="39" spans="2:20" ht="30" x14ac:dyDescent="0.25">
      <c r="B39" s="30"/>
      <c r="C39" s="33"/>
      <c r="D39" s="46">
        <v>28</v>
      </c>
      <c r="E39" s="47">
        <f>'3-EvaluaciónyAnalisis'!F39</f>
        <v>0</v>
      </c>
      <c r="F39" s="50" t="e">
        <f>'3-EvaluaciónyAnalisis'!G39</f>
        <v>#N/A</v>
      </c>
      <c r="G39" s="33"/>
      <c r="H39" s="61" t="str">
        <f>IF(J39&lt;=Categorias!$G$2,"Bajo","Alto")</f>
        <v>Bajo</v>
      </c>
      <c r="I39" s="48" t="str">
        <f t="shared" si="1"/>
        <v>Aceptable</v>
      </c>
      <c r="J39" s="48">
        <f>'3-EvaluaciónyAnalisis'!J39</f>
        <v>0.2</v>
      </c>
      <c r="K39" s="48">
        <f>'3-EvaluaciónyAnalisis'!R39</f>
        <v>0.2</v>
      </c>
      <c r="L39" s="87" t="s">
        <v>26</v>
      </c>
      <c r="M39" s="87" t="s">
        <v>26</v>
      </c>
      <c r="N39" s="48">
        <f t="shared" si="0"/>
        <v>0</v>
      </c>
      <c r="O39" s="116">
        <v>0</v>
      </c>
      <c r="P39" s="87" t="s">
        <v>365</v>
      </c>
      <c r="Q39" s="81" t="str">
        <f>IF(R39&lt;=Categorias!$G$2,"Riesgo Controlado","Riesgo no controlado")</f>
        <v>Riesgo Controlado</v>
      </c>
      <c r="R39" s="79">
        <f>'3-EvaluaciónyAnalisis'!AA39</f>
        <v>0.2</v>
      </c>
      <c r="S39" s="33"/>
      <c r="T39" s="30"/>
    </row>
    <row r="40" spans="2:20" ht="30" x14ac:dyDescent="0.25">
      <c r="B40" s="30"/>
      <c r="C40" s="33"/>
      <c r="D40" s="44">
        <v>29</v>
      </c>
      <c r="E40" s="45">
        <f>'3-EvaluaciónyAnalisis'!F40</f>
        <v>0</v>
      </c>
      <c r="F40" s="49" t="e">
        <f>'3-EvaluaciónyAnalisis'!G40</f>
        <v>#N/A</v>
      </c>
      <c r="G40" s="33"/>
      <c r="H40" s="44" t="str">
        <f>IF(J40&lt;=Categorias!$G$2,"Bajo","Alto")</f>
        <v>Bajo</v>
      </c>
      <c r="I40" s="45" t="str">
        <f t="shared" si="1"/>
        <v>Aceptable</v>
      </c>
      <c r="J40" s="45">
        <f>'3-EvaluaciónyAnalisis'!J40</f>
        <v>0.2</v>
      </c>
      <c r="K40" s="45">
        <f>'3-EvaluaciónyAnalisis'!R40</f>
        <v>0.2</v>
      </c>
      <c r="L40" s="87" t="s">
        <v>26</v>
      </c>
      <c r="M40" s="87" t="s">
        <v>26</v>
      </c>
      <c r="N40" s="45">
        <f t="shared" si="0"/>
        <v>0</v>
      </c>
      <c r="O40" s="116">
        <v>0</v>
      </c>
      <c r="P40" s="87" t="s">
        <v>365</v>
      </c>
      <c r="Q40" s="77" t="str">
        <f>IF(R40&lt;=Categorias!$G$2,"Riesgo Controlado","Riesgo no controlado")</f>
        <v>Riesgo Controlado</v>
      </c>
      <c r="R40" s="79">
        <f>'3-EvaluaciónyAnalisis'!AA40</f>
        <v>0.2</v>
      </c>
      <c r="S40" s="33"/>
      <c r="T40" s="30"/>
    </row>
    <row r="41" spans="2:20" ht="30" x14ac:dyDescent="0.25">
      <c r="B41" s="30"/>
      <c r="C41" s="33"/>
      <c r="D41" s="46">
        <v>30</v>
      </c>
      <c r="E41" s="47">
        <f>'3-EvaluaciónyAnalisis'!F41</f>
        <v>0</v>
      </c>
      <c r="F41" s="50" t="e">
        <f>'3-EvaluaciónyAnalisis'!G41</f>
        <v>#N/A</v>
      </c>
      <c r="G41" s="33"/>
      <c r="H41" s="61" t="str">
        <f>IF(J41&lt;=Categorias!$G$2,"Bajo","Alto")</f>
        <v>Bajo</v>
      </c>
      <c r="I41" s="48" t="str">
        <f t="shared" si="1"/>
        <v>Aceptable</v>
      </c>
      <c r="J41" s="48">
        <f>'3-EvaluaciónyAnalisis'!J41</f>
        <v>0.2</v>
      </c>
      <c r="K41" s="48">
        <f>'3-EvaluaciónyAnalisis'!R41</f>
        <v>0.2</v>
      </c>
      <c r="L41" s="87" t="s">
        <v>26</v>
      </c>
      <c r="M41" s="87" t="s">
        <v>26</v>
      </c>
      <c r="N41" s="48">
        <f t="shared" si="0"/>
        <v>0</v>
      </c>
      <c r="O41" s="116">
        <v>0</v>
      </c>
      <c r="P41" s="87" t="s">
        <v>365</v>
      </c>
      <c r="Q41" s="81" t="str">
        <f>IF(R41&lt;=Categorias!$G$2,"Riesgo Controlado","Riesgo no controlado")</f>
        <v>Riesgo Controlado</v>
      </c>
      <c r="R41" s="79">
        <f>'3-EvaluaciónyAnalisis'!AA41</f>
        <v>0.2</v>
      </c>
      <c r="S41" s="33"/>
      <c r="T41" s="30"/>
    </row>
    <row r="42" spans="2:20" ht="30" x14ac:dyDescent="0.25">
      <c r="B42" s="30"/>
      <c r="C42" s="33"/>
      <c r="D42" s="44">
        <v>31</v>
      </c>
      <c r="E42" s="45">
        <f>'3-EvaluaciónyAnalisis'!F42</f>
        <v>0</v>
      </c>
      <c r="F42" s="49" t="e">
        <f>'3-EvaluaciónyAnalisis'!G42</f>
        <v>#N/A</v>
      </c>
      <c r="G42" s="33"/>
      <c r="H42" s="44" t="str">
        <f>IF(J42&lt;=Categorias!$G$2,"Bajo","Alto")</f>
        <v>Bajo</v>
      </c>
      <c r="I42" s="45" t="str">
        <f t="shared" si="1"/>
        <v>Aceptable</v>
      </c>
      <c r="J42" s="45">
        <f>'3-EvaluaciónyAnalisis'!J42</f>
        <v>0.2</v>
      </c>
      <c r="K42" s="45">
        <f>'3-EvaluaciónyAnalisis'!R42</f>
        <v>0.2</v>
      </c>
      <c r="L42" s="87" t="s">
        <v>26</v>
      </c>
      <c r="M42" s="87" t="s">
        <v>26</v>
      </c>
      <c r="N42" s="45">
        <f t="shared" si="0"/>
        <v>0</v>
      </c>
      <c r="O42" s="116">
        <v>0</v>
      </c>
      <c r="P42" s="87" t="s">
        <v>365</v>
      </c>
      <c r="Q42" s="77" t="str">
        <f>IF(R42&lt;=Categorias!$G$2,"Riesgo Controlado","Riesgo no controlado")</f>
        <v>Riesgo Controlado</v>
      </c>
      <c r="R42" s="79">
        <f>'3-EvaluaciónyAnalisis'!AA42</f>
        <v>0.2</v>
      </c>
      <c r="S42" s="33"/>
      <c r="T42" s="30"/>
    </row>
    <row r="43" spans="2:20" ht="30" x14ac:dyDescent="0.25">
      <c r="B43" s="30"/>
      <c r="C43" s="33"/>
      <c r="D43" s="46">
        <v>32</v>
      </c>
      <c r="E43" s="47">
        <f>'3-EvaluaciónyAnalisis'!F43</f>
        <v>0</v>
      </c>
      <c r="F43" s="50" t="e">
        <f>'3-EvaluaciónyAnalisis'!G43</f>
        <v>#N/A</v>
      </c>
      <c r="G43" s="33"/>
      <c r="H43" s="61" t="str">
        <f>IF(J43&lt;=Categorias!$G$2,"Bajo","Alto")</f>
        <v>Bajo</v>
      </c>
      <c r="I43" s="48" t="str">
        <f t="shared" si="1"/>
        <v>Aceptable</v>
      </c>
      <c r="J43" s="48">
        <f>'3-EvaluaciónyAnalisis'!J43</f>
        <v>0.2</v>
      </c>
      <c r="K43" s="48">
        <f>'3-EvaluaciónyAnalisis'!R43</f>
        <v>0.2</v>
      </c>
      <c r="L43" s="87" t="s">
        <v>26</v>
      </c>
      <c r="M43" s="87" t="s">
        <v>26</v>
      </c>
      <c r="N43" s="48">
        <f t="shared" si="0"/>
        <v>0</v>
      </c>
      <c r="O43" s="116">
        <v>0</v>
      </c>
      <c r="P43" s="87" t="s">
        <v>365</v>
      </c>
      <c r="Q43" s="81" t="str">
        <f>IF(R43&lt;=Categorias!$G$2,"Riesgo Controlado","Riesgo no controlado")</f>
        <v>Riesgo Controlado</v>
      </c>
      <c r="R43" s="79">
        <f>'3-EvaluaciónyAnalisis'!AA43</f>
        <v>0.2</v>
      </c>
      <c r="S43" s="33"/>
      <c r="T43" s="30"/>
    </row>
    <row r="44" spans="2:20" ht="30" x14ac:dyDescent="0.25">
      <c r="B44" s="30"/>
      <c r="C44" s="33"/>
      <c r="D44" s="44">
        <v>33</v>
      </c>
      <c r="E44" s="45">
        <f>'3-EvaluaciónyAnalisis'!F44</f>
        <v>0</v>
      </c>
      <c r="F44" s="49" t="e">
        <f>'3-EvaluaciónyAnalisis'!G44</f>
        <v>#N/A</v>
      </c>
      <c r="G44" s="33"/>
      <c r="H44" s="44" t="str">
        <f>IF(J44&lt;=Categorias!$G$2,"Bajo","Alto")</f>
        <v>Bajo</v>
      </c>
      <c r="I44" s="45" t="str">
        <f t="shared" si="1"/>
        <v>Aceptable</v>
      </c>
      <c r="J44" s="45">
        <f>'3-EvaluaciónyAnalisis'!J44</f>
        <v>0.2</v>
      </c>
      <c r="K44" s="45">
        <f>'3-EvaluaciónyAnalisis'!R44</f>
        <v>0.2</v>
      </c>
      <c r="L44" s="87" t="s">
        <v>26</v>
      </c>
      <c r="M44" s="87" t="s">
        <v>26</v>
      </c>
      <c r="N44" s="45">
        <f t="shared" ref="N44:N61" si="2">J44-R44</f>
        <v>0</v>
      </c>
      <c r="O44" s="116">
        <v>0</v>
      </c>
      <c r="P44" s="87" t="s">
        <v>365</v>
      </c>
      <c r="Q44" s="77" t="str">
        <f>IF(R44&lt;=Categorias!$G$2,"Riesgo Controlado","Riesgo no controlado")</f>
        <v>Riesgo Controlado</v>
      </c>
      <c r="R44" s="79">
        <f>'3-EvaluaciónyAnalisis'!AA44</f>
        <v>0.2</v>
      </c>
      <c r="S44" s="33"/>
      <c r="T44" s="30"/>
    </row>
    <row r="45" spans="2:20" ht="30" x14ac:dyDescent="0.25">
      <c r="B45" s="30"/>
      <c r="C45" s="33"/>
      <c r="D45" s="46">
        <v>34</v>
      </c>
      <c r="E45" s="47">
        <f>'3-EvaluaciónyAnalisis'!F45</f>
        <v>0</v>
      </c>
      <c r="F45" s="50" t="e">
        <f>'3-EvaluaciónyAnalisis'!G45</f>
        <v>#N/A</v>
      </c>
      <c r="G45" s="33"/>
      <c r="H45" s="61" t="str">
        <f>IF(J45&lt;=Categorias!$G$2,"Bajo","Alto")</f>
        <v>Bajo</v>
      </c>
      <c r="I45" s="48" t="str">
        <f t="shared" si="1"/>
        <v>Aceptable</v>
      </c>
      <c r="J45" s="48">
        <f>'3-EvaluaciónyAnalisis'!J45</f>
        <v>0.2</v>
      </c>
      <c r="K45" s="48">
        <f>'3-EvaluaciónyAnalisis'!R45</f>
        <v>0.2</v>
      </c>
      <c r="L45" s="87" t="s">
        <v>26</v>
      </c>
      <c r="M45" s="87" t="s">
        <v>26</v>
      </c>
      <c r="N45" s="48">
        <f t="shared" si="2"/>
        <v>0</v>
      </c>
      <c r="O45" s="116">
        <v>0</v>
      </c>
      <c r="P45" s="87" t="s">
        <v>365</v>
      </c>
      <c r="Q45" s="81" t="str">
        <f>IF(R45&lt;=Categorias!$G$2,"Riesgo Controlado","Riesgo no controlado")</f>
        <v>Riesgo Controlado</v>
      </c>
      <c r="R45" s="79">
        <f>'3-EvaluaciónyAnalisis'!AA45</f>
        <v>0.2</v>
      </c>
      <c r="S45" s="33"/>
      <c r="T45" s="30"/>
    </row>
    <row r="46" spans="2:20" ht="30" x14ac:dyDescent="0.25">
      <c r="B46" s="30"/>
      <c r="C46" s="33"/>
      <c r="D46" s="44">
        <v>35</v>
      </c>
      <c r="E46" s="45">
        <f>'3-EvaluaciónyAnalisis'!F46</f>
        <v>0</v>
      </c>
      <c r="F46" s="49" t="e">
        <f>'3-EvaluaciónyAnalisis'!G46</f>
        <v>#N/A</v>
      </c>
      <c r="G46" s="33"/>
      <c r="H46" s="44" t="str">
        <f>IF(J46&lt;=Categorias!$G$2,"Bajo","Alto")</f>
        <v>Bajo</v>
      </c>
      <c r="I46" s="45" t="str">
        <f t="shared" si="1"/>
        <v>Aceptable</v>
      </c>
      <c r="J46" s="45">
        <f>'3-EvaluaciónyAnalisis'!J46</f>
        <v>0.2</v>
      </c>
      <c r="K46" s="45">
        <f>'3-EvaluaciónyAnalisis'!R46</f>
        <v>0.2</v>
      </c>
      <c r="L46" s="87" t="s">
        <v>26</v>
      </c>
      <c r="M46" s="87" t="s">
        <v>26</v>
      </c>
      <c r="N46" s="45">
        <f t="shared" si="2"/>
        <v>0</v>
      </c>
      <c r="O46" s="116">
        <v>0</v>
      </c>
      <c r="P46" s="87" t="s">
        <v>365</v>
      </c>
      <c r="Q46" s="77" t="str">
        <f>IF(R46&lt;=Categorias!$G$2,"Riesgo Controlado","Riesgo no controlado")</f>
        <v>Riesgo Controlado</v>
      </c>
      <c r="R46" s="79">
        <f>'3-EvaluaciónyAnalisis'!AA46</f>
        <v>0.2</v>
      </c>
      <c r="S46" s="33"/>
      <c r="T46" s="30"/>
    </row>
    <row r="47" spans="2:20" ht="30" x14ac:dyDescent="0.25">
      <c r="B47" s="30"/>
      <c r="C47" s="33"/>
      <c r="D47" s="46">
        <v>36</v>
      </c>
      <c r="E47" s="47">
        <f>'3-EvaluaciónyAnalisis'!F47</f>
        <v>0</v>
      </c>
      <c r="F47" s="50" t="e">
        <f>'3-EvaluaciónyAnalisis'!G47</f>
        <v>#N/A</v>
      </c>
      <c r="G47" s="33"/>
      <c r="H47" s="61" t="str">
        <f>IF(J47&lt;=Categorias!$G$2,"Bajo","Alto")</f>
        <v>Bajo</v>
      </c>
      <c r="I47" s="48" t="str">
        <f t="shared" si="1"/>
        <v>Aceptable</v>
      </c>
      <c r="J47" s="48">
        <f>'3-EvaluaciónyAnalisis'!J47</f>
        <v>0.2</v>
      </c>
      <c r="K47" s="48">
        <f>'3-EvaluaciónyAnalisis'!R47</f>
        <v>0.2</v>
      </c>
      <c r="L47" s="87" t="s">
        <v>26</v>
      </c>
      <c r="M47" s="87" t="s">
        <v>26</v>
      </c>
      <c r="N47" s="48">
        <f t="shared" si="2"/>
        <v>0</v>
      </c>
      <c r="O47" s="116">
        <v>0</v>
      </c>
      <c r="P47" s="87" t="s">
        <v>365</v>
      </c>
      <c r="Q47" s="81" t="str">
        <f>IF(R47&lt;=Categorias!$G$2,"Riesgo Controlado","Riesgo no controlado")</f>
        <v>Riesgo Controlado</v>
      </c>
      <c r="R47" s="79">
        <f>'3-EvaluaciónyAnalisis'!AA47</f>
        <v>0.2</v>
      </c>
      <c r="S47" s="33"/>
      <c r="T47" s="30"/>
    </row>
    <row r="48" spans="2:20" ht="30" x14ac:dyDescent="0.25">
      <c r="B48" s="30"/>
      <c r="C48" s="33"/>
      <c r="D48" s="44">
        <v>37</v>
      </c>
      <c r="E48" s="45">
        <f>'3-EvaluaciónyAnalisis'!F48</f>
        <v>0</v>
      </c>
      <c r="F48" s="49" t="e">
        <f>'3-EvaluaciónyAnalisis'!G48</f>
        <v>#N/A</v>
      </c>
      <c r="G48" s="33"/>
      <c r="H48" s="44" t="str">
        <f>IF(J48&lt;=Categorias!$G$2,"Bajo","Alto")</f>
        <v>Bajo</v>
      </c>
      <c r="I48" s="45" t="str">
        <f t="shared" si="1"/>
        <v>Aceptable</v>
      </c>
      <c r="J48" s="45">
        <f>'3-EvaluaciónyAnalisis'!J48</f>
        <v>0.2</v>
      </c>
      <c r="K48" s="45">
        <f>'3-EvaluaciónyAnalisis'!R48</f>
        <v>0.2</v>
      </c>
      <c r="L48" s="87" t="s">
        <v>26</v>
      </c>
      <c r="M48" s="87" t="s">
        <v>26</v>
      </c>
      <c r="N48" s="45">
        <f t="shared" si="2"/>
        <v>0</v>
      </c>
      <c r="O48" s="116">
        <v>0</v>
      </c>
      <c r="P48" s="87" t="s">
        <v>365</v>
      </c>
      <c r="Q48" s="77" t="str">
        <f>IF(R48&lt;=Categorias!$G$2,"Riesgo Controlado","Riesgo no controlado")</f>
        <v>Riesgo Controlado</v>
      </c>
      <c r="R48" s="79">
        <f>'3-EvaluaciónyAnalisis'!AA48</f>
        <v>0.2</v>
      </c>
      <c r="S48" s="33"/>
      <c r="T48" s="30"/>
    </row>
    <row r="49" spans="2:20" ht="30" x14ac:dyDescent="0.25">
      <c r="B49" s="30"/>
      <c r="C49" s="33"/>
      <c r="D49" s="46">
        <v>38</v>
      </c>
      <c r="E49" s="47">
        <f>'3-EvaluaciónyAnalisis'!F49</f>
        <v>0</v>
      </c>
      <c r="F49" s="50" t="e">
        <f>'3-EvaluaciónyAnalisis'!G49</f>
        <v>#N/A</v>
      </c>
      <c r="G49" s="33"/>
      <c r="H49" s="61" t="str">
        <f>IF(J49&lt;=Categorias!$G$2,"Bajo","Alto")</f>
        <v>Bajo</v>
      </c>
      <c r="I49" s="48" t="str">
        <f t="shared" si="1"/>
        <v>Aceptable</v>
      </c>
      <c r="J49" s="48">
        <f>'3-EvaluaciónyAnalisis'!J49</f>
        <v>0.2</v>
      </c>
      <c r="K49" s="48">
        <f>'3-EvaluaciónyAnalisis'!R49</f>
        <v>0.2</v>
      </c>
      <c r="L49" s="87" t="s">
        <v>26</v>
      </c>
      <c r="M49" s="87" t="s">
        <v>26</v>
      </c>
      <c r="N49" s="48">
        <f t="shared" si="2"/>
        <v>0</v>
      </c>
      <c r="O49" s="116">
        <v>0</v>
      </c>
      <c r="P49" s="87" t="s">
        <v>365</v>
      </c>
      <c r="Q49" s="81" t="str">
        <f>IF(R49&lt;=Categorias!$G$2,"Riesgo Controlado","Riesgo no controlado")</f>
        <v>Riesgo Controlado</v>
      </c>
      <c r="R49" s="79">
        <f>'3-EvaluaciónyAnalisis'!AA49</f>
        <v>0.2</v>
      </c>
      <c r="S49" s="33"/>
      <c r="T49" s="30"/>
    </row>
    <row r="50" spans="2:20" ht="30" x14ac:dyDescent="0.25">
      <c r="B50" s="30"/>
      <c r="C50" s="33"/>
      <c r="D50" s="44">
        <v>39</v>
      </c>
      <c r="E50" s="45">
        <f>'3-EvaluaciónyAnalisis'!F50</f>
        <v>0</v>
      </c>
      <c r="F50" s="49" t="e">
        <f>'3-EvaluaciónyAnalisis'!G50</f>
        <v>#N/A</v>
      </c>
      <c r="G50" s="33"/>
      <c r="H50" s="44" t="str">
        <f>IF(J50&lt;=Categorias!$G$2,"Bajo","Alto")</f>
        <v>Bajo</v>
      </c>
      <c r="I50" s="45" t="str">
        <f t="shared" si="1"/>
        <v>Aceptable</v>
      </c>
      <c r="J50" s="45">
        <f>'3-EvaluaciónyAnalisis'!J50</f>
        <v>0.2</v>
      </c>
      <c r="K50" s="45">
        <f>'3-EvaluaciónyAnalisis'!R50</f>
        <v>0.2</v>
      </c>
      <c r="L50" s="87" t="s">
        <v>26</v>
      </c>
      <c r="M50" s="87" t="s">
        <v>26</v>
      </c>
      <c r="N50" s="45">
        <f t="shared" si="2"/>
        <v>0</v>
      </c>
      <c r="O50" s="116">
        <v>0</v>
      </c>
      <c r="P50" s="87" t="s">
        <v>365</v>
      </c>
      <c r="Q50" s="77" t="str">
        <f>IF(R50&lt;=Categorias!$G$2,"Riesgo Controlado","Riesgo no controlado")</f>
        <v>Riesgo Controlado</v>
      </c>
      <c r="R50" s="79">
        <f>'3-EvaluaciónyAnalisis'!AA50</f>
        <v>0.2</v>
      </c>
      <c r="S50" s="33"/>
      <c r="T50" s="30"/>
    </row>
    <row r="51" spans="2:20" ht="30" x14ac:dyDescent="0.25">
      <c r="B51" s="30"/>
      <c r="C51" s="33"/>
      <c r="D51" s="46">
        <v>40</v>
      </c>
      <c r="E51" s="47">
        <f>'3-EvaluaciónyAnalisis'!F51</f>
        <v>0</v>
      </c>
      <c r="F51" s="50" t="e">
        <f>'3-EvaluaciónyAnalisis'!G51</f>
        <v>#N/A</v>
      </c>
      <c r="G51" s="33"/>
      <c r="H51" s="61" t="str">
        <f>IF(J51&lt;=Categorias!$G$2,"Bajo","Alto")</f>
        <v>Bajo</v>
      </c>
      <c r="I51" s="48" t="str">
        <f t="shared" si="1"/>
        <v>Aceptable</v>
      </c>
      <c r="J51" s="48">
        <f>'3-EvaluaciónyAnalisis'!J51</f>
        <v>0.2</v>
      </c>
      <c r="K51" s="48">
        <f>'3-EvaluaciónyAnalisis'!R51</f>
        <v>0.2</v>
      </c>
      <c r="L51" s="87" t="s">
        <v>26</v>
      </c>
      <c r="M51" s="87" t="s">
        <v>26</v>
      </c>
      <c r="N51" s="48">
        <f t="shared" si="2"/>
        <v>0</v>
      </c>
      <c r="O51" s="116">
        <v>0</v>
      </c>
      <c r="P51" s="87" t="s">
        <v>365</v>
      </c>
      <c r="Q51" s="81" t="str">
        <f>IF(R51&lt;=Categorias!$G$2,"Riesgo Controlado","Riesgo no controlado")</f>
        <v>Riesgo Controlado</v>
      </c>
      <c r="R51" s="79">
        <f>'3-EvaluaciónyAnalisis'!AA51</f>
        <v>0.2</v>
      </c>
      <c r="S51" s="33"/>
      <c r="T51" s="30"/>
    </row>
    <row r="52" spans="2:20" ht="30" x14ac:dyDescent="0.25">
      <c r="B52" s="30"/>
      <c r="C52" s="33"/>
      <c r="D52" s="44">
        <v>41</v>
      </c>
      <c r="E52" s="45">
        <f>'3-EvaluaciónyAnalisis'!F52</f>
        <v>0</v>
      </c>
      <c r="F52" s="49" t="e">
        <f>'3-EvaluaciónyAnalisis'!G52</f>
        <v>#N/A</v>
      </c>
      <c r="G52" s="33"/>
      <c r="H52" s="44" t="str">
        <f>IF(J52&lt;=Categorias!$G$2,"Bajo","Alto")</f>
        <v>Bajo</v>
      </c>
      <c r="I52" s="45" t="str">
        <f t="shared" si="1"/>
        <v>Aceptable</v>
      </c>
      <c r="J52" s="45">
        <f>'3-EvaluaciónyAnalisis'!J52</f>
        <v>0.2</v>
      </c>
      <c r="K52" s="45">
        <f>'3-EvaluaciónyAnalisis'!R52</f>
        <v>0.2</v>
      </c>
      <c r="L52" s="87" t="s">
        <v>26</v>
      </c>
      <c r="M52" s="87" t="s">
        <v>26</v>
      </c>
      <c r="N52" s="45">
        <f t="shared" si="2"/>
        <v>0</v>
      </c>
      <c r="O52" s="116">
        <v>0</v>
      </c>
      <c r="P52" s="87" t="s">
        <v>365</v>
      </c>
      <c r="Q52" s="77" t="str">
        <f>IF(R52&lt;=Categorias!$G$2,"Riesgo Controlado","Riesgo no controlado")</f>
        <v>Riesgo Controlado</v>
      </c>
      <c r="R52" s="79">
        <f>'3-EvaluaciónyAnalisis'!AA52</f>
        <v>0.2</v>
      </c>
      <c r="S52" s="33"/>
      <c r="T52" s="30"/>
    </row>
    <row r="53" spans="2:20" ht="30" x14ac:dyDescent="0.25">
      <c r="B53" s="30"/>
      <c r="C53" s="33"/>
      <c r="D53" s="46">
        <v>42</v>
      </c>
      <c r="E53" s="47">
        <f>'3-EvaluaciónyAnalisis'!F53</f>
        <v>0</v>
      </c>
      <c r="F53" s="50" t="e">
        <f>'3-EvaluaciónyAnalisis'!G53</f>
        <v>#N/A</v>
      </c>
      <c r="G53" s="33"/>
      <c r="H53" s="61" t="str">
        <f>IF(J53&lt;=Categorias!$G$2,"Bajo","Alto")</f>
        <v>Bajo</v>
      </c>
      <c r="I53" s="48" t="str">
        <f t="shared" si="1"/>
        <v>Aceptable</v>
      </c>
      <c r="J53" s="48">
        <f>'3-EvaluaciónyAnalisis'!J53</f>
        <v>0.2</v>
      </c>
      <c r="K53" s="48">
        <f>'3-EvaluaciónyAnalisis'!R53</f>
        <v>0.2</v>
      </c>
      <c r="L53" s="87" t="s">
        <v>26</v>
      </c>
      <c r="M53" s="87" t="s">
        <v>26</v>
      </c>
      <c r="N53" s="48">
        <f t="shared" si="2"/>
        <v>0</v>
      </c>
      <c r="O53" s="116">
        <v>0</v>
      </c>
      <c r="P53" s="87" t="s">
        <v>365</v>
      </c>
      <c r="Q53" s="81" t="str">
        <f>IF(R53&lt;=Categorias!$G$2,"Riesgo Controlado","Riesgo no controlado")</f>
        <v>Riesgo Controlado</v>
      </c>
      <c r="R53" s="79">
        <f>'3-EvaluaciónyAnalisis'!AA53</f>
        <v>0.2</v>
      </c>
      <c r="S53" s="33"/>
      <c r="T53" s="30"/>
    </row>
    <row r="54" spans="2:20" ht="30" x14ac:dyDescent="0.25">
      <c r="B54" s="30"/>
      <c r="C54" s="33"/>
      <c r="D54" s="44">
        <v>43</v>
      </c>
      <c r="E54" s="45">
        <f>'3-EvaluaciónyAnalisis'!F54</f>
        <v>0</v>
      </c>
      <c r="F54" s="49" t="e">
        <f>'3-EvaluaciónyAnalisis'!G54</f>
        <v>#N/A</v>
      </c>
      <c r="G54" s="33"/>
      <c r="H54" s="44" t="str">
        <f>IF(J54&lt;=Categorias!$G$2,"Bajo","Alto")</f>
        <v>Bajo</v>
      </c>
      <c r="I54" s="45" t="str">
        <f t="shared" si="1"/>
        <v>Aceptable</v>
      </c>
      <c r="J54" s="45">
        <f>'3-EvaluaciónyAnalisis'!J54</f>
        <v>0.2</v>
      </c>
      <c r="K54" s="45">
        <f>'3-EvaluaciónyAnalisis'!R54</f>
        <v>0.2</v>
      </c>
      <c r="L54" s="87" t="s">
        <v>26</v>
      </c>
      <c r="M54" s="87" t="s">
        <v>26</v>
      </c>
      <c r="N54" s="45">
        <f t="shared" si="2"/>
        <v>0</v>
      </c>
      <c r="O54" s="116">
        <v>0</v>
      </c>
      <c r="P54" s="87" t="s">
        <v>365</v>
      </c>
      <c r="Q54" s="77" t="str">
        <f>IF(R54&lt;=Categorias!$G$2,"Riesgo Controlado","Riesgo no controlado")</f>
        <v>Riesgo Controlado</v>
      </c>
      <c r="R54" s="79">
        <f>'3-EvaluaciónyAnalisis'!AA54</f>
        <v>0.2</v>
      </c>
      <c r="S54" s="33"/>
      <c r="T54" s="30"/>
    </row>
    <row r="55" spans="2:20" ht="30" x14ac:dyDescent="0.25">
      <c r="B55" s="30"/>
      <c r="C55" s="33"/>
      <c r="D55" s="46">
        <v>44</v>
      </c>
      <c r="E55" s="47">
        <f>'3-EvaluaciónyAnalisis'!F55</f>
        <v>0</v>
      </c>
      <c r="F55" s="50" t="e">
        <f>'3-EvaluaciónyAnalisis'!G55</f>
        <v>#N/A</v>
      </c>
      <c r="G55" s="33"/>
      <c r="H55" s="61" t="str">
        <f>IF(J55&lt;=Categorias!$G$2,"Bajo","Alto")</f>
        <v>Bajo</v>
      </c>
      <c r="I55" s="48" t="str">
        <f t="shared" si="1"/>
        <v>Aceptable</v>
      </c>
      <c r="J55" s="48">
        <f>'3-EvaluaciónyAnalisis'!J55</f>
        <v>0.2</v>
      </c>
      <c r="K55" s="48">
        <f>'3-EvaluaciónyAnalisis'!R55</f>
        <v>0.2</v>
      </c>
      <c r="L55" s="87" t="s">
        <v>26</v>
      </c>
      <c r="M55" s="87" t="s">
        <v>26</v>
      </c>
      <c r="N55" s="48">
        <f t="shared" si="2"/>
        <v>0</v>
      </c>
      <c r="O55" s="116">
        <v>0</v>
      </c>
      <c r="P55" s="87" t="s">
        <v>365</v>
      </c>
      <c r="Q55" s="81" t="str">
        <f>IF(R55&lt;=Categorias!$G$2,"Riesgo Controlado","Riesgo no controlado")</f>
        <v>Riesgo Controlado</v>
      </c>
      <c r="R55" s="79">
        <f>'3-EvaluaciónyAnalisis'!AA55</f>
        <v>0.2</v>
      </c>
      <c r="S55" s="33"/>
      <c r="T55" s="30"/>
    </row>
    <row r="56" spans="2:20" ht="30" x14ac:dyDescent="0.25">
      <c r="B56" s="30"/>
      <c r="C56" s="33"/>
      <c r="D56" s="44">
        <v>45</v>
      </c>
      <c r="E56" s="45">
        <f>'3-EvaluaciónyAnalisis'!F56</f>
        <v>0</v>
      </c>
      <c r="F56" s="49" t="e">
        <f>'3-EvaluaciónyAnalisis'!G56</f>
        <v>#N/A</v>
      </c>
      <c r="G56" s="33"/>
      <c r="H56" s="44" t="str">
        <f>IF(J56&lt;=Categorias!$G$2,"Bajo","Alto")</f>
        <v>Bajo</v>
      </c>
      <c r="I56" s="45" t="str">
        <f t="shared" si="1"/>
        <v>Aceptable</v>
      </c>
      <c r="J56" s="45">
        <f>'3-EvaluaciónyAnalisis'!J56</f>
        <v>0.2</v>
      </c>
      <c r="K56" s="45">
        <f>'3-EvaluaciónyAnalisis'!R56</f>
        <v>0.2</v>
      </c>
      <c r="L56" s="87" t="s">
        <v>26</v>
      </c>
      <c r="M56" s="87" t="s">
        <v>26</v>
      </c>
      <c r="N56" s="45">
        <f t="shared" si="2"/>
        <v>0</v>
      </c>
      <c r="O56" s="116">
        <v>0</v>
      </c>
      <c r="P56" s="87" t="s">
        <v>365</v>
      </c>
      <c r="Q56" s="77" t="str">
        <f>IF(R56&lt;=Categorias!$G$2,"Riesgo Controlado","Riesgo no controlado")</f>
        <v>Riesgo Controlado</v>
      </c>
      <c r="R56" s="79">
        <f>'3-EvaluaciónyAnalisis'!AA56</f>
        <v>0.2</v>
      </c>
      <c r="S56" s="33"/>
      <c r="T56" s="30"/>
    </row>
    <row r="57" spans="2:20" ht="30" x14ac:dyDescent="0.25">
      <c r="B57" s="30"/>
      <c r="C57" s="33"/>
      <c r="D57" s="46">
        <v>46</v>
      </c>
      <c r="E57" s="47">
        <f>'3-EvaluaciónyAnalisis'!F57</f>
        <v>0</v>
      </c>
      <c r="F57" s="50" t="e">
        <f>'3-EvaluaciónyAnalisis'!G57</f>
        <v>#N/A</v>
      </c>
      <c r="G57" s="33"/>
      <c r="H57" s="61" t="str">
        <f>IF(J57&lt;=Categorias!$G$2,"Bajo","Alto")</f>
        <v>Bajo</v>
      </c>
      <c r="I57" s="48" t="str">
        <f t="shared" si="1"/>
        <v>Aceptable</v>
      </c>
      <c r="J57" s="48">
        <f>'3-EvaluaciónyAnalisis'!J57</f>
        <v>0.2</v>
      </c>
      <c r="K57" s="48">
        <f>'3-EvaluaciónyAnalisis'!R57</f>
        <v>0.2</v>
      </c>
      <c r="L57" s="87" t="s">
        <v>26</v>
      </c>
      <c r="M57" s="87" t="s">
        <v>26</v>
      </c>
      <c r="N57" s="48">
        <f t="shared" si="2"/>
        <v>0</v>
      </c>
      <c r="O57" s="116">
        <v>0</v>
      </c>
      <c r="P57" s="87" t="s">
        <v>365</v>
      </c>
      <c r="Q57" s="81" t="str">
        <f>IF(R57&lt;=Categorias!$G$2,"Riesgo Controlado","Riesgo no controlado")</f>
        <v>Riesgo Controlado</v>
      </c>
      <c r="R57" s="79">
        <f>'3-EvaluaciónyAnalisis'!AA57</f>
        <v>0.2</v>
      </c>
      <c r="S57" s="33"/>
      <c r="T57" s="30"/>
    </row>
    <row r="58" spans="2:20" ht="30" x14ac:dyDescent="0.25">
      <c r="B58" s="30"/>
      <c r="C58" s="33"/>
      <c r="D58" s="44">
        <v>47</v>
      </c>
      <c r="E58" s="45">
        <f>'3-EvaluaciónyAnalisis'!F58</f>
        <v>0</v>
      </c>
      <c r="F58" s="49" t="e">
        <f>'3-EvaluaciónyAnalisis'!G58</f>
        <v>#N/A</v>
      </c>
      <c r="G58" s="33"/>
      <c r="H58" s="44" t="str">
        <f>IF(J58&lt;=Categorias!$G$2,"Bajo","Alto")</f>
        <v>Bajo</v>
      </c>
      <c r="I58" s="45" t="str">
        <f t="shared" si="1"/>
        <v>Aceptable</v>
      </c>
      <c r="J58" s="45">
        <f>'3-EvaluaciónyAnalisis'!J58</f>
        <v>0.2</v>
      </c>
      <c r="K58" s="45">
        <f>'3-EvaluaciónyAnalisis'!R58</f>
        <v>0.2</v>
      </c>
      <c r="L58" s="87" t="s">
        <v>26</v>
      </c>
      <c r="M58" s="87" t="s">
        <v>26</v>
      </c>
      <c r="N58" s="45">
        <f t="shared" si="2"/>
        <v>0</v>
      </c>
      <c r="O58" s="116">
        <v>0</v>
      </c>
      <c r="P58" s="87" t="s">
        <v>365</v>
      </c>
      <c r="Q58" s="77" t="str">
        <f>IF(R58&lt;=Categorias!$G$2,"Riesgo Controlado","Riesgo no controlado")</f>
        <v>Riesgo Controlado</v>
      </c>
      <c r="R58" s="79">
        <f>'3-EvaluaciónyAnalisis'!AA58</f>
        <v>0.2</v>
      </c>
      <c r="S58" s="33"/>
      <c r="T58" s="30"/>
    </row>
    <row r="59" spans="2:20" ht="30" x14ac:dyDescent="0.25">
      <c r="B59" s="30"/>
      <c r="C59" s="33"/>
      <c r="D59" s="46">
        <v>48</v>
      </c>
      <c r="E59" s="47">
        <f>'3-EvaluaciónyAnalisis'!F59</f>
        <v>0</v>
      </c>
      <c r="F59" s="50" t="e">
        <f>'3-EvaluaciónyAnalisis'!G59</f>
        <v>#N/A</v>
      </c>
      <c r="G59" s="33"/>
      <c r="H59" s="61" t="str">
        <f>IF(J59&lt;=Categorias!$G$2,"Bajo","Alto")</f>
        <v>Bajo</v>
      </c>
      <c r="I59" s="48" t="str">
        <f t="shared" si="1"/>
        <v>Aceptable</v>
      </c>
      <c r="J59" s="48">
        <f>'3-EvaluaciónyAnalisis'!J59</f>
        <v>0.2</v>
      </c>
      <c r="K59" s="48">
        <f>'3-EvaluaciónyAnalisis'!R59</f>
        <v>0.2</v>
      </c>
      <c r="L59" s="87" t="s">
        <v>26</v>
      </c>
      <c r="M59" s="87" t="s">
        <v>26</v>
      </c>
      <c r="N59" s="48">
        <f t="shared" si="2"/>
        <v>0</v>
      </c>
      <c r="O59" s="116">
        <v>0</v>
      </c>
      <c r="P59" s="87" t="s">
        <v>365</v>
      </c>
      <c r="Q59" s="81" t="str">
        <f>IF(R59&lt;=Categorias!$G$2,"Riesgo Controlado","Riesgo no controlado")</f>
        <v>Riesgo Controlado</v>
      </c>
      <c r="R59" s="79">
        <f>'3-EvaluaciónyAnalisis'!AA59</f>
        <v>0.2</v>
      </c>
      <c r="S59" s="33"/>
      <c r="T59" s="30"/>
    </row>
    <row r="60" spans="2:20" ht="30" x14ac:dyDescent="0.25">
      <c r="B60" s="30"/>
      <c r="C60" s="33"/>
      <c r="D60" s="44">
        <v>49</v>
      </c>
      <c r="E60" s="45">
        <f>'3-EvaluaciónyAnalisis'!F60</f>
        <v>0</v>
      </c>
      <c r="F60" s="49" t="e">
        <f>'3-EvaluaciónyAnalisis'!G60</f>
        <v>#N/A</v>
      </c>
      <c r="G60" s="33"/>
      <c r="H60" s="44" t="str">
        <f>IF(J60&lt;=Categorias!$G$2,"Bajo","Alto")</f>
        <v>Bajo</v>
      </c>
      <c r="I60" s="45" t="str">
        <f t="shared" si="1"/>
        <v>Aceptable</v>
      </c>
      <c r="J60" s="45">
        <f>'3-EvaluaciónyAnalisis'!J60</f>
        <v>0.2</v>
      </c>
      <c r="K60" s="45">
        <f>'3-EvaluaciónyAnalisis'!R60</f>
        <v>0.2</v>
      </c>
      <c r="L60" s="87" t="s">
        <v>26</v>
      </c>
      <c r="M60" s="87" t="s">
        <v>26</v>
      </c>
      <c r="N60" s="45">
        <f t="shared" si="2"/>
        <v>0</v>
      </c>
      <c r="O60" s="116">
        <v>0</v>
      </c>
      <c r="P60" s="87" t="s">
        <v>365</v>
      </c>
      <c r="Q60" s="77" t="str">
        <f>IF(R60&lt;=Categorias!$G$2,"Riesgo Controlado","Riesgo no controlado")</f>
        <v>Riesgo Controlado</v>
      </c>
      <c r="R60" s="79">
        <f>'3-EvaluaciónyAnalisis'!AA60</f>
        <v>0.2</v>
      </c>
      <c r="S60" s="33"/>
      <c r="T60" s="30"/>
    </row>
    <row r="61" spans="2:20" ht="30.75" thickBot="1" x14ac:dyDescent="0.3">
      <c r="B61" s="30"/>
      <c r="C61" s="33"/>
      <c r="D61" s="51">
        <v>50</v>
      </c>
      <c r="E61" s="52">
        <f>'3-EvaluaciónyAnalisis'!F61</f>
        <v>0</v>
      </c>
      <c r="F61" s="53" t="e">
        <f>'3-EvaluaciónyAnalisis'!G61</f>
        <v>#N/A</v>
      </c>
      <c r="G61" s="33"/>
      <c r="H61" s="82" t="str">
        <f>IF(J61&lt;=Categorias!$G$2,"Bajo","Alto")</f>
        <v>Bajo</v>
      </c>
      <c r="I61" s="83" t="str">
        <f t="shared" si="1"/>
        <v>Aceptable</v>
      </c>
      <c r="J61" s="83">
        <f>'3-EvaluaciónyAnalisis'!J61</f>
        <v>0.2</v>
      </c>
      <c r="K61" s="83">
        <f>'3-EvaluaciónyAnalisis'!R61</f>
        <v>0.2</v>
      </c>
      <c r="L61" s="87" t="s">
        <v>26</v>
      </c>
      <c r="M61" s="87" t="s">
        <v>26</v>
      </c>
      <c r="N61" s="83">
        <f t="shared" si="2"/>
        <v>0</v>
      </c>
      <c r="O61" s="116">
        <v>0</v>
      </c>
      <c r="P61" s="87" t="s">
        <v>365</v>
      </c>
      <c r="Q61" s="84" t="str">
        <f>IF(R61&lt;=Categorias!$G$2,"Riesgo Controlado","Riesgo no controlado")</f>
        <v>Riesgo Controlado</v>
      </c>
      <c r="R61" s="80">
        <f>'3-EvaluaciónyAnalisis'!AA61</f>
        <v>0.2</v>
      </c>
      <c r="S61" s="33"/>
      <c r="T61" s="30"/>
    </row>
    <row r="62" spans="2:20" ht="25.5" customHeight="1" x14ac:dyDescent="0.25">
      <c r="B62" s="30"/>
      <c r="C62" s="33"/>
      <c r="D62" s="33"/>
      <c r="E62" s="33"/>
      <c r="F62" s="33"/>
      <c r="G62" s="33"/>
      <c r="H62" s="33"/>
      <c r="I62" s="33"/>
      <c r="J62" s="33"/>
      <c r="K62" s="33"/>
      <c r="L62" s="33"/>
      <c r="M62" s="33"/>
      <c r="N62" s="33"/>
      <c r="O62" s="33"/>
      <c r="P62" s="33"/>
      <c r="Q62" s="33"/>
      <c r="R62" s="33"/>
      <c r="S62" s="33"/>
      <c r="T62" s="30"/>
    </row>
    <row r="63" spans="2:20" x14ac:dyDescent="0.25">
      <c r="B63" s="30"/>
      <c r="C63" s="30"/>
      <c r="D63" s="30"/>
      <c r="E63" s="30"/>
      <c r="F63" s="30"/>
      <c r="G63" s="30"/>
      <c r="H63" s="30"/>
      <c r="I63" s="30"/>
      <c r="J63" s="30"/>
      <c r="K63" s="30"/>
      <c r="L63" s="30"/>
      <c r="M63" s="30"/>
      <c r="N63" s="30"/>
      <c r="O63" s="30"/>
      <c r="P63" s="30"/>
      <c r="Q63" s="30"/>
      <c r="R63" s="30"/>
      <c r="S63" s="30"/>
      <c r="T63" s="30"/>
    </row>
    <row r="64" spans="2:20" x14ac:dyDescent="0.25">
      <c r="B64" s="30"/>
      <c r="C64" s="30"/>
      <c r="D64" s="30"/>
      <c r="E64" s="30"/>
      <c r="F64" s="30"/>
      <c r="G64" s="30"/>
      <c r="H64" s="30"/>
      <c r="I64" s="30"/>
      <c r="J64" s="30"/>
      <c r="K64" s="30"/>
      <c r="L64" s="30"/>
      <c r="M64" s="30"/>
      <c r="N64" s="30"/>
      <c r="O64" s="30"/>
      <c r="P64" s="30"/>
      <c r="Q64" s="30"/>
      <c r="R64" s="30"/>
      <c r="S64" s="30"/>
      <c r="T64" s="30"/>
    </row>
  </sheetData>
  <sheetProtection algorithmName="SHA-512" hashValue="S7R5/cHQYUmFoFSMapzCntAVMWpcdVhloA0n43iHpqhCP1s8nhsMjVquQBeIssuNQM0VySkAyBHFr4Sv56542g==" saltValue="1Mql+5rVEKlxgdjMEbx88A==" spinCount="100000" sheet="1" objects="1" scenarios="1"/>
  <mergeCells count="3">
    <mergeCell ref="C3:S7"/>
    <mergeCell ref="D10:F10"/>
    <mergeCell ref="H10:R10"/>
  </mergeCells>
  <conditionalFormatting sqref="Q12:Q61">
    <cfRule type="containsText" dxfId="1" priority="2" operator="containsText" text="Riesgo no controlado">
      <formula>NOT(ISERROR(SEARCH("Riesgo no controlado",Q12)))</formula>
    </cfRule>
  </conditionalFormatting>
  <dataValidations count="2">
    <dataValidation type="list" allowBlank="1" showInputMessage="1" showErrorMessage="1" sqref="L12:M61">
      <formula1>"Alto,Medio,Bajo"</formula1>
    </dataValidation>
    <dataValidation type="list" allowBlank="1" showInputMessage="1" showErrorMessage="1" sqref="P12:P61">
      <formula1>"Por Definir,Aceptarlo,Evitarlo,Reducirlo,Compartirlo"</formula1>
    </dataValidation>
  </dataValidations>
  <pageMargins left="0.7" right="0.7" top="0.75" bottom="0.75" header="0.3" footer="0.3"/>
  <pageSetup paperSize="9" scale="39" orientation="portrait" verticalDpi="0" r:id="rId1"/>
  <extLst>
    <ext xmlns:x14="http://schemas.microsoft.com/office/spreadsheetml/2009/9/main" uri="{78C0D931-6437-407d-A8EE-F0AAD7539E65}">
      <x14:conditionalFormattings>
        <x14:conditionalFormatting xmlns:xm="http://schemas.microsoft.com/office/excel/2006/main">
          <x14:cfRule type="cellIs" priority="7" operator="greaterThan" id="{5A76F595-A8B5-4056-909B-EC46624F0944}">
            <xm:f>Categorias!$G$2</xm:f>
            <x14:dxf>
              <font>
                <color theme="0"/>
              </font>
              <fill>
                <patternFill>
                  <bgColor rgb="FFC00000"/>
                </patternFill>
              </fill>
            </x14:dxf>
          </x14:cfRule>
          <xm:sqref>R12:R61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F92"/>
  <sheetViews>
    <sheetView topLeftCell="A43" workbookViewId="0">
      <selection activeCell="C49" sqref="C49"/>
    </sheetView>
  </sheetViews>
  <sheetFormatPr baseColWidth="10" defaultRowHeight="15" x14ac:dyDescent="0.25"/>
  <cols>
    <col min="1" max="1" width="12.85546875" customWidth="1"/>
    <col min="2" max="3" width="30" customWidth="1"/>
    <col min="4" max="4" width="22.5703125" customWidth="1"/>
    <col min="5" max="5" width="21.140625" customWidth="1"/>
  </cols>
  <sheetData>
    <row r="1" spans="1:6" ht="44.25" customHeight="1" thickBot="1" x14ac:dyDescent="0.3">
      <c r="A1" s="19" t="s">
        <v>17</v>
      </c>
      <c r="B1" s="18" t="s">
        <v>279</v>
      </c>
      <c r="C1" s="18"/>
      <c r="D1" s="17" t="s">
        <v>29</v>
      </c>
      <c r="E1" s="17" t="s">
        <v>262</v>
      </c>
      <c r="F1" s="57" t="s">
        <v>299</v>
      </c>
    </row>
    <row r="2" spans="1:6" ht="78.75" x14ac:dyDescent="0.25">
      <c r="A2" s="14" t="s">
        <v>30</v>
      </c>
      <c r="B2" s="12" t="s">
        <v>31</v>
      </c>
      <c r="C2" s="7" t="s">
        <v>32</v>
      </c>
      <c r="D2" s="13" t="s">
        <v>266</v>
      </c>
      <c r="E2" s="13" t="s">
        <v>266</v>
      </c>
      <c r="F2" t="s">
        <v>300</v>
      </c>
    </row>
    <row r="3" spans="1:6" ht="47.25" x14ac:dyDescent="0.25">
      <c r="A3" s="14" t="s">
        <v>33</v>
      </c>
      <c r="B3" s="12" t="s">
        <v>34</v>
      </c>
      <c r="C3" s="7" t="s">
        <v>35</v>
      </c>
      <c r="D3" s="13" t="s">
        <v>266</v>
      </c>
      <c r="E3" s="13" t="s">
        <v>266</v>
      </c>
      <c r="F3" t="s">
        <v>300</v>
      </c>
    </row>
    <row r="4" spans="1:6" ht="31.5" customHeight="1" x14ac:dyDescent="0.25">
      <c r="A4" s="14" t="s">
        <v>36</v>
      </c>
      <c r="B4" s="12" t="s">
        <v>37</v>
      </c>
      <c r="C4" s="7" t="s">
        <v>38</v>
      </c>
      <c r="D4" s="13" t="s">
        <v>266</v>
      </c>
      <c r="E4" s="13" t="s">
        <v>266</v>
      </c>
      <c r="F4" t="s">
        <v>300</v>
      </c>
    </row>
    <row r="5" spans="1:6" ht="47.25" x14ac:dyDescent="0.25">
      <c r="A5" s="14" t="s">
        <v>39</v>
      </c>
      <c r="B5" s="12" t="s">
        <v>40</v>
      </c>
      <c r="C5" s="7" t="s">
        <v>41</v>
      </c>
      <c r="D5" s="13" t="s">
        <v>266</v>
      </c>
      <c r="E5" s="13" t="s">
        <v>266</v>
      </c>
      <c r="F5" t="s">
        <v>300</v>
      </c>
    </row>
    <row r="6" spans="1:6" ht="39" customHeight="1" x14ac:dyDescent="0.25">
      <c r="A6" s="14" t="s">
        <v>42</v>
      </c>
      <c r="B6" s="12" t="s">
        <v>43</v>
      </c>
      <c r="C6" s="7" t="s">
        <v>44</v>
      </c>
      <c r="D6" s="13" t="s">
        <v>266</v>
      </c>
      <c r="E6" s="13" t="s">
        <v>266</v>
      </c>
      <c r="F6" t="s">
        <v>300</v>
      </c>
    </row>
    <row r="7" spans="1:6" ht="33.75" customHeight="1" x14ac:dyDescent="0.25">
      <c r="A7" s="14" t="s">
        <v>45</v>
      </c>
      <c r="B7" s="12" t="s">
        <v>46</v>
      </c>
      <c r="C7" s="7" t="s">
        <v>47</v>
      </c>
      <c r="D7" s="13" t="s">
        <v>266</v>
      </c>
      <c r="E7" s="13" t="s">
        <v>266</v>
      </c>
      <c r="F7" t="s">
        <v>300</v>
      </c>
    </row>
    <row r="8" spans="1:6" ht="39" customHeight="1" x14ac:dyDescent="0.25">
      <c r="A8" s="14" t="s">
        <v>48</v>
      </c>
      <c r="B8" s="12" t="s">
        <v>49</v>
      </c>
      <c r="C8" s="7" t="s">
        <v>50</v>
      </c>
      <c r="D8" s="13" t="s">
        <v>266</v>
      </c>
      <c r="E8" s="13" t="s">
        <v>266</v>
      </c>
      <c r="F8" t="s">
        <v>300</v>
      </c>
    </row>
    <row r="9" spans="1:6" ht="63" x14ac:dyDescent="0.25">
      <c r="A9" s="14" t="s">
        <v>51</v>
      </c>
      <c r="B9" s="12" t="s">
        <v>52</v>
      </c>
      <c r="C9" s="7" t="s">
        <v>53</v>
      </c>
      <c r="D9" s="13" t="s">
        <v>266</v>
      </c>
      <c r="E9" s="13" t="s">
        <v>266</v>
      </c>
      <c r="F9" t="s">
        <v>300</v>
      </c>
    </row>
    <row r="10" spans="1:6" ht="32.25" customHeight="1" x14ac:dyDescent="0.25">
      <c r="A10" s="14" t="s">
        <v>54</v>
      </c>
      <c r="B10" s="12" t="s">
        <v>55</v>
      </c>
      <c r="C10" s="7" t="s">
        <v>56</v>
      </c>
      <c r="D10" s="13" t="s">
        <v>266</v>
      </c>
      <c r="E10" s="13" t="s">
        <v>266</v>
      </c>
      <c r="F10" t="s">
        <v>300</v>
      </c>
    </row>
    <row r="11" spans="1:6" ht="47.25" x14ac:dyDescent="0.25">
      <c r="A11" s="14" t="s">
        <v>57</v>
      </c>
      <c r="B11" s="12" t="s">
        <v>58</v>
      </c>
      <c r="C11" s="7" t="s">
        <v>59</v>
      </c>
      <c r="D11" s="13" t="s">
        <v>266</v>
      </c>
      <c r="E11" s="13" t="s">
        <v>266</v>
      </c>
      <c r="F11" t="s">
        <v>300</v>
      </c>
    </row>
    <row r="12" spans="1:6" ht="63" x14ac:dyDescent="0.25">
      <c r="A12" s="14" t="s">
        <v>60</v>
      </c>
      <c r="B12" s="12" t="s">
        <v>61</v>
      </c>
      <c r="C12" s="7" t="s">
        <v>62</v>
      </c>
      <c r="D12" s="13" t="s">
        <v>266</v>
      </c>
      <c r="E12" s="13" t="s">
        <v>266</v>
      </c>
      <c r="F12" t="s">
        <v>300</v>
      </c>
    </row>
    <row r="13" spans="1:6" ht="78.75" x14ac:dyDescent="0.25">
      <c r="A13" s="14" t="s">
        <v>63</v>
      </c>
      <c r="B13" s="12" t="s">
        <v>64</v>
      </c>
      <c r="C13" s="7" t="s">
        <v>65</v>
      </c>
      <c r="D13" s="13" t="s">
        <v>266</v>
      </c>
      <c r="E13" s="13" t="s">
        <v>266</v>
      </c>
      <c r="F13" t="s">
        <v>300</v>
      </c>
    </row>
    <row r="14" spans="1:6" ht="63" x14ac:dyDescent="0.25">
      <c r="A14" s="14" t="s">
        <v>66</v>
      </c>
      <c r="B14" s="12" t="s">
        <v>67</v>
      </c>
      <c r="C14" s="7" t="s">
        <v>68</v>
      </c>
      <c r="D14" s="13" t="s">
        <v>266</v>
      </c>
      <c r="E14" s="13" t="s">
        <v>266</v>
      </c>
      <c r="F14" t="s">
        <v>300</v>
      </c>
    </row>
    <row r="15" spans="1:6" ht="78.75" x14ac:dyDescent="0.25">
      <c r="A15" s="14" t="s">
        <v>69</v>
      </c>
      <c r="B15" s="12" t="s">
        <v>70</v>
      </c>
      <c r="C15" s="7" t="s">
        <v>71</v>
      </c>
      <c r="D15" s="13" t="s">
        <v>266</v>
      </c>
      <c r="E15" s="13" t="s">
        <v>266</v>
      </c>
      <c r="F15" t="s">
        <v>300</v>
      </c>
    </row>
    <row r="16" spans="1:6" ht="31.5" x14ac:dyDescent="0.25">
      <c r="A16" s="14" t="s">
        <v>72</v>
      </c>
      <c r="B16" s="12" t="s">
        <v>73</v>
      </c>
      <c r="C16" s="7" t="s">
        <v>74</v>
      </c>
      <c r="D16" s="13" t="s">
        <v>266</v>
      </c>
      <c r="E16" s="13" t="s">
        <v>266</v>
      </c>
      <c r="F16" t="s">
        <v>300</v>
      </c>
    </row>
    <row r="17" spans="1:6" ht="47.25" x14ac:dyDescent="0.25">
      <c r="A17" s="12" t="s">
        <v>387</v>
      </c>
      <c r="B17" s="120" t="s">
        <v>386</v>
      </c>
      <c r="C17" s="7" t="s">
        <v>385</v>
      </c>
      <c r="D17" s="13" t="s">
        <v>266</v>
      </c>
      <c r="E17" s="13" t="s">
        <v>266</v>
      </c>
      <c r="F17" t="s">
        <v>300</v>
      </c>
    </row>
    <row r="18" spans="1:6" ht="63" x14ac:dyDescent="0.25">
      <c r="A18" s="14" t="s">
        <v>406</v>
      </c>
      <c r="B18" s="120" t="s">
        <v>115</v>
      </c>
      <c r="C18" s="7" t="s">
        <v>116</v>
      </c>
      <c r="D18" s="13" t="s">
        <v>266</v>
      </c>
      <c r="E18" s="13" t="s">
        <v>266</v>
      </c>
      <c r="F18" t="s">
        <v>300</v>
      </c>
    </row>
    <row r="19" spans="1:6" ht="78.75" x14ac:dyDescent="0.25">
      <c r="A19" s="14" t="s">
        <v>407</v>
      </c>
      <c r="B19" s="120" t="s">
        <v>122</v>
      </c>
      <c r="C19" s="7" t="s">
        <v>123</v>
      </c>
      <c r="D19" s="13" t="s">
        <v>266</v>
      </c>
      <c r="E19" s="13" t="s">
        <v>266</v>
      </c>
      <c r="F19" t="s">
        <v>300</v>
      </c>
    </row>
    <row r="20" spans="1:6" ht="94.5" x14ac:dyDescent="0.25">
      <c r="A20" s="14" t="s">
        <v>408</v>
      </c>
      <c r="B20" s="120" t="s">
        <v>124</v>
      </c>
      <c r="C20" s="7" t="s">
        <v>125</v>
      </c>
      <c r="D20" s="13" t="s">
        <v>266</v>
      </c>
      <c r="E20" s="13" t="s">
        <v>266</v>
      </c>
      <c r="F20" t="s">
        <v>300</v>
      </c>
    </row>
    <row r="21" spans="1:6" ht="63" x14ac:dyDescent="0.25">
      <c r="A21" s="14" t="s">
        <v>409</v>
      </c>
      <c r="B21" s="120" t="s">
        <v>126</v>
      </c>
      <c r="C21" s="7" t="s">
        <v>127</v>
      </c>
      <c r="D21" s="13" t="s">
        <v>266</v>
      </c>
      <c r="E21" s="13" t="s">
        <v>266</v>
      </c>
      <c r="F21" t="s">
        <v>300</v>
      </c>
    </row>
    <row r="22" spans="1:6" ht="31.5" x14ac:dyDescent="0.25">
      <c r="A22" s="15" t="s">
        <v>75</v>
      </c>
      <c r="B22" s="16" t="s">
        <v>76</v>
      </c>
      <c r="C22" s="7" t="s">
        <v>77</v>
      </c>
      <c r="D22" s="8" t="s">
        <v>265</v>
      </c>
      <c r="E22" s="8" t="s">
        <v>264</v>
      </c>
      <c r="F22" t="s">
        <v>301</v>
      </c>
    </row>
    <row r="23" spans="1:6" ht="78.75" x14ac:dyDescent="0.25">
      <c r="A23" s="15" t="s">
        <v>78</v>
      </c>
      <c r="B23" s="16" t="s">
        <v>79</v>
      </c>
      <c r="C23" s="7" t="s">
        <v>80</v>
      </c>
      <c r="D23" s="8" t="s">
        <v>265</v>
      </c>
      <c r="E23" s="8" t="s">
        <v>264</v>
      </c>
      <c r="F23" t="s">
        <v>301</v>
      </c>
    </row>
    <row r="24" spans="1:6" ht="63" x14ac:dyDescent="0.25">
      <c r="A24" s="15" t="s">
        <v>81</v>
      </c>
      <c r="B24" s="16" t="s">
        <v>82</v>
      </c>
      <c r="C24" s="7" t="s">
        <v>83</v>
      </c>
      <c r="D24" s="8" t="s">
        <v>265</v>
      </c>
      <c r="E24" s="8" t="s">
        <v>264</v>
      </c>
      <c r="F24" t="s">
        <v>301</v>
      </c>
    </row>
    <row r="25" spans="1:6" ht="78.75" x14ac:dyDescent="0.25">
      <c r="A25" s="15" t="s">
        <v>84</v>
      </c>
      <c r="B25" s="16" t="s">
        <v>85</v>
      </c>
      <c r="C25" s="7" t="s">
        <v>86</v>
      </c>
      <c r="D25" s="8" t="s">
        <v>265</v>
      </c>
      <c r="E25" s="8" t="s">
        <v>264</v>
      </c>
      <c r="F25" t="s">
        <v>301</v>
      </c>
    </row>
    <row r="26" spans="1:6" ht="63" x14ac:dyDescent="0.25">
      <c r="A26" s="15" t="s">
        <v>87</v>
      </c>
      <c r="B26" s="16" t="s">
        <v>88</v>
      </c>
      <c r="C26" s="7" t="s">
        <v>89</v>
      </c>
      <c r="D26" s="8" t="s">
        <v>265</v>
      </c>
      <c r="E26" s="8" t="s">
        <v>264</v>
      </c>
      <c r="F26" t="s">
        <v>301</v>
      </c>
    </row>
    <row r="27" spans="1:6" ht="63" x14ac:dyDescent="0.25">
      <c r="A27" s="15" t="s">
        <v>90</v>
      </c>
      <c r="B27" s="16" t="s">
        <v>388</v>
      </c>
      <c r="C27" s="7" t="s">
        <v>389</v>
      </c>
      <c r="D27" s="8" t="s">
        <v>265</v>
      </c>
      <c r="E27" s="8" t="s">
        <v>264</v>
      </c>
      <c r="F27" t="s">
        <v>301</v>
      </c>
    </row>
    <row r="28" spans="1:6" ht="63" x14ac:dyDescent="0.25">
      <c r="A28" s="15" t="s">
        <v>91</v>
      </c>
      <c r="B28" s="16" t="s">
        <v>92</v>
      </c>
      <c r="C28" s="7" t="s">
        <v>93</v>
      </c>
      <c r="D28" s="8" t="s">
        <v>265</v>
      </c>
      <c r="E28" s="8" t="s">
        <v>264</v>
      </c>
      <c r="F28" t="s">
        <v>301</v>
      </c>
    </row>
    <row r="29" spans="1:6" ht="63" x14ac:dyDescent="0.25">
      <c r="A29" s="15" t="s">
        <v>94</v>
      </c>
      <c r="B29" s="16" t="s">
        <v>95</v>
      </c>
      <c r="C29" s="7" t="s">
        <v>367</v>
      </c>
      <c r="D29" s="8" t="s">
        <v>265</v>
      </c>
      <c r="E29" s="8" t="s">
        <v>264</v>
      </c>
      <c r="F29" t="s">
        <v>301</v>
      </c>
    </row>
    <row r="30" spans="1:6" ht="47.25" x14ac:dyDescent="0.25">
      <c r="A30" s="15" t="s">
        <v>96</v>
      </c>
      <c r="B30" s="16" t="s">
        <v>391</v>
      </c>
      <c r="C30" s="7" t="s">
        <v>97</v>
      </c>
      <c r="D30" s="8" t="s">
        <v>265</v>
      </c>
      <c r="E30" s="8" t="s">
        <v>264</v>
      </c>
      <c r="F30" t="s">
        <v>301</v>
      </c>
    </row>
    <row r="31" spans="1:6" ht="63" x14ac:dyDescent="0.25">
      <c r="A31" s="15" t="s">
        <v>98</v>
      </c>
      <c r="B31" s="16" t="s">
        <v>99</v>
      </c>
      <c r="C31" s="7" t="s">
        <v>100</v>
      </c>
      <c r="D31" s="8" t="s">
        <v>265</v>
      </c>
      <c r="E31" s="8" t="s">
        <v>264</v>
      </c>
      <c r="F31" t="s">
        <v>301</v>
      </c>
    </row>
    <row r="32" spans="1:6" ht="63" x14ac:dyDescent="0.25">
      <c r="A32" s="15" t="s">
        <v>101</v>
      </c>
      <c r="B32" s="16" t="s">
        <v>102</v>
      </c>
      <c r="C32" s="7" t="s">
        <v>103</v>
      </c>
      <c r="D32" s="8" t="s">
        <v>265</v>
      </c>
      <c r="E32" s="8" t="s">
        <v>264</v>
      </c>
      <c r="F32" t="s">
        <v>301</v>
      </c>
    </row>
    <row r="33" spans="1:6" ht="63" x14ac:dyDescent="0.25">
      <c r="A33" s="15" t="s">
        <v>104</v>
      </c>
      <c r="B33" s="16" t="s">
        <v>105</v>
      </c>
      <c r="C33" s="7" t="s">
        <v>106</v>
      </c>
      <c r="D33" s="8" t="s">
        <v>265</v>
      </c>
      <c r="E33" s="8" t="s">
        <v>264</v>
      </c>
      <c r="F33" t="s">
        <v>301</v>
      </c>
    </row>
    <row r="34" spans="1:6" ht="63" x14ac:dyDescent="0.25">
      <c r="A34" s="15" t="s">
        <v>107</v>
      </c>
      <c r="B34" s="16" t="s">
        <v>189</v>
      </c>
      <c r="C34" s="7" t="s">
        <v>393</v>
      </c>
      <c r="D34" s="8" t="s">
        <v>265</v>
      </c>
      <c r="E34" s="8" t="s">
        <v>264</v>
      </c>
      <c r="F34" t="s">
        <v>301</v>
      </c>
    </row>
    <row r="35" spans="1:6" ht="63" x14ac:dyDescent="0.25">
      <c r="A35" s="15" t="s">
        <v>108</v>
      </c>
      <c r="B35" s="16" t="s">
        <v>109</v>
      </c>
      <c r="C35" s="7" t="s">
        <v>110</v>
      </c>
      <c r="D35" s="8" t="s">
        <v>265</v>
      </c>
      <c r="E35" s="8" t="s">
        <v>264</v>
      </c>
      <c r="F35" t="s">
        <v>301</v>
      </c>
    </row>
    <row r="36" spans="1:6" ht="47.25" x14ac:dyDescent="0.25">
      <c r="A36" s="15" t="s">
        <v>111</v>
      </c>
      <c r="B36" s="16" t="s">
        <v>112</v>
      </c>
      <c r="C36" s="7" t="s">
        <v>113</v>
      </c>
      <c r="D36" s="8" t="s">
        <v>265</v>
      </c>
      <c r="E36" s="8" t="s">
        <v>264</v>
      </c>
      <c r="F36" t="s">
        <v>301</v>
      </c>
    </row>
    <row r="37" spans="1:6" ht="63" x14ac:dyDescent="0.25">
      <c r="A37" s="15" t="s">
        <v>114</v>
      </c>
      <c r="B37" s="16" t="s">
        <v>115</v>
      </c>
      <c r="C37" s="7" t="s">
        <v>116</v>
      </c>
      <c r="D37" s="8" t="s">
        <v>265</v>
      </c>
      <c r="E37" s="8" t="s">
        <v>264</v>
      </c>
      <c r="F37" t="s">
        <v>301</v>
      </c>
    </row>
    <row r="38" spans="1:6" ht="47.25" x14ac:dyDescent="0.25">
      <c r="A38" s="15" t="s">
        <v>117</v>
      </c>
      <c r="B38" s="16" t="s">
        <v>392</v>
      </c>
      <c r="C38" s="7" t="s">
        <v>118</v>
      </c>
      <c r="D38" s="8" t="s">
        <v>265</v>
      </c>
      <c r="E38" s="8" t="s">
        <v>264</v>
      </c>
      <c r="F38" t="s">
        <v>301</v>
      </c>
    </row>
    <row r="39" spans="1:6" ht="31.5" x14ac:dyDescent="0.25">
      <c r="A39" s="15" t="s">
        <v>119</v>
      </c>
      <c r="B39" s="16" t="s">
        <v>120</v>
      </c>
      <c r="C39" s="7" t="s">
        <v>121</v>
      </c>
      <c r="D39" s="8" t="s">
        <v>265</v>
      </c>
      <c r="E39" s="8" t="s">
        <v>264</v>
      </c>
      <c r="F39" t="s">
        <v>301</v>
      </c>
    </row>
    <row r="40" spans="1:6" ht="47.25" x14ac:dyDescent="0.25">
      <c r="A40" s="15" t="s">
        <v>368</v>
      </c>
      <c r="B40" s="16" t="s">
        <v>369</v>
      </c>
      <c r="C40" s="7" t="s">
        <v>370</v>
      </c>
      <c r="D40" s="8" t="s">
        <v>265</v>
      </c>
      <c r="E40" s="8" t="s">
        <v>264</v>
      </c>
      <c r="F40" t="s">
        <v>301</v>
      </c>
    </row>
    <row r="41" spans="1:6" ht="47.25" x14ac:dyDescent="0.25">
      <c r="A41" s="15" t="s">
        <v>382</v>
      </c>
      <c r="B41" s="16" t="s">
        <v>383</v>
      </c>
      <c r="C41" s="7" t="s">
        <v>384</v>
      </c>
      <c r="D41" s="8" t="s">
        <v>265</v>
      </c>
      <c r="E41" s="8" t="s">
        <v>264</v>
      </c>
      <c r="F41" t="s">
        <v>301</v>
      </c>
    </row>
    <row r="42" spans="1:6" ht="47.25" x14ac:dyDescent="0.25">
      <c r="A42" s="15" t="s">
        <v>390</v>
      </c>
      <c r="B42" s="16" t="s">
        <v>394</v>
      </c>
      <c r="C42" s="7" t="s">
        <v>395</v>
      </c>
      <c r="D42" s="8" t="s">
        <v>265</v>
      </c>
      <c r="E42" s="8" t="s">
        <v>264</v>
      </c>
      <c r="F42" t="s">
        <v>301</v>
      </c>
    </row>
    <row r="43" spans="1:6" ht="47.25" x14ac:dyDescent="0.25">
      <c r="A43" s="15" t="s">
        <v>396</v>
      </c>
      <c r="B43" s="16" t="s">
        <v>398</v>
      </c>
      <c r="C43" s="7" t="s">
        <v>400</v>
      </c>
      <c r="D43" s="8" t="s">
        <v>265</v>
      </c>
      <c r="E43" s="8" t="s">
        <v>264</v>
      </c>
      <c r="F43" t="s">
        <v>301</v>
      </c>
    </row>
    <row r="44" spans="1:6" ht="47.25" x14ac:dyDescent="0.25">
      <c r="A44" s="15" t="s">
        <v>397</v>
      </c>
      <c r="B44" s="16" t="s">
        <v>399</v>
      </c>
      <c r="C44" s="7" t="s">
        <v>401</v>
      </c>
      <c r="D44" s="8" t="s">
        <v>265</v>
      </c>
      <c r="E44" s="8" t="s">
        <v>264</v>
      </c>
      <c r="F44" t="s">
        <v>301</v>
      </c>
    </row>
    <row r="45" spans="1:6" ht="63" x14ac:dyDescent="0.25">
      <c r="A45" s="10" t="s">
        <v>128</v>
      </c>
      <c r="B45" s="11" t="s">
        <v>129</v>
      </c>
      <c r="C45" s="7" t="s">
        <v>130</v>
      </c>
      <c r="D45" s="8" t="s">
        <v>265</v>
      </c>
      <c r="E45" s="8" t="s">
        <v>267</v>
      </c>
      <c r="F45" t="s">
        <v>301</v>
      </c>
    </row>
    <row r="46" spans="1:6" ht="63" x14ac:dyDescent="0.25">
      <c r="A46" s="10" t="s">
        <v>131</v>
      </c>
      <c r="B46" s="11" t="s">
        <v>132</v>
      </c>
      <c r="C46" s="7" t="s">
        <v>133</v>
      </c>
      <c r="D46" s="8" t="s">
        <v>265</v>
      </c>
      <c r="E46" s="8" t="s">
        <v>267</v>
      </c>
      <c r="F46" t="s">
        <v>301</v>
      </c>
    </row>
    <row r="47" spans="1:6" ht="63" x14ac:dyDescent="0.25">
      <c r="A47" s="10" t="s">
        <v>134</v>
      </c>
      <c r="B47" s="11" t="s">
        <v>135</v>
      </c>
      <c r="C47" s="7" t="s">
        <v>136</v>
      </c>
      <c r="D47" s="8" t="s">
        <v>265</v>
      </c>
      <c r="E47" s="8" t="s">
        <v>267</v>
      </c>
      <c r="F47" t="s">
        <v>301</v>
      </c>
    </row>
    <row r="48" spans="1:6" ht="47.25" x14ac:dyDescent="0.25">
      <c r="A48" s="10" t="s">
        <v>137</v>
      </c>
      <c r="B48" s="11" t="s">
        <v>138</v>
      </c>
      <c r="C48" s="7" t="s">
        <v>139</v>
      </c>
      <c r="D48" s="8" t="s">
        <v>265</v>
      </c>
      <c r="E48" s="8" t="s">
        <v>267</v>
      </c>
      <c r="F48" t="s">
        <v>301</v>
      </c>
    </row>
    <row r="49" spans="1:6" ht="63" x14ac:dyDescent="0.25">
      <c r="A49" s="10" t="s">
        <v>140</v>
      </c>
      <c r="B49" s="11" t="s">
        <v>141</v>
      </c>
      <c r="C49" s="7" t="s">
        <v>142</v>
      </c>
      <c r="D49" s="8" t="s">
        <v>265</v>
      </c>
      <c r="E49" s="8" t="s">
        <v>267</v>
      </c>
      <c r="F49" t="s">
        <v>301</v>
      </c>
    </row>
    <row r="50" spans="1:6" ht="31.5" x14ac:dyDescent="0.25">
      <c r="A50" s="10" t="s">
        <v>379</v>
      </c>
      <c r="B50" s="11" t="s">
        <v>380</v>
      </c>
      <c r="C50" s="7" t="s">
        <v>381</v>
      </c>
      <c r="D50" s="8" t="s">
        <v>265</v>
      </c>
      <c r="E50" s="8" t="s">
        <v>267</v>
      </c>
      <c r="F50" t="s">
        <v>301</v>
      </c>
    </row>
    <row r="51" spans="1:6" ht="78.75" x14ac:dyDescent="0.25">
      <c r="A51" s="10" t="s">
        <v>143</v>
      </c>
      <c r="B51" s="11" t="s">
        <v>144</v>
      </c>
      <c r="C51" s="7" t="s">
        <v>145</v>
      </c>
      <c r="D51" s="8" t="s">
        <v>265</v>
      </c>
      <c r="E51" s="8" t="s">
        <v>267</v>
      </c>
      <c r="F51" t="s">
        <v>301</v>
      </c>
    </row>
    <row r="52" spans="1:6" ht="31.5" x14ac:dyDescent="0.25">
      <c r="A52" s="10" t="s">
        <v>146</v>
      </c>
      <c r="B52" s="11" t="s">
        <v>141</v>
      </c>
      <c r="C52" s="7" t="s">
        <v>147</v>
      </c>
      <c r="D52" s="8" t="s">
        <v>265</v>
      </c>
      <c r="E52" s="8" t="s">
        <v>267</v>
      </c>
      <c r="F52" t="s">
        <v>301</v>
      </c>
    </row>
    <row r="53" spans="1:6" ht="63" x14ac:dyDescent="0.25">
      <c r="A53" s="10" t="s">
        <v>148</v>
      </c>
      <c r="B53" s="11" t="s">
        <v>371</v>
      </c>
      <c r="C53" s="7" t="s">
        <v>149</v>
      </c>
      <c r="D53" s="8" t="s">
        <v>265</v>
      </c>
      <c r="E53" s="8" t="s">
        <v>267</v>
      </c>
      <c r="F53" t="s">
        <v>301</v>
      </c>
    </row>
    <row r="54" spans="1:6" ht="78.75" x14ac:dyDescent="0.25">
      <c r="A54" s="10" t="s">
        <v>150</v>
      </c>
      <c r="B54" s="11" t="s">
        <v>151</v>
      </c>
      <c r="C54" s="7" t="s">
        <v>152</v>
      </c>
      <c r="D54" s="8" t="s">
        <v>265</v>
      </c>
      <c r="E54" s="8" t="s">
        <v>267</v>
      </c>
      <c r="F54" t="s">
        <v>301</v>
      </c>
    </row>
    <row r="55" spans="1:6" ht="78.75" x14ac:dyDescent="0.25">
      <c r="A55" s="10" t="s">
        <v>153</v>
      </c>
      <c r="B55" s="11" t="s">
        <v>154</v>
      </c>
      <c r="C55" s="7" t="s">
        <v>155</v>
      </c>
      <c r="D55" s="8" t="s">
        <v>265</v>
      </c>
      <c r="E55" s="8" t="s">
        <v>267</v>
      </c>
      <c r="F55" t="s">
        <v>301</v>
      </c>
    </row>
    <row r="56" spans="1:6" ht="78.75" x14ac:dyDescent="0.25">
      <c r="A56" s="10" t="s">
        <v>156</v>
      </c>
      <c r="B56" s="11" t="s">
        <v>157</v>
      </c>
      <c r="C56" s="7" t="s">
        <v>158</v>
      </c>
      <c r="D56" s="8" t="s">
        <v>265</v>
      </c>
      <c r="E56" s="8" t="s">
        <v>267</v>
      </c>
      <c r="F56" t="s">
        <v>301</v>
      </c>
    </row>
    <row r="57" spans="1:6" ht="63" x14ac:dyDescent="0.25">
      <c r="A57" s="10" t="s">
        <v>159</v>
      </c>
      <c r="B57" s="11" t="s">
        <v>160</v>
      </c>
      <c r="C57" s="7" t="s">
        <v>161</v>
      </c>
      <c r="D57" s="8" t="s">
        <v>265</v>
      </c>
      <c r="E57" s="8" t="s">
        <v>267</v>
      </c>
      <c r="F57" t="s">
        <v>301</v>
      </c>
    </row>
    <row r="58" spans="1:6" ht="63" x14ac:dyDescent="0.25">
      <c r="A58" s="10" t="s">
        <v>162</v>
      </c>
      <c r="B58" s="11" t="s">
        <v>163</v>
      </c>
      <c r="C58" s="7" t="s">
        <v>164</v>
      </c>
      <c r="D58" s="8" t="s">
        <v>265</v>
      </c>
      <c r="E58" s="8" t="s">
        <v>268</v>
      </c>
      <c r="F58" t="s">
        <v>301</v>
      </c>
    </row>
    <row r="59" spans="1:6" ht="78.75" x14ac:dyDescent="0.25">
      <c r="A59" s="10" t="s">
        <v>165</v>
      </c>
      <c r="B59" s="11" t="s">
        <v>166</v>
      </c>
      <c r="C59" s="7" t="s">
        <v>167</v>
      </c>
      <c r="D59" s="8" t="s">
        <v>265</v>
      </c>
      <c r="E59" s="8" t="s">
        <v>268</v>
      </c>
      <c r="F59" t="s">
        <v>301</v>
      </c>
    </row>
    <row r="60" spans="1:6" ht="94.5" x14ac:dyDescent="0.25">
      <c r="A60" s="10" t="s">
        <v>168</v>
      </c>
      <c r="B60" s="11" t="s">
        <v>169</v>
      </c>
      <c r="C60" s="7" t="s">
        <v>170</v>
      </c>
      <c r="D60" s="8" t="s">
        <v>265</v>
      </c>
      <c r="E60" s="8" t="s">
        <v>268</v>
      </c>
      <c r="F60" t="s">
        <v>301</v>
      </c>
    </row>
    <row r="61" spans="1:6" ht="63" x14ac:dyDescent="0.25">
      <c r="A61" s="10" t="s">
        <v>171</v>
      </c>
      <c r="B61" s="11" t="s">
        <v>372</v>
      </c>
      <c r="C61" s="7" t="s">
        <v>172</v>
      </c>
      <c r="D61" s="8" t="s">
        <v>265</v>
      </c>
      <c r="E61" s="8" t="s">
        <v>268</v>
      </c>
      <c r="F61" t="s">
        <v>301</v>
      </c>
    </row>
    <row r="62" spans="1:6" ht="94.5" x14ac:dyDescent="0.25">
      <c r="A62" s="10" t="s">
        <v>173</v>
      </c>
      <c r="B62" s="11" t="s">
        <v>174</v>
      </c>
      <c r="C62" s="7" t="s">
        <v>175</v>
      </c>
      <c r="D62" s="8" t="s">
        <v>265</v>
      </c>
      <c r="E62" s="8" t="s">
        <v>268</v>
      </c>
      <c r="F62" t="s">
        <v>301</v>
      </c>
    </row>
    <row r="63" spans="1:6" ht="47.25" x14ac:dyDescent="0.25">
      <c r="A63" s="10" t="s">
        <v>176</v>
      </c>
      <c r="B63" s="11" t="s">
        <v>177</v>
      </c>
      <c r="C63" s="7" t="s">
        <v>178</v>
      </c>
      <c r="D63" s="8" t="s">
        <v>265</v>
      </c>
      <c r="E63" s="8" t="s">
        <v>268</v>
      </c>
      <c r="F63" t="s">
        <v>301</v>
      </c>
    </row>
    <row r="64" spans="1:6" ht="63" x14ac:dyDescent="0.25">
      <c r="A64" s="10" t="s">
        <v>179</v>
      </c>
      <c r="B64" s="11" t="s">
        <v>374</v>
      </c>
      <c r="C64" s="7" t="s">
        <v>180</v>
      </c>
      <c r="D64" s="8" t="s">
        <v>265</v>
      </c>
      <c r="E64" s="8" t="s">
        <v>269</v>
      </c>
      <c r="F64" t="s">
        <v>301</v>
      </c>
    </row>
    <row r="65" spans="1:6" ht="63" x14ac:dyDescent="0.25">
      <c r="A65" s="10" t="s">
        <v>181</v>
      </c>
      <c r="B65" s="11" t="s">
        <v>373</v>
      </c>
      <c r="C65" s="7" t="s">
        <v>183</v>
      </c>
      <c r="D65" s="8" t="s">
        <v>265</v>
      </c>
      <c r="E65" s="8" t="s">
        <v>269</v>
      </c>
      <c r="F65" t="s">
        <v>301</v>
      </c>
    </row>
    <row r="66" spans="1:6" ht="63" x14ac:dyDescent="0.25">
      <c r="A66" s="10" t="s">
        <v>184</v>
      </c>
      <c r="B66" s="11" t="s">
        <v>375</v>
      </c>
      <c r="C66" s="7" t="s">
        <v>185</v>
      </c>
      <c r="D66" s="8" t="s">
        <v>265</v>
      </c>
      <c r="E66" s="8" t="s">
        <v>269</v>
      </c>
      <c r="F66" t="s">
        <v>301</v>
      </c>
    </row>
    <row r="67" spans="1:6" ht="47.25" x14ac:dyDescent="0.25">
      <c r="A67" s="10" t="s">
        <v>186</v>
      </c>
      <c r="B67" s="11" t="s">
        <v>376</v>
      </c>
      <c r="C67" s="7" t="s">
        <v>187</v>
      </c>
      <c r="D67" s="8" t="s">
        <v>265</v>
      </c>
      <c r="E67" s="8" t="s">
        <v>269</v>
      </c>
      <c r="F67" t="s">
        <v>301</v>
      </c>
    </row>
    <row r="68" spans="1:6" ht="47.25" x14ac:dyDescent="0.25">
      <c r="A68" s="10" t="s">
        <v>188</v>
      </c>
      <c r="B68" s="11" t="s">
        <v>377</v>
      </c>
      <c r="C68" s="7" t="s">
        <v>190</v>
      </c>
      <c r="D68" s="8" t="s">
        <v>265</v>
      </c>
      <c r="E68" s="8" t="s">
        <v>269</v>
      </c>
      <c r="F68" t="s">
        <v>301</v>
      </c>
    </row>
    <row r="69" spans="1:6" ht="110.25" x14ac:dyDescent="0.25">
      <c r="A69" s="10" t="s">
        <v>191</v>
      </c>
      <c r="B69" s="11" t="s">
        <v>192</v>
      </c>
      <c r="C69" s="7" t="s">
        <v>193</v>
      </c>
      <c r="D69" s="8" t="s">
        <v>265</v>
      </c>
      <c r="E69" s="8" t="s">
        <v>182</v>
      </c>
      <c r="F69" t="s">
        <v>301</v>
      </c>
    </row>
    <row r="70" spans="1:6" ht="63" x14ac:dyDescent="0.25">
      <c r="A70" s="10" t="s">
        <v>194</v>
      </c>
      <c r="B70" s="11" t="s">
        <v>195</v>
      </c>
      <c r="C70" s="7" t="s">
        <v>196</v>
      </c>
      <c r="D70" s="8" t="s">
        <v>265</v>
      </c>
      <c r="E70" s="8" t="s">
        <v>182</v>
      </c>
      <c r="F70" t="s">
        <v>301</v>
      </c>
    </row>
    <row r="71" spans="1:6" ht="63" x14ac:dyDescent="0.25">
      <c r="A71" s="10" t="s">
        <v>197</v>
      </c>
      <c r="B71" s="11" t="s">
        <v>198</v>
      </c>
      <c r="C71" s="7" t="s">
        <v>199</v>
      </c>
      <c r="D71" s="8" t="s">
        <v>265</v>
      </c>
      <c r="E71" s="8" t="s">
        <v>182</v>
      </c>
      <c r="F71" t="s">
        <v>301</v>
      </c>
    </row>
    <row r="72" spans="1:6" ht="63" x14ac:dyDescent="0.25">
      <c r="A72" s="10" t="s">
        <v>200</v>
      </c>
      <c r="B72" s="11" t="s">
        <v>201</v>
      </c>
      <c r="C72" s="7" t="s">
        <v>202</v>
      </c>
      <c r="D72" s="8" t="s">
        <v>265</v>
      </c>
      <c r="E72" s="8" t="s">
        <v>182</v>
      </c>
      <c r="F72" t="s">
        <v>301</v>
      </c>
    </row>
    <row r="73" spans="1:6" ht="94.5" x14ac:dyDescent="0.25">
      <c r="A73" s="10" t="s">
        <v>203</v>
      </c>
      <c r="B73" s="11" t="s">
        <v>204</v>
      </c>
      <c r="C73" s="7" t="s">
        <v>205</v>
      </c>
      <c r="D73" s="8" t="s">
        <v>265</v>
      </c>
      <c r="E73" s="8" t="s">
        <v>182</v>
      </c>
      <c r="F73" t="s">
        <v>301</v>
      </c>
    </row>
    <row r="74" spans="1:6" ht="31.5" x14ac:dyDescent="0.25">
      <c r="A74" s="10" t="s">
        <v>206</v>
      </c>
      <c r="B74" s="11" t="s">
        <v>207</v>
      </c>
      <c r="C74" s="7" t="s">
        <v>208</v>
      </c>
      <c r="D74" s="8" t="s">
        <v>265</v>
      </c>
      <c r="E74" s="8" t="s">
        <v>182</v>
      </c>
      <c r="F74" t="s">
        <v>301</v>
      </c>
    </row>
    <row r="75" spans="1:6" ht="94.5" x14ac:dyDescent="0.25">
      <c r="A75" s="10" t="s">
        <v>209</v>
      </c>
      <c r="B75" s="11" t="s">
        <v>210</v>
      </c>
      <c r="C75" s="7" t="s">
        <v>211</v>
      </c>
      <c r="D75" s="20" t="s">
        <v>270</v>
      </c>
      <c r="E75" s="20" t="s">
        <v>271</v>
      </c>
      <c r="F75" t="s">
        <v>301</v>
      </c>
    </row>
    <row r="76" spans="1:6" ht="78.75" x14ac:dyDescent="0.25">
      <c r="A76" s="10" t="s">
        <v>212</v>
      </c>
      <c r="B76" s="11" t="s">
        <v>213</v>
      </c>
      <c r="C76" s="7" t="s">
        <v>214</v>
      </c>
      <c r="D76" s="20" t="s">
        <v>270</v>
      </c>
      <c r="E76" s="20" t="s">
        <v>271</v>
      </c>
      <c r="F76" t="s">
        <v>301</v>
      </c>
    </row>
    <row r="77" spans="1:6" ht="63" x14ac:dyDescent="0.25">
      <c r="A77" s="10" t="s">
        <v>215</v>
      </c>
      <c r="B77" s="11" t="s">
        <v>216</v>
      </c>
      <c r="C77" s="7" t="s">
        <v>217</v>
      </c>
      <c r="D77" s="20" t="s">
        <v>270</v>
      </c>
      <c r="E77" s="20" t="s">
        <v>271</v>
      </c>
      <c r="F77" t="s">
        <v>301</v>
      </c>
    </row>
    <row r="78" spans="1:6" ht="31.5" x14ac:dyDescent="0.25">
      <c r="A78" s="10" t="s">
        <v>218</v>
      </c>
      <c r="B78" s="11" t="s">
        <v>219</v>
      </c>
      <c r="C78" s="7" t="s">
        <v>220</v>
      </c>
      <c r="D78" s="20" t="s">
        <v>270</v>
      </c>
      <c r="E78" s="20" t="s">
        <v>271</v>
      </c>
      <c r="F78" t="s">
        <v>301</v>
      </c>
    </row>
    <row r="79" spans="1:6" ht="31.5" x14ac:dyDescent="0.25">
      <c r="A79" s="10" t="s">
        <v>221</v>
      </c>
      <c r="B79" s="11" t="s">
        <v>378</v>
      </c>
      <c r="C79" s="7" t="s">
        <v>222</v>
      </c>
      <c r="D79" s="20" t="s">
        <v>270</v>
      </c>
      <c r="E79" s="20" t="s">
        <v>271</v>
      </c>
      <c r="F79" t="s">
        <v>301</v>
      </c>
    </row>
    <row r="80" spans="1:6" ht="31.5" x14ac:dyDescent="0.25">
      <c r="A80" s="10" t="s">
        <v>223</v>
      </c>
      <c r="B80" s="11" t="s">
        <v>224</v>
      </c>
      <c r="C80" s="7" t="s">
        <v>225</v>
      </c>
      <c r="D80" s="20" t="s">
        <v>270</v>
      </c>
      <c r="E80" s="20" t="s">
        <v>271</v>
      </c>
      <c r="F80" t="s">
        <v>301</v>
      </c>
    </row>
    <row r="81" spans="1:6" ht="47.25" x14ac:dyDescent="0.25">
      <c r="A81" s="10" t="s">
        <v>226</v>
      </c>
      <c r="B81" s="11" t="s">
        <v>227</v>
      </c>
      <c r="C81" s="7" t="s">
        <v>228</v>
      </c>
      <c r="D81" s="20" t="s">
        <v>270</v>
      </c>
      <c r="E81" s="20" t="s">
        <v>271</v>
      </c>
      <c r="F81" t="s">
        <v>301</v>
      </c>
    </row>
    <row r="82" spans="1:6" ht="78.75" x14ac:dyDescent="0.25">
      <c r="A82" s="10" t="s">
        <v>229</v>
      </c>
      <c r="B82" s="11" t="s">
        <v>230</v>
      </c>
      <c r="C82" s="7" t="s">
        <v>231</v>
      </c>
      <c r="D82" s="20" t="s">
        <v>270</v>
      </c>
      <c r="E82" s="20" t="s">
        <v>271</v>
      </c>
      <c r="F82" t="s">
        <v>301</v>
      </c>
    </row>
    <row r="83" spans="1:6" ht="47.25" x14ac:dyDescent="0.25">
      <c r="A83" s="10" t="s">
        <v>232</v>
      </c>
      <c r="B83" s="11" t="s">
        <v>233</v>
      </c>
      <c r="C83" s="7" t="s">
        <v>234</v>
      </c>
      <c r="D83" s="20" t="s">
        <v>270</v>
      </c>
      <c r="E83" s="20" t="s">
        <v>271</v>
      </c>
      <c r="F83" t="s">
        <v>301</v>
      </c>
    </row>
    <row r="84" spans="1:6" ht="63" x14ac:dyDescent="0.25">
      <c r="A84" s="10" t="s">
        <v>235</v>
      </c>
      <c r="B84" s="11" t="s">
        <v>236</v>
      </c>
      <c r="C84" s="7" t="s">
        <v>237</v>
      </c>
      <c r="D84" s="20" t="s">
        <v>270</v>
      </c>
      <c r="E84" s="20" t="s">
        <v>271</v>
      </c>
      <c r="F84" t="s">
        <v>301</v>
      </c>
    </row>
    <row r="85" spans="1:6" ht="31.5" x14ac:dyDescent="0.25">
      <c r="A85" s="10" t="s">
        <v>238</v>
      </c>
      <c r="B85" s="11" t="s">
        <v>239</v>
      </c>
      <c r="C85" s="7" t="s">
        <v>240</v>
      </c>
      <c r="D85" s="20" t="s">
        <v>270</v>
      </c>
      <c r="E85" s="20" t="s">
        <v>272</v>
      </c>
      <c r="F85" t="s">
        <v>301</v>
      </c>
    </row>
    <row r="86" spans="1:6" ht="47.25" x14ac:dyDescent="0.25">
      <c r="A86" s="10" t="s">
        <v>241</v>
      </c>
      <c r="B86" s="11" t="s">
        <v>242</v>
      </c>
      <c r="C86" s="7" t="s">
        <v>243</v>
      </c>
      <c r="D86" s="20" t="s">
        <v>270</v>
      </c>
      <c r="E86" s="20" t="s">
        <v>272</v>
      </c>
      <c r="F86" t="s">
        <v>301</v>
      </c>
    </row>
    <row r="87" spans="1:6" ht="63" x14ac:dyDescent="0.25">
      <c r="A87" s="10" t="s">
        <v>244</v>
      </c>
      <c r="B87" s="11" t="s">
        <v>245</v>
      </c>
      <c r="C87" s="7" t="s">
        <v>246</v>
      </c>
      <c r="D87" s="20" t="s">
        <v>270</v>
      </c>
      <c r="E87" s="20" t="s">
        <v>272</v>
      </c>
      <c r="F87" t="s">
        <v>301</v>
      </c>
    </row>
    <row r="88" spans="1:6" ht="47.25" x14ac:dyDescent="0.25">
      <c r="A88" s="10" t="s">
        <v>247</v>
      </c>
      <c r="B88" s="11" t="s">
        <v>248</v>
      </c>
      <c r="C88" s="7" t="s">
        <v>249</v>
      </c>
      <c r="D88" s="20" t="s">
        <v>270</v>
      </c>
      <c r="E88" s="20" t="s">
        <v>272</v>
      </c>
      <c r="F88" t="s">
        <v>301</v>
      </c>
    </row>
    <row r="89" spans="1:6" ht="47.25" x14ac:dyDescent="0.25">
      <c r="A89" s="10" t="s">
        <v>250</v>
      </c>
      <c r="B89" s="11" t="s">
        <v>251</v>
      </c>
      <c r="C89" s="7" t="s">
        <v>252</v>
      </c>
      <c r="D89" s="20" t="s">
        <v>270</v>
      </c>
      <c r="E89" s="20" t="s">
        <v>272</v>
      </c>
      <c r="F89" t="s">
        <v>301</v>
      </c>
    </row>
    <row r="90" spans="1:6" ht="78.75" x14ac:dyDescent="0.25">
      <c r="A90" s="10" t="s">
        <v>253</v>
      </c>
      <c r="B90" s="11" t="s">
        <v>254</v>
      </c>
      <c r="C90" s="7" t="s">
        <v>255</v>
      </c>
      <c r="D90" s="20" t="s">
        <v>270</v>
      </c>
      <c r="E90" s="20" t="s">
        <v>272</v>
      </c>
      <c r="F90" t="s">
        <v>301</v>
      </c>
    </row>
    <row r="91" spans="1:6" ht="47.25" x14ac:dyDescent="0.25">
      <c r="A91" s="10" t="s">
        <v>256</v>
      </c>
      <c r="B91" s="11" t="s">
        <v>257</v>
      </c>
      <c r="C91" s="7" t="s">
        <v>258</v>
      </c>
      <c r="D91" s="20" t="s">
        <v>270</v>
      </c>
      <c r="E91" s="20" t="s">
        <v>272</v>
      </c>
      <c r="F91" t="s">
        <v>301</v>
      </c>
    </row>
    <row r="92" spans="1:6" ht="63" x14ac:dyDescent="0.25">
      <c r="A92" s="10" t="s">
        <v>259</v>
      </c>
      <c r="B92" s="11" t="s">
        <v>260</v>
      </c>
      <c r="C92" s="119" t="s">
        <v>261</v>
      </c>
      <c r="D92" s="20" t="s">
        <v>270</v>
      </c>
      <c r="E92" s="20" t="s">
        <v>272</v>
      </c>
      <c r="F92" t="s">
        <v>301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4" workbookViewId="0">
      <selection activeCell="B15" sqref="B15"/>
    </sheetView>
  </sheetViews>
  <sheetFormatPr baseColWidth="10" defaultRowHeight="15" x14ac:dyDescent="0.25"/>
  <cols>
    <col min="1" max="1" width="22.42578125" bestFit="1" customWidth="1"/>
    <col min="2" max="2" width="33.7109375" customWidth="1"/>
    <col min="3" max="3" width="51.42578125" bestFit="1" customWidth="1"/>
    <col min="4" max="4" width="27.85546875" bestFit="1" customWidth="1"/>
    <col min="5" max="5" width="40.42578125" bestFit="1" customWidth="1"/>
    <col min="6" max="6" width="32.28515625" bestFit="1" customWidth="1"/>
    <col min="7" max="7" width="16.7109375" bestFit="1" customWidth="1"/>
  </cols>
  <sheetData>
    <row r="1" spans="1:7" ht="15.75" x14ac:dyDescent="0.25">
      <c r="A1" s="22" t="s">
        <v>273</v>
      </c>
      <c r="B1" s="21" t="s">
        <v>276</v>
      </c>
      <c r="C1" s="23" t="s">
        <v>275</v>
      </c>
      <c r="D1" s="24" t="s">
        <v>5</v>
      </c>
      <c r="E1" s="25" t="s">
        <v>6</v>
      </c>
      <c r="F1" s="26" t="s">
        <v>4</v>
      </c>
      <c r="G1" s="60" t="s">
        <v>327</v>
      </c>
    </row>
    <row r="2" spans="1:7" ht="31.5" x14ac:dyDescent="0.25">
      <c r="A2" s="21" t="s">
        <v>276</v>
      </c>
      <c r="B2" s="21" t="s">
        <v>305</v>
      </c>
      <c r="C2" s="24" t="s">
        <v>340</v>
      </c>
      <c r="D2" s="27" t="s">
        <v>350</v>
      </c>
      <c r="E2" s="28" t="s">
        <v>353</v>
      </c>
      <c r="F2" s="6" t="s">
        <v>361</v>
      </c>
      <c r="G2" s="60">
        <v>1.9</v>
      </c>
    </row>
    <row r="3" spans="1:7" ht="30" x14ac:dyDescent="0.25">
      <c r="A3" s="24" t="s">
        <v>3</v>
      </c>
      <c r="B3" s="21" t="s">
        <v>306</v>
      </c>
      <c r="C3" s="24" t="s">
        <v>274</v>
      </c>
      <c r="D3" s="27" t="s">
        <v>351</v>
      </c>
      <c r="E3" s="54" t="s">
        <v>354</v>
      </c>
      <c r="F3" s="6" t="s">
        <v>358</v>
      </c>
    </row>
    <row r="4" spans="1:7" ht="15.75" x14ac:dyDescent="0.25">
      <c r="A4" s="27" t="s">
        <v>5</v>
      </c>
      <c r="B4" s="21" t="s">
        <v>307</v>
      </c>
      <c r="C4" s="29" t="s">
        <v>341</v>
      </c>
      <c r="D4" s="27" t="s">
        <v>352</v>
      </c>
      <c r="E4" s="28" t="s">
        <v>355</v>
      </c>
      <c r="F4" s="6" t="s">
        <v>359</v>
      </c>
    </row>
    <row r="5" spans="1:7" ht="31.5" x14ac:dyDescent="0.25">
      <c r="A5" s="28" t="s">
        <v>6</v>
      </c>
      <c r="B5" s="21" t="s">
        <v>308</v>
      </c>
      <c r="C5" s="29" t="s">
        <v>342</v>
      </c>
      <c r="E5" s="54" t="s">
        <v>356</v>
      </c>
      <c r="F5" s="6" t="s">
        <v>360</v>
      </c>
    </row>
    <row r="6" spans="1:7" ht="31.5" x14ac:dyDescent="0.25">
      <c r="A6" s="6" t="s">
        <v>4</v>
      </c>
      <c r="B6" s="21" t="s">
        <v>309</v>
      </c>
      <c r="C6" s="29" t="s">
        <v>343</v>
      </c>
      <c r="D6" s="9"/>
      <c r="E6" s="28" t="s">
        <v>357</v>
      </c>
      <c r="F6" s="9"/>
    </row>
    <row r="7" spans="1:7" ht="31.5" x14ac:dyDescent="0.25">
      <c r="A7" s="9"/>
      <c r="B7" s="21" t="s">
        <v>310</v>
      </c>
      <c r="C7" s="29" t="s">
        <v>344</v>
      </c>
      <c r="D7" s="9"/>
      <c r="E7" s="9"/>
      <c r="F7" s="9"/>
    </row>
    <row r="8" spans="1:7" ht="31.5" x14ac:dyDescent="0.25">
      <c r="A8" s="9"/>
      <c r="B8" s="21" t="s">
        <v>322</v>
      </c>
      <c r="C8" s="29" t="s">
        <v>345</v>
      </c>
      <c r="D8" s="9"/>
      <c r="E8" s="9"/>
      <c r="F8" s="9"/>
    </row>
    <row r="9" spans="1:7" ht="31.5" x14ac:dyDescent="0.25">
      <c r="A9" s="9"/>
      <c r="B9" s="21" t="s">
        <v>323</v>
      </c>
      <c r="C9" s="29" t="s">
        <v>346</v>
      </c>
      <c r="D9" s="9"/>
      <c r="E9" s="9"/>
      <c r="F9" s="9"/>
    </row>
    <row r="10" spans="1:7" ht="47.25" x14ac:dyDescent="0.25">
      <c r="A10" s="9"/>
      <c r="B10" s="21" t="s">
        <v>324</v>
      </c>
      <c r="C10" s="29" t="s">
        <v>347</v>
      </c>
      <c r="D10" s="9"/>
      <c r="E10" s="9"/>
      <c r="F10" s="9"/>
    </row>
    <row r="11" spans="1:7" ht="31.5" x14ac:dyDescent="0.25">
      <c r="A11" s="9"/>
      <c r="B11" s="21" t="s">
        <v>325</v>
      </c>
      <c r="C11" s="29" t="s">
        <v>348</v>
      </c>
      <c r="D11" s="9"/>
      <c r="E11" s="9"/>
      <c r="F11" s="9"/>
    </row>
    <row r="12" spans="1:7" ht="31.5" x14ac:dyDescent="0.25">
      <c r="A12" s="9"/>
      <c r="B12" s="21" t="s">
        <v>326</v>
      </c>
      <c r="C12" s="29" t="s">
        <v>349</v>
      </c>
      <c r="D12" s="9"/>
      <c r="E12" s="9"/>
      <c r="F12" s="9"/>
    </row>
    <row r="13" spans="1:7" ht="15.75" x14ac:dyDescent="0.25">
      <c r="A13" s="9"/>
      <c r="B13" s="21" t="s">
        <v>413</v>
      </c>
      <c r="C13" s="29"/>
      <c r="D13" s="9"/>
      <c r="E13" s="9"/>
      <c r="F13" s="9"/>
    </row>
    <row r="14" spans="1:7" ht="31.5" x14ac:dyDescent="0.25">
      <c r="A14" s="9"/>
      <c r="B14" s="21" t="s">
        <v>335</v>
      </c>
      <c r="C14" s="9"/>
      <c r="D14" s="9"/>
      <c r="E14" s="9"/>
      <c r="F14" s="9"/>
    </row>
    <row r="15" spans="1:7" ht="31.5" x14ac:dyDescent="0.25">
      <c r="A15" s="9"/>
      <c r="B15" s="21" t="s">
        <v>336</v>
      </c>
      <c r="C15" s="9"/>
      <c r="D15" s="9"/>
      <c r="E15" s="9"/>
      <c r="F15" s="9"/>
    </row>
    <row r="16" spans="1:7" ht="31.5" x14ac:dyDescent="0.25">
      <c r="A16" s="9"/>
      <c r="B16" s="21" t="s">
        <v>337</v>
      </c>
      <c r="C16" s="9"/>
      <c r="D16" s="9"/>
      <c r="E16" s="9"/>
      <c r="F16" s="9"/>
    </row>
    <row r="17" spans="1:6" ht="31.5" x14ac:dyDescent="0.25">
      <c r="A17" s="9"/>
      <c r="B17" s="21" t="s">
        <v>338</v>
      </c>
      <c r="C17" s="9"/>
      <c r="D17" s="9"/>
      <c r="E17" s="9"/>
      <c r="F17" s="9"/>
    </row>
    <row r="18" spans="1:6" ht="31.5" x14ac:dyDescent="0.25">
      <c r="A18" s="9"/>
      <c r="B18" s="21" t="s">
        <v>339</v>
      </c>
      <c r="C18" s="9"/>
      <c r="D18" s="9"/>
      <c r="E18" s="9"/>
      <c r="F18" s="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Menu</vt:lpstr>
      <vt:lpstr>1-Ident.Riesgos.Generales</vt:lpstr>
      <vt:lpstr>2-Ident.Riesgos.Especifico</vt:lpstr>
      <vt:lpstr>3-EvaluaciónyAnalisis</vt:lpstr>
      <vt:lpstr>4-Administración</vt:lpstr>
      <vt:lpstr>Riesgos</vt:lpstr>
      <vt:lpstr>Categorias</vt:lpstr>
      <vt:lpstr>Academia</vt:lpstr>
      <vt:lpstr>Administracion</vt:lpstr>
      <vt:lpstr>Decanatura</vt:lpstr>
      <vt:lpstr>DECAT</vt:lpstr>
      <vt:lpstr>DPD</vt:lpstr>
      <vt:lpstr>RiesgosG</vt:lpstr>
      <vt:lpstr>RiesgosP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Soto</dc:creator>
  <cp:lastModifiedBy>Roberto Soto</cp:lastModifiedBy>
  <dcterms:created xsi:type="dcterms:W3CDTF">2019-01-14T17:09:05Z</dcterms:created>
  <dcterms:modified xsi:type="dcterms:W3CDTF">2019-02-19T18:15:25Z</dcterms:modified>
</cp:coreProperties>
</file>