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.xml" ContentType="application/vnd.openxmlformats-officedocument.spreadsheetml.queryTable+xml"/>
  <Override PartName="/xl/tables/table22.xml" ContentType="application/vnd.openxmlformats-officedocument.spreadsheetml.table+xml"/>
  <Override PartName="/xl/queryTables/queryTable2.xml" ContentType="application/vnd.openxmlformats-officedocument.spreadsheetml.queryTable+xml"/>
  <Override PartName="/xl/tables/table23.xml" ContentType="application/vnd.openxmlformats-officedocument.spreadsheetml.table+xml"/>
  <Override PartName="/xl/queryTables/queryTable3.xml" ContentType="application/vnd.openxmlformats-officedocument.spreadsheetml.queryTable+xml"/>
  <Override PartName="/xl/tables/table24.xml" ContentType="application/vnd.openxmlformats-officedocument.spreadsheetml.table+xml"/>
  <Override PartName="/xl/queryTables/queryTable4.xml" ContentType="application/vnd.openxmlformats-officedocument.spreadsheetml.queryTable+xml"/>
  <Override PartName="/xl/tables/table25.xml" ContentType="application/vnd.openxmlformats-officedocument.spreadsheetml.table+xml"/>
  <Override PartName="/xl/queryTables/queryTable5.xml" ContentType="application/vnd.openxmlformats-officedocument.spreadsheetml.queryTable+xml"/>
  <Override PartName="/xl/tables/table26.xml" ContentType="application/vnd.openxmlformats-officedocument.spreadsheetml.table+xml"/>
  <Override PartName="/xl/queryTables/queryTable6.xml" ContentType="application/vnd.openxmlformats-officedocument.spreadsheetml.queryTable+xml"/>
  <Override PartName="/xl/tables/table27.xml" ContentType="application/vnd.openxmlformats-officedocument.spreadsheetml.table+xml"/>
  <Override PartName="/xl/queryTables/queryTable7.xml" ContentType="application/vnd.openxmlformats-officedocument.spreadsheetml.queryTable+xml"/>
  <Override PartName="/xl/tables/table2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1E7D733C-C03F-48A8-848D-4FF29849D6C1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Placering_d1">Placering_d1[K: Placering]</definedName>
    <definedName name="tbl_Slutspil_d1">Slutspil_d1[K: Slutspil]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Input'!$A:$AO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8" i="41" l="1" a="1"/>
  <c r="O28" i="41" s="1"/>
  <c r="O38" i="41" a="1"/>
  <c r="O38" i="41" s="1"/>
  <c r="U107" i="41" a="1"/>
  <c r="U107" i="41" s="1"/>
  <c r="U95" i="41" a="1"/>
  <c r="U95" i="41" s="1"/>
  <c r="U89" i="41" a="1"/>
  <c r="U89" i="41" s="1"/>
  <c r="U83" i="41" a="1"/>
  <c r="U83" i="41" s="1"/>
  <c r="U76" i="41" a="1"/>
  <c r="U76" i="41" s="1"/>
  <c r="U69" i="41" a="1"/>
  <c r="U69" i="41" s="1"/>
  <c r="U61" i="41" a="1"/>
  <c r="U61" i="41" s="1"/>
  <c r="U54" i="41" a="1"/>
  <c r="U54" i="41" s="1"/>
  <c r="U49" i="41" a="1"/>
  <c r="U49" i="41" s="1"/>
  <c r="U41" i="41" a="1"/>
  <c r="U41" i="41" s="1"/>
  <c r="O81" i="41" a="1"/>
  <c r="O81" i="41" s="1"/>
  <c r="O72" i="41" a="1"/>
  <c r="O72" i="41" s="1"/>
  <c r="O66" i="41" a="1"/>
  <c r="O66" i="41" s="1"/>
  <c r="O59" i="41" a="1"/>
  <c r="O59" i="41" s="1"/>
  <c r="O53" i="41" a="1"/>
  <c r="O53" i="41" s="1"/>
  <c r="O47" i="41" a="1"/>
  <c r="O47" i="41" s="1"/>
  <c r="O4" i="41" a="1"/>
  <c r="O4" i="41" s="1"/>
  <c r="A4" i="41" a="1"/>
  <c r="A4" i="41" s="1"/>
  <c r="O43" i="41" a="1"/>
  <c r="O43" i="41" s="1"/>
  <c r="O35" i="41" a="1"/>
  <c r="O35" i="41" s="1"/>
  <c r="AO9" i="41"/>
  <c r="AO8" i="41"/>
  <c r="AO7" i="41"/>
  <c r="U80" i="41" a="1"/>
  <c r="U80" i="41" s="1"/>
  <c r="U110" i="41" a="1"/>
  <c r="U110" i="41" s="1"/>
  <c r="U109" i="41" a="1"/>
  <c r="U109" i="41" s="1"/>
  <c r="U104" i="41" a="1"/>
  <c r="U104" i="41" s="1"/>
  <c r="U103" i="41" a="1"/>
  <c r="U103" i="41" s="1"/>
  <c r="U102" i="41" a="1"/>
  <c r="U102" i="41" s="1"/>
  <c r="U101" i="41" a="1"/>
  <c r="U101" i="41" s="1"/>
  <c r="U100" i="41" a="1"/>
  <c r="U100" i="41" s="1"/>
  <c r="U99" i="41" a="1"/>
  <c r="U99" i="41" s="1"/>
  <c r="U98" i="41" a="1"/>
  <c r="U98" i="41" s="1"/>
  <c r="U97" i="41" a="1"/>
  <c r="U97" i="41" s="1"/>
  <c r="U92" i="41" a="1"/>
  <c r="U92" i="41" s="1"/>
  <c r="U91" i="41" a="1"/>
  <c r="U91" i="41" s="1"/>
  <c r="O42" i="41" a="1"/>
  <c r="O42" i="41" s="1"/>
  <c r="U33" i="41" a="1"/>
  <c r="U33" i="41" s="1"/>
  <c r="AC33" i="41"/>
  <c r="U34" i="41" a="1"/>
  <c r="U34" i="41" s="1"/>
  <c r="AC34" i="41"/>
  <c r="U35" i="41" a="1"/>
  <c r="U35" i="41" s="1"/>
  <c r="AC35" i="41"/>
  <c r="U36" i="41" a="1"/>
  <c r="U36" i="41" s="1"/>
  <c r="AC36" i="41"/>
  <c r="U37" i="41" a="1"/>
  <c r="U37" i="41" s="1"/>
  <c r="AC37" i="41"/>
  <c r="U32" i="41" a="1"/>
  <c r="U32" i="41" s="1"/>
  <c r="AC32" i="41"/>
  <c r="U9" i="41" a="1"/>
  <c r="U9" i="41" s="1"/>
  <c r="AL9" i="41" a="1"/>
  <c r="AL9" i="41" s="1"/>
  <c r="U10" i="41" a="1"/>
  <c r="U10" i="41" s="1"/>
  <c r="AL10" i="41" a="1"/>
  <c r="AL10" i="41" s="1"/>
  <c r="U11" i="41" a="1"/>
  <c r="U11" i="41" s="1"/>
  <c r="AL11" i="41" a="1"/>
  <c r="AL11" i="41" s="1"/>
  <c r="U12" i="41" a="1"/>
  <c r="U12" i="41" s="1"/>
  <c r="AL12" i="41" a="1"/>
  <c r="AL12" i="41" s="1"/>
  <c r="U13" i="41" a="1"/>
  <c r="U13" i="41" s="1"/>
  <c r="AL13" i="41" a="1"/>
  <c r="AL13" i="41" s="1"/>
  <c r="U14" i="41" a="1"/>
  <c r="U14" i="41" s="1"/>
  <c r="AL14" i="41" a="1"/>
  <c r="AL14" i="41" s="1"/>
  <c r="U19" i="41" a="1"/>
  <c r="U19" i="41" s="1"/>
  <c r="AC19" i="41"/>
  <c r="U20" i="41" a="1"/>
  <c r="U20" i="41" s="1"/>
  <c r="AC20" i="41"/>
  <c r="U46" i="41" a="1"/>
  <c r="U46" i="41" s="1"/>
  <c r="U45" i="41" a="1"/>
  <c r="U45" i="41" s="1"/>
  <c r="U44" i="41" a="1"/>
  <c r="U44" i="41" s="1"/>
  <c r="U43" i="41" a="1"/>
  <c r="U43" i="41" s="1"/>
  <c r="U65" i="41" a="1"/>
  <c r="U65" i="41" s="1"/>
  <c r="AC21" i="41"/>
  <c r="AL6" i="41" a="1"/>
  <c r="AL6" i="41" s="1"/>
  <c r="AC22" i="41"/>
  <c r="AC23" i="41"/>
  <c r="AC26" i="41"/>
  <c r="AC27" i="41"/>
  <c r="AC28" i="41"/>
  <c r="AC29" i="41"/>
  <c r="AC30" i="41"/>
  <c r="AC31" i="41"/>
  <c r="AC38" i="41"/>
  <c r="AC24" i="41"/>
  <c r="AC25" i="41"/>
  <c r="U27" i="41" a="1"/>
  <c r="U27" i="41" s="1"/>
  <c r="U28" i="41" a="1"/>
  <c r="U28" i="41" s="1"/>
  <c r="U29" i="41" a="1"/>
  <c r="U29" i="41" s="1"/>
  <c r="U30" i="41" a="1"/>
  <c r="U30" i="41" s="1"/>
  <c r="U31" i="41" a="1"/>
  <c r="U31" i="41" s="1"/>
  <c r="U38" i="41" a="1"/>
  <c r="U38" i="41" s="1"/>
  <c r="U51" i="41" a="1"/>
  <c r="U51" i="41" s="1"/>
  <c r="U6" i="41" a="1"/>
  <c r="U6" i="41" s="1"/>
  <c r="U23" i="41" a="1"/>
  <c r="U23" i="41" s="1"/>
  <c r="U26" i="41" a="1"/>
  <c r="U26" i="41" s="1"/>
  <c r="U24" i="41" a="1"/>
  <c r="U24" i="41" s="1"/>
  <c r="AL7" i="41" a="1"/>
  <c r="AL7" i="41" s="1"/>
  <c r="AL8" i="41" a="1"/>
  <c r="AL8" i="41" s="1"/>
  <c r="U7" i="41" a="1"/>
  <c r="U7" i="41" s="1"/>
  <c r="U8" i="41" a="1"/>
  <c r="U8" i="41" s="1"/>
  <c r="U64" i="41" a="1"/>
  <c r="U64" i="41" s="1"/>
  <c r="U22" i="41" a="1"/>
  <c r="U22" i="41" s="1"/>
  <c r="U73" i="41" a="1"/>
  <c r="U73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U79" i="41" a="1"/>
  <c r="U79" i="41" s="1"/>
  <c r="U78" i="41" a="1"/>
  <c r="U78" i="41" s="1"/>
  <c r="U56" i="41" a="1"/>
  <c r="U56" i="41" s="1"/>
  <c r="U57" i="41" a="1"/>
  <c r="U57" i="41" s="1"/>
  <c r="U58" i="41" a="1"/>
  <c r="U58" i="41" s="1"/>
  <c r="O40" i="41" a="1"/>
  <c r="O40" i="41" s="1"/>
  <c r="U85" i="41" a="1"/>
  <c r="U85" i="41" s="1"/>
  <c r="U86" i="41" a="1"/>
  <c r="U86" i="41" s="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1" i="41" a="1"/>
  <c r="O11" i="41" s="1"/>
  <c r="O12" i="41" a="1"/>
  <c r="O12" i="41" s="1"/>
  <c r="O14" i="41" a="1"/>
  <c r="O14" i="41" s="1"/>
  <c r="O15" i="41" a="1"/>
  <c r="O15" i="41" s="1"/>
  <c r="O16" i="41" a="1"/>
  <c r="O16" i="41" s="1"/>
  <c r="O17" i="41" a="1"/>
  <c r="O17" i="41" s="1"/>
  <c r="O18" i="41" a="1"/>
  <c r="O18" i="41" s="1"/>
  <c r="O19" i="41" a="1"/>
  <c r="O19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6" i="41" a="1"/>
  <c r="O36" i="41" s="1"/>
  <c r="O37" i="41" a="1"/>
  <c r="O37" i="41" s="1"/>
  <c r="O39" i="41" a="1"/>
  <c r="O39" i="41" s="1"/>
  <c r="O41" i="41" a="1"/>
  <c r="O41" i="41" s="1"/>
  <c r="O44" i="41" a="1"/>
  <c r="O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U66" i="41" a="1"/>
  <c r="U66" i="41" s="1"/>
  <c r="U63" i="41" a="1"/>
  <c r="U63" i="41" s="1"/>
  <c r="E22" i="46"/>
  <c r="O69" i="41" a="1"/>
  <c r="O69" i="41" s="1"/>
  <c r="J25" i="46"/>
  <c r="J22" i="46"/>
  <c r="S15" i="46"/>
  <c r="M5" i="46"/>
  <c r="B56" i="46"/>
  <c r="A2" i="47"/>
  <c r="K7" i="46"/>
  <c r="K6" i="46"/>
  <c r="M28" i="46"/>
  <c r="M31" i="46"/>
  <c r="B55" i="46"/>
  <c r="J43" i="46"/>
  <c r="Q7" i="46"/>
  <c r="J85" i="46"/>
  <c r="G30" i="46"/>
  <c r="G42" i="46"/>
  <c r="G43" i="46"/>
  <c r="I41" i="46"/>
  <c r="Q6" i="46"/>
  <c r="I43" i="46"/>
  <c r="G46" i="46"/>
  <c r="M27" i="46"/>
  <c r="H87" i="46"/>
  <c r="G45" i="46"/>
  <c r="M30" i="46"/>
  <c r="H85" i="46"/>
  <c r="J41" i="46"/>
  <c r="B54" i="46"/>
  <c r="Q8" i="46"/>
  <c r="G31" i="46"/>
  <c r="H43" i="46"/>
  <c r="B53" i="46"/>
  <c r="I85" i="46"/>
  <c r="J87" i="46"/>
  <c r="H41" i="46"/>
  <c r="K8" i="46"/>
  <c r="I87" i="46"/>
  <c r="B52" i="46"/>
  <c r="U4" i="41" l="1" a="1"/>
  <c r="U4" i="41" s="1"/>
  <c r="U17" i="41" a="1"/>
  <c r="U17" i="41" s="1"/>
  <c r="AO10" i="41" a="1"/>
  <c r="AO10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I30" i="46"/>
  <c r="M29" i="46"/>
  <c r="I31" i="46"/>
  <c r="G40" i="46"/>
  <c r="M25" i="46"/>
  <c r="M26" i="46"/>
  <c r="G41" i="46"/>
  <c r="G29" i="46"/>
  <c r="G28" i="46"/>
  <c r="G44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O87" i="41" a="1"/>
  <c r="O87" i="41" s="1"/>
  <c r="O88" i="41" a="1"/>
  <c r="O88" i="41" s="1"/>
  <c r="O86" i="41" a="1"/>
  <c r="O86" i="41" s="1"/>
  <c r="O85" i="41" a="1"/>
  <c r="O85" i="41" s="1"/>
  <c r="O84" i="41" a="1"/>
  <c r="O84" i="41" s="1"/>
  <c r="O83" i="41" a="1"/>
  <c r="O83" i="41" s="1"/>
  <c r="O77" i="41" a="1"/>
  <c r="O77" i="41" s="1"/>
  <c r="A24" i="58"/>
  <c r="O56" i="41" a="1"/>
  <c r="O56" i="41" s="1"/>
  <c r="O55" i="41" a="1"/>
  <c r="O55" i="41" s="1"/>
  <c r="O78" i="41" a="1"/>
  <c r="O78" i="41" s="1"/>
  <c r="O68" i="41" a="1"/>
  <c r="O68" i="41" s="1"/>
  <c r="I29" i="46"/>
  <c r="I28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U71" i="41" a="1"/>
  <c r="U71" i="41" s="1"/>
  <c r="U72" i="41" a="1"/>
  <c r="U72" i="41" s="1"/>
  <c r="B32" i="46" l="1"/>
  <c r="E23" i="46"/>
  <c r="O50" i="41" l="1" a="1"/>
  <c r="O50" i="41" s="1"/>
  <c r="O49" i="41" a="1"/>
  <c r="O49" i="41" s="1"/>
  <c r="O76" i="41" a="1"/>
  <c r="O76" i="41" s="1"/>
  <c r="O75" i="41" a="1"/>
  <c r="O75" i="41" s="1"/>
  <c r="O74" i="41" a="1"/>
  <c r="O74" i="41" s="1"/>
  <c r="O63" i="41" a="1"/>
  <c r="O63" i="41" s="1"/>
  <c r="O62" i="41" a="1"/>
  <c r="O62" i="41" s="1"/>
  <c r="O61" i="41" a="1"/>
  <c r="O61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U25" i="41" a="1"/>
  <c r="U25" i="41" s="1"/>
  <c r="U21" i="41" a="1"/>
  <c r="U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<sst xmlns="http://schemas.openxmlformats.org/spreadsheetml/2006/main" count="3341" uniqueCount="972">
  <si>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</si>
  <si>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</si>
  <si>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</si>
  <si>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</si>
  <si>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</si>
  <si>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</si>
  <si>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</si>
  <si>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</si>
  <si>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</si>
  <si>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</si>
  <si>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</si>
  <si>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</si>
  <si>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</si>
  <si>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</si>
  <si>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</si>
  <si>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</si>
  <si>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</si>
  <si>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</si>
  <si>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</si>
  <si>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</si>
  <si>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</si>
  <si>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</si>
  <si>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</si>
  <si>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</si>
  <si>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</si>
  <si>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</si>
  <si>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</si>
  <si>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</si>
  <si>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</si>
  <si>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</si>
  <si>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</si>
  <si>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</si>
  <si>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</si>
  <si>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</si>
  <si>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</si>
  <si>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</si>
  <si>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</si>
  <si>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</si>
  <si>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</si>
  <si>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</si>
  <si>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</si>
  <si>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</si>
  <si>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</si>
  <si>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</si>
  <si>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</si>
  <si>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</si>
  <si>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</si>
  <si>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</si>
  <si>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</si>
  <si>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</si>
  <si>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</si>
  <si>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</si>
  <si>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</si>
  <si>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</si>
  <si>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</si>
  <si>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</si>
  <si>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</si>
  <si>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</si>
  <si>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</si>
  <si>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</si>
  <si>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</si>
  <si>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</si>
  <si>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</si>
  <si>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</si>
  <si>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</si>
  <si>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</si>
  <si>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</si>
  <si>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</si>
  <si>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</si>
  <si>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</si>
  <si>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</si>
  <si>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</si>
  <si>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</si>
  <si>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</si>
  <si>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</si>
  <si>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</si>
  <si>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</si>
  <si>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</si>
  <si>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</si>
  <si>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</si>
  <si>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</si>
  <si>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</si>
  <si>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</si>
  <si>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</si>
  <si>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</si>
  <si>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</si>
  <si>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</si>
  <si>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</si>
  <si>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</si>
  <si>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</si>
  <si>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</si>
  <si>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</si>
  <si>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</si>
  <si>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</si>
  <si>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</si>
  <si>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</si>
  <si>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</si>
  <si>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</si>
  <si>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</si>
  <si>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</si>
  <si>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</si>
  <si>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</si>
  <si>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</si>
  <si>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</si>
  <si>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</si>
  <si>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</si>
  <si>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</si>
  <si>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</si>
  <si>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</si>
  <si>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</si>
  <si>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</si>
  <si>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</si>
  <si>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</si>
  <si>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</si>
  <si>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</si>
  <si>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</si>
  <si>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</si>
  <si>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</si>
  <si>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</si>
  <si>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</si>
  <si>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</si>
  <si>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</si>
  <si>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</si>
  <si>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</si>
  <si>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</si>
  <si>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</si>
  <si>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</si>
  <si>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</si>
  <si>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</si>
  <si>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</si>
  <si>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</si>
  <si>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</si>
  <si>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</si>
  <si>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</si>
  <si>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</si>
  <si>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</si>
  <si>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</si>
  <si>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</si>
  <si>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</si>
  <si>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</si>
  <si>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</si>
  <si>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</si>
  <si>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</si>
  <si>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</si>
  <si>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</si>
  <si>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</si>
  <si>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</si>
  <si>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</si>
  <si>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</si>
  <si>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</si>
  <si>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</si>
  <si>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</si>
  <si>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</si>
  <si>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</si>
  <si>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</si>
  <si>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</si>
  <si>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</si>
  <si>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</si>
  <si>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</si>
  <si>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</si>
  <si>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</si>
  <si>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</si>
  <si>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</si>
  <si>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</si>
  <si>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</si>
  <si>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</si>
  <si>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</si>
  <si>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</si>
  <si>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</si>
  <si>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</si>
  <si>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</si>
  <si>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</si>
  <si>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</si>
  <si>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</si>
  <si>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</si>
  <si>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</si>
  <si>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</si>
  <si>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</si>
  <si>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</si>
  <si>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</si>
  <si>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</si>
  <si>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</si>
  <si>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</si>
  <si>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</si>
  <si>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</si>
  <si>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</si>
  <si>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</si>
  <si>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</si>
  <si>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</si>
  <si>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</si>
  <si>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</si>
  <si>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</si>
  <si>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</si>
  <si>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</si>
  <si>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</si>
  <si>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</si>
  <si>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</si>
  <si>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</si>
  <si>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</si>
  <si>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</si>
  <si>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</si>
  <si>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</si>
  <si>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</si>
  <si>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</si>
  <si>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</si>
  <si>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</si>
  <si>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</si>
  <si>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</si>
  <si>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</si>
  <si>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</si>
  <si>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</si>
  <si>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</si>
  <si>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</si>
  <si>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</si>
  <si>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</si>
  <si>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</si>
  <si>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</si>
  <si>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</si>
  <si>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</si>
  <si>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</si>
  <si>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</si>
  <si>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</si>
  <si>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</si>
  <si>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</si>
  <si>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</si>
  <si>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</si>
  <si>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</si>
  <si>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</si>
  <si>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</si>
  <si>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</si>
  <si>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</si>
  <si>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</si>
  <si>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</si>
  <si>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</si>
  <si>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</si>
  <si>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</si>
  <si>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</si>
  <si>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</si>
  <si>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</si>
  <si>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</si>
  <si>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</si>
  <si>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</si>
  <si>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</si>
  <si>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</si>
  <si>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</si>
  <si>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</si>
  <si>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</si>
  <si>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</si>
  <si>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</si>
  <si>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</si>
  <si>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</si>
  <si>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</si>
  <si>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</si>
  <si>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</si>
  <si>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</si>
  <si>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</si>
  <si>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</si>
  <si>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</si>
  <si>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</si>
  <si>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</si>
  <si>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</si>
  <si>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</si>
  <si>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</si>
  <si>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</si>
  <si>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</si>
  <si>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</si>
  <si>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</si>
  <si>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</si>
  <si>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</si>
  <si>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</si>
  <si>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</si>
  <si>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</si>
  <si>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</si>
  <si>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</si>
  <si>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</si>
  <si>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</si>
  <si>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</si>
  <si>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</si>
  <si>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</si>
  <si>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</si>
  <si>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</si>
  <si>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</si>
  <si>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</si>
  <si>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</si>
  <si>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</si>
  <si>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</si>
  <si>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</si>
  <si>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</si>
  <si>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</si>
  <si>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</si>
  <si>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</si>
  <si>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</si>
  <si>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</si>
  <si>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</si>
  <si>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</si>
  <si>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</si>
  <si>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</si>
  <si>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</si>
  <si>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</si>
  <si>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</si>
  <si>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</si>
  <si>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</si>
  <si>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</si>
  <si>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</si>
  <si>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</si>
  <si>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</si>
  <si>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</si>
  <si>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</si>
  <si>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</si>
  <si>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</si>
  <si>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</si>
  <si>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</si>
  <si>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</si>
  <si>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</si>
  <si>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</si>
  <si>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</si>
  <si>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</si>
  <si>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</si>
  <si>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</si>
  <si>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</si>
  <si>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K: Aldersgruppe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</si>
  <si>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</si>
  <si>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</si>
  <si>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</si>
  <si>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</si>
  <si>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</si>
  <si>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</si>
  <si>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</si>
  <si>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</si>
  <si>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</si>
  <si>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</si>
  <si>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</si>
  <si>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</si>
  <si>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</si>
  <si>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</si>
  <si>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</si>
  <si>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</si>
  <si>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</si>
  <si>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</si>
  <si>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</si>
  <si>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</si>
  <si>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</si>
  <si>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</si>
  <si>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</si>
  <si>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</si>
  <si>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</si>
  <si>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</si>
  <si>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</si>
  <si>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</si>
  <si>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</si>
  <si>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</si>
  <si>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</si>
  <si>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</si>
  <si>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</si>
  <si>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</si>
  <si>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</si>
  <si>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</si>
  <si>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</si>
  <si>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</si>
  <si>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</si>
  <si>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</si>
  <si>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</si>
  <si>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</si>
  <si>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</si>
  <si>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</si>
  <si>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</si>
  <si>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</si>
  <si>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</si>
  <si>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</si>
  <si>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</si>
  <si>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</si>
  <si>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</si>
  <si>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</si>
  <si>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</si>
  <si>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</si>
  <si>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</si>
  <si>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</si>
  <si>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</si>
  <si>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</si>
  <si>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🏃 Drive-in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</si>
  <si>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</si>
  <si>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</si>
  <si>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</si>
  <si>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</si>
  <si>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</si>
  <si>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</si>
  <si>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</si>
  <si>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</si>
  <si>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</si>
  <si>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</si>
  <si>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</si>
  <si>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</si>
  <si>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</si>
  <si>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</si>
  <si>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</si>
  <si>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</si>
  <si>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</si>
  <si>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</si>
  <si>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</si>
  <si>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</si>
  <si>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</si>
  <si>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</si>
  <si>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</si>
  <si>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</si>
  <si>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</si>
  <si>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</si>
  <si>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[&gt;=2000] Elite</t>
  </si>
  <si>
    <t>[&lt;=1999] Ikke-elite</t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</si>
  <si>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</si>
  <si>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</si>
  <si>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</si>
  <si>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</si>
  <si>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</si>
  <si>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</si>
  <si>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</si>
  <si>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</si>
  <si>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</si>
  <si>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</si>
  <si>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</si>
  <si>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</si>
  <si>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</si>
  <si>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</si>
  <si>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</si>
  <si>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</si>
  <si>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</si>
  <si>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</si>
  <si>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</si>
  <si>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</si>
  <si>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</si>
  <si>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</si>
  <si>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</si>
  <si>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</si>
  <si>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</si>
  <si>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</si>
  <si>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</si>
  <si>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</si>
  <si>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</si>
  <si>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</si>
  <si>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</si>
  <si>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</si>
  <si>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</si>
  <si>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[&gt;=00] Øvrig</t>
  </si>
  <si>
    <t>[&gt;=18] Aften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</si>
  <si>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</si>
  <si>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</si>
  <si>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</si>
  <si>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</si>
  <si>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</si>
  <si>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</si>
  <si>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</si>
  <si>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</si>
  <si>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</si>
  <si>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</si>
  <si>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</si>
  <si>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</si>
  <si>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</si>
  <si>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</si>
  <si>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</si>
  <si>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</si>
  <si>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</si>
  <si>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</si>
  <si>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</si>
  <si>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</si>
  <si>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</si>
  <si>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</si>
  <si>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</si>
  <si>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</si>
  <si>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</si>
  <si>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</si>
  <si>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</si>
  <si>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</si>
  <si>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</si>
  <si>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</si>
  <si>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</si>
  <si>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</si>
  <si>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</si>
  <si>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</si>
  <si>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</si>
  <si>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</si>
  <si>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</si>
  <si>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</si>
  <si>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</si>
  <si>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</si>
  <si>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</si>
  <si>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</si>
  <si>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</si>
  <si>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</si>
  <si>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</si>
  <si>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</si>
  <si>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</si>
  <si>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</si>
  <si>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</si>
  <si>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</si>
  <si>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</si>
  <si>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</si>
  <si>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</si>
  <si>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</si>
  <si>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</si>
  <si>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</si>
  <si>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</si>
  <si>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</si>
  <si>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</si>
  <si>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</si>
  <si>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</si>
  <si>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</si>
  <si>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</si>
  <si>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</si>
  <si>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</si>
  <si>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</si>
  <si>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</si>
  <si>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</si>
  <si>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</si>
  <si>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</si>
  <si>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</si>
  <si>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</si>
  <si>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</si>
  <si>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</si>
  <si>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</si>
  <si>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</si>
  <si>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</si>
  <si>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</si>
  <si>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</si>
  <si>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</si>
  <si>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</si>
  <si>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</si>
  <si>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</si>
  <si>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</si>
  <si>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🥪 Frokost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</si>
  <si>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</si>
  <si>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</si>
  <si>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</si>
  <si>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</si>
  <si>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</si>
  <si>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</si>
  <si>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</si>
  <si>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</si>
  <si>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</si>
  <si>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</si>
  <si>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</si>
  <si>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</si>
  <si>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</si>
  <si>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</si>
  <si>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</si>
  <si>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</si>
  <si>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</si>
  <si>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</si>
  <si>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</si>
  <si>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</si>
  <si>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</si>
  <si>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</si>
  <si>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</si>
  <si>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</si>
  <si>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</si>
  <si>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</si>
  <si>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</si>
  <si>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</si>
  <si>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</si>
  <si>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</si>
  <si>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</si>
  <si>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</si>
  <si>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</si>
  <si>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</si>
  <si>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</si>
  <si>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</si>
  <si>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</si>
  <si>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</si>
  <si>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</si>
  <si>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</si>
  <si>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</si>
  <si>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</si>
  <si>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</si>
  <si>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</si>
  <si>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</si>
  <si>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</si>
  <si>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</si>
  <si>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</si>
  <si>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</si>
  <si>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</si>
  <si>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</si>
  <si>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</si>
  <si>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</si>
  <si>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</si>
  <si>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</si>
  <si>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</si>
  <si>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</si>
  <si>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</si>
  <si>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</si>
  <si>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</si>
  <si>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</si>
  <si>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</si>
  <si>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</si>
  <si>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</si>
  <si>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</si>
  <si>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</si>
  <si>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</si>
  <si>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</si>
  <si>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</si>
  <si>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</si>
  <si>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</si>
  <si>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</si>
  <si>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</si>
  <si>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</si>
  <si>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</si>
  <si>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</si>
  <si>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</si>
  <si>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</si>
  <si>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</si>
  <si>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</si>
  <si>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</si>
  <si>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</si>
  <si>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</si>
  <si>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</si>
  <si>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</si>
  <si>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</si>
  <si>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</si>
  <si>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</si>
  <si>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</si>
  <si>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</si>
  <si>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</si>
  <si>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</si>
  <si>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</si>
  <si>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</si>
  <si>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</si>
  <si>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</si>
  <si>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</si>
  <si>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</si>
  <si>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</si>
  <si>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</si>
  <si>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</si>
  <si>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</si>
  <si>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</si>
  <si>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</si>
  <si>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</si>
  <si>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</si>
  <si>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</si>
  <si>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</si>
  <si>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</si>
  <si>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</si>
  <si>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</si>
  <si>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</si>
  <si>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</si>
  <si>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</si>
  <si>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</si>
  <si>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</si>
  <si>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</si>
  <si>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</si>
  <si>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</si>
  <si>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</si>
  <si>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🏓 Slutspil</t>
  </si>
  <si>
    <t>🏓 Placering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</si>
  <si>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</si>
  <si>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</si>
  <si>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</si>
  <si>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</si>
  <si>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</si>
  <si>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</si>
  <si>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</si>
  <si>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</si>
  <si>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</si>
  <si>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</si>
  <si>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</si>
  <si>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</si>
  <si>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</si>
  <si>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</si>
  <si>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</si>
  <si>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</si>
  <si>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</si>
  <si>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</si>
  <si>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</si>
  <si>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</si>
  <si>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</si>
  <si>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</si>
  <si>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</si>
  <si>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</si>
  <si>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</si>
  <si>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</si>
  <si>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</si>
  <si>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</si>
  <si>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</si>
  <si>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</si>
  <si>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</si>
  <si>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</si>
  <si>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</si>
  <si>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</si>
  <si>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</si>
  <si>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</si>
  <si>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</si>
  <si>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</si>
  <si>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</si>
  <si>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</si>
  <si>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</si>
  <si>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</si>
  <si>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</si>
  <si>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</si>
  <si>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</si>
  <si>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</si>
  <si>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</si>
  <si>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</si>
  <si>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</si>
  <si>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</si>
  <si>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</si>
  <si>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</si>
  <si>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</si>
  <si>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</si>
  <si>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</si>
  <si>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</si>
  <si>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</si>
  <si>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</si>
  <si>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</si>
  <si>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</si>
  <si>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</si>
  <si>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</si>
  <si>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</si>
  <si>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</si>
  <si>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</si>
  <si>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</si>
  <si>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</si>
  <si>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</si>
  <si>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</si>
  <si>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</si>
  <si>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</si>
  <si>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</si>
  <si>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</si>
  <si>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</si>
  <si>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</si>
  <si>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</si>
  <si>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</si>
  <si>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</si>
  <si>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</si>
  <si>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</si>
  <si>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</si>
  <si>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</si>
  <si>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</si>
  <si>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</si>
  <si>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</si>
  <si>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</si>
  <si>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</si>
  <si>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</si>
  <si>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</si>
  <si>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</si>
  <si>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</si>
  <si>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</si>
  <si>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</si>
  <si>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</si>
  <si>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</si>
  <si>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</si>
  <si>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</si>
  <si>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</si>
  <si>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</si>
  <si>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</si>
  <si>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</si>
  <si>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</si>
  <si>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</si>
  <si>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</si>
  <si>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</si>
  <si>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</si>
  <si>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</si>
  <si>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</si>
  <si>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</si>
  <si>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</si>
  <si>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</si>
  <si>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</si>
  <si>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</si>
  <si>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</si>
  <si>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</si>
  <si>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</si>
  <si>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</si>
  <si>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</si>
  <si>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</si>
  <si>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</si>
  <si>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</si>
  <si>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</si>
  <si>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</si>
  <si>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</si>
  <si>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</si>
  <si>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</si>
  <si>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</si>
  <si>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</si>
  <si>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</si>
  <si>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</si>
  <si>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</si>
  <si>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</si>
  <si>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</si>
  <si>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</si>
  <si>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</si>
  <si>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</si>
  <si>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</si>
  <si>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</si>
  <si>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</si>
  <si>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</si>
  <si>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</si>
  <si>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</si>
  <si>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</si>
  <si>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</si>
  <si>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</si>
  <si>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</si>
  <si>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</si>
  <si>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</si>
  <si>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</si>
  <si>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</si>
  <si>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</si>
  <si>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</si>
  <si>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</si>
  <si>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</si>
  <si>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</si>
  <si>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</si>
  <si>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</si>
  <si>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</si>
  <si>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</si>
  <si>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</si>
  <si>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</si>
  <si>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</si>
  <si>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</si>
  <si>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</si>
  <si>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</si>
  <si>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</si>
  <si>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</si>
  <si>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</si>
  <si>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</si>
  <si>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</si>
  <si>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</si>
  <si>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</si>
  <si>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</si>
  <si>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</si>
  <si>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</si>
  <si>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</si>
  <si>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</si>
  <si>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</si>
  <si>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</si>
  <si>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</si>
  <si>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</si>
  <si>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</si>
  <si>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</si>
  <si>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</si>
  <si>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</si>
  <si>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</si>
  <si>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</si>
  <si>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</si>
  <si>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</si>
  <si>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</si>
  <si>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</si>
  <si>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</si>
  <si>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</si>
  <si>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</si>
  <si>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</si>
  <si>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</si>
  <si>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</si>
  <si>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</si>
  <si>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</si>
  <si>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</si>
  <si>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</si>
  <si>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</si>
  <si>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</si>
  <si>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</si>
  <si>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</si>
  <si>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</si>
  <si>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</si>
  <si>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</si>
  <si>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</si>
  <si>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</si>
  <si>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</si>
  <si>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</si>
  <si>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</si>
  <si>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</si>
  <si>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</si>
  <si>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</si>
  <si>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</si>
  <si>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</si>
  <si>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</si>
  <si>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</si>
  <si>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</si>
  <si>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</si>
  <si>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</si>
  <si>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</si>
  <si>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</si>
  <si>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</si>
  <si>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</si>
  <si>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</si>
  <si>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</si>
  <si>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</si>
  <si>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</si>
  <si>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</si>
  <si>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</si>
  <si>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</si>
  <si>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</si>
  <si>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</si>
  <si>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</si>
  <si>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</si>
  <si>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</si>
  <si>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</si>
  <si>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</si>
  <si>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</si>
  <si>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</si>
  <si>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</si>
  <si>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</si>
  <si>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</si>
  <si>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</si>
  <si>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</si>
  <si>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</si>
  <si>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</si>
  <si>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</si>
  <si>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</si>
  <si>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</si>
  <si>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</si>
  <si>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</si>
  <si>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</si>
  <si>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</si>
  <si>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</si>
  <si>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2770</t>
  </si>
  <si>
    <t>9850</t>
  </si>
  <si>
    <t>2605</t>
  </si>
  <si>
    <t>9700</t>
  </si>
  <si>
    <t>2400</t>
  </si>
  <si>
    <t>8500</t>
  </si>
  <si>
    <t>7400</t>
  </si>
  <si>
    <t>9000</t>
  </si>
  <si>
    <t>8260</t>
  </si>
  <si>
    <t>6700</t>
  </si>
  <si>
    <t>2000</t>
  </si>
  <si>
    <t>8464</t>
  </si>
  <si>
    <t>2670</t>
  </si>
  <si>
    <t>3790</t>
  </si>
  <si>
    <t>3400</t>
  </si>
  <si>
    <t>4300</t>
  </si>
  <si>
    <t>2650</t>
  </si>
  <si>
    <t>8362</t>
  </si>
  <si>
    <t>2100</t>
  </si>
  <si>
    <t>5800</t>
  </si>
  <si>
    <t>4684</t>
  </si>
  <si>
    <t>5000</t>
  </si>
  <si>
    <t>6950</t>
  </si>
  <si>
    <t>4000</t>
  </si>
  <si>
    <t>8200</t>
  </si>
  <si>
    <t>8600</t>
  </si>
  <si>
    <t>8000</t>
  </si>
  <si>
    <t>7700</t>
  </si>
  <si>
    <t>7470</t>
  </si>
  <si>
    <t>8850</t>
  </si>
  <si>
    <t>5230</t>
  </si>
  <si>
    <t>6800</t>
  </si>
  <si>
    <t>7100</t>
  </si>
  <si>
    <t>8800</t>
  </si>
  <si>
    <t>2830</t>
  </si>
  <si>
    <t>8210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</si>
  <si>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</si>
  <si>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</si>
  <si>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</si>
  <si>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</si>
  <si>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</si>
  <si>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</si>
  <si>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</si>
  <si>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</si>
  <si>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</si>
  <si>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</si>
  <si>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</si>
  <si>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</si>
  <si>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</si>
  <si>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</si>
  <si>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</si>
  <si>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6760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</si>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</sst>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8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0" fillId="0" borderId="0" xfId="0"/>
    <xf numFmtId="0" fontId="1" fillId="0" borderId="0" xfId="0" applyFont="1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90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89"/>
      <tableStyleElement type="headerRow" dxfId="288"/>
      <tableStyleElement type="totalRow" dxfId="287"/>
      <tableStyleElement type="firstColumn" dxfId="286"/>
      <tableStyleElement type="lastColumn" dxfId="285"/>
      <tableStyleElement type="firstRowStripe" dxfId="284"/>
      <tableStyleElement type="secondRowStripe" dxfId="283"/>
      <tableStyleElement type="firstColumnStripe" dxfId="282"/>
    </tableStyle>
    <tableStyle name="Grøn" pivot="0" count="8" xr9:uid="{F4140A0C-86E2-4503-8112-C4B580794A03}">
      <tableStyleElement type="wholeTable" dxfId="281"/>
      <tableStyleElement type="headerRow" dxfId="280"/>
      <tableStyleElement type="totalRow" dxfId="279"/>
      <tableStyleElement type="firstColumn" dxfId="278"/>
      <tableStyleElement type="lastColumn" dxfId="277"/>
      <tableStyleElement type="firstRowStripe" dxfId="276"/>
      <tableStyleElement type="secondRowStripe" dxfId="275"/>
      <tableStyleElement type="firstColumnStripe" dxfId="274"/>
    </tableStyle>
    <tableStyle name="Grå" pivot="0" count="8" xr9:uid="{E410E5EA-37D7-458F-8755-19B74A2CA99C}">
      <tableStyleElement type="wholeTable" dxfId="273"/>
      <tableStyleElement type="headerRow" dxfId="272"/>
      <tableStyleElement type="totalRow" dxfId="271"/>
      <tableStyleElement type="firstColumn" dxfId="270"/>
      <tableStyleElement type="lastColumn" dxfId="269"/>
      <tableStyleElement type="firstRowStripe" dxfId="268"/>
      <tableStyleElement type="secondRowStripe" dxfId="267"/>
      <tableStyleElement type="firstColumnStripe" dxfId="266"/>
    </tableStyle>
    <tableStyle name="Gul" pivot="0" count="8" xr9:uid="{72C5482E-DDBB-4638-8BB6-1E39B90B7333}">
      <tableStyleElement type="wholeTable" dxfId="265"/>
      <tableStyleElement type="headerRow" dxfId="264"/>
      <tableStyleElement type="totalRow" dxfId="263"/>
      <tableStyleElement type="firstColumn" dxfId="262"/>
      <tableStyleElement type="lastColumn" dxfId="261"/>
      <tableStyleElement type="firstRowStripe" dxfId="260"/>
      <tableStyleElement type="secondRowStripe" dxfId="259"/>
      <tableStyleElement type="firstColumnStripe" dxfId="258"/>
    </tableStyle>
    <tableStyle name="Orange" pivot="0" count="8" xr9:uid="{E1E4676C-147E-4FE9-8B94-F7FA597F47F0}">
      <tableStyleElement type="wholeTable" dxfId="257"/>
      <tableStyleElement type="headerRow" dxfId="256"/>
      <tableStyleElement type="totalRow" dxfId="255"/>
      <tableStyleElement type="firstColumn" dxfId="254"/>
      <tableStyleElement type="lastColumn" dxfId="253"/>
      <tableStyleElement type="firstRowStripe" dxfId="252"/>
      <tableStyleElement type="secondRowStripe" dxfId="251"/>
      <tableStyleElement type="firstColumnStripe" dxfId="250"/>
    </tableStyle>
    <tableStyle name="Standard" table="0" count="5" xr9:uid="{5C543DF5-2A19-4FE4-BD58-90EE4B579F12}">
      <tableStyleElement type="wholeTable" dxfId="249"/>
      <tableStyleElement type="headerRow" dxfId="248"/>
      <tableStyleElement type="totalRow" dxfId="247"/>
      <tableStyleElement type="lastColumn" dxfId="246"/>
      <tableStyleElement type="firstRowSubheading" dxfId="245"/>
    </tableStyle>
    <tableStyle name="Udsnitstypografi 2" pivot="0" table="0" count="10" xr9:uid="{397B50CD-B739-4D02-9B84-A8CD8AAAF756}">
      <tableStyleElement type="wholeTable" dxfId="244"/>
      <tableStyleElement type="headerRow" dxfId="243"/>
    </tableStyle>
    <tableStyle name="Udsnitstypografi 3" pivot="0" table="0" count="10" xr9:uid="{037C1494-BC0C-4B01-B068-820466F2E9A5}">
      <tableStyleElement type="wholeTable" dxfId="242"/>
      <tableStyleElement type="headerRow" dxfId="241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G31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G29" s="46"/>
        <tr r="G28" s="46"/>
        <tr r="B56" s="46"/>
        <tr r="B56" s="46"/>
        <tr r="A2" s="47"/>
        <tr r="A2" s="47"/>
        <tr r="K7" s="46"/>
        <tr r="K7" s="46"/>
        <tr r="K7" s="46"/>
        <tr r="K6" s="46"/>
        <tr r="K6" s="46"/>
        <tr r="K6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31" s="46"/>
        <tr r="M31" s="46"/>
        <tr r="M31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Q6" s="46"/>
        <tr r="Q6" s="46"/>
        <tr r="Q6" s="46"/>
        <tr r="G46" s="46"/>
        <tr r="G46" s="46"/>
        <tr r="G46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B54" s="46"/>
        <tr r="B54" s="46"/>
        <tr r="B54" s="46"/>
        <tr r="B54" s="46"/>
        <tr r="B54" s="46"/>
        <tr r="B54" s="46"/>
        <tr r="Q8" s="46"/>
        <tr r="Q8" s="46"/>
        <tr r="Q8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K8" s="46"/>
        <tr r="K8" s="46"/>
        <tr r="K8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I3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1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I29" s="46"/>
        <tr r="I28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32" Type="http://schemas.openxmlformats.org/officeDocument/2006/relationships/pivotCacheDefinition" Target="pivotCache/pivotCacheDefinition13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335" Type="http://schemas.openxmlformats.org/officeDocument/2006/relationships/customXml" Target="../customXml/item277.xml"/><Relationship Id="rId377" Type="http://schemas.openxmlformats.org/officeDocument/2006/relationships/customXml" Target="../customXml/item319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3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79" Type="http://schemas.openxmlformats.org/officeDocument/2006/relationships/customXml" Target="../customXml/item221.xml"/><Relationship Id="rId43" Type="http://schemas.openxmlformats.org/officeDocument/2006/relationships/pivotTable" Target="pivotTables/pivotTable6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46" Type="http://schemas.openxmlformats.org/officeDocument/2006/relationships/customXml" Target="../customXml/item288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48" Type="http://schemas.openxmlformats.org/officeDocument/2006/relationships/customXml" Target="../customXml/item190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50.xml"/><Relationship Id="rId315" Type="http://schemas.openxmlformats.org/officeDocument/2006/relationships/customXml" Target="../customXml/item257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96" Type="http://schemas.openxmlformats.org/officeDocument/2006/relationships/customXml" Target="../customXml/item38.xml"/><Relationship Id="rId161" Type="http://schemas.openxmlformats.org/officeDocument/2006/relationships/customXml" Target="../customXml/item103.xml"/><Relationship Id="rId217" Type="http://schemas.openxmlformats.org/officeDocument/2006/relationships/customXml" Target="../customXml/item159.xml"/><Relationship Id="rId399" Type="http://schemas.openxmlformats.org/officeDocument/2006/relationships/customXml" Target="../customXml/item341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326" Type="http://schemas.openxmlformats.org/officeDocument/2006/relationships/customXml" Target="../customXml/item268.xml"/><Relationship Id="rId65" Type="http://schemas.openxmlformats.org/officeDocument/2006/relationships/customXml" Target="../customXml/item7.xml"/><Relationship Id="rId130" Type="http://schemas.openxmlformats.org/officeDocument/2006/relationships/customXml" Target="../customXml/item72.xml"/><Relationship Id="rId368" Type="http://schemas.openxmlformats.org/officeDocument/2006/relationships/customXml" Target="../customXml/item310.xml"/><Relationship Id="rId172" Type="http://schemas.openxmlformats.org/officeDocument/2006/relationships/customXml" Target="../customXml/item114.xml"/><Relationship Id="rId228" Type="http://schemas.openxmlformats.org/officeDocument/2006/relationships/customXml" Target="../customXml/item170.xml"/><Relationship Id="rId281" Type="http://schemas.openxmlformats.org/officeDocument/2006/relationships/customXml" Target="../customXml/item223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76" Type="http://schemas.openxmlformats.org/officeDocument/2006/relationships/customXml" Target="../customXml/item18.xml"/><Relationship Id="rId141" Type="http://schemas.openxmlformats.org/officeDocument/2006/relationships/customXml" Target="../customXml/item83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5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45" Type="http://schemas.openxmlformats.org/officeDocument/2006/relationships/pivotTable" Target="pivotTables/pivotTable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348" Type="http://schemas.openxmlformats.org/officeDocument/2006/relationships/customXml" Target="../customXml/item290.xml"/><Relationship Id="rId152" Type="http://schemas.openxmlformats.org/officeDocument/2006/relationships/customXml" Target="../customXml/item94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56" Type="http://schemas.openxmlformats.org/officeDocument/2006/relationships/sheetMetadata" Target="metadata.xml"/><Relationship Id="rId317" Type="http://schemas.openxmlformats.org/officeDocument/2006/relationships/customXml" Target="../customXml/item259.xml"/><Relationship Id="rId359" Type="http://schemas.openxmlformats.org/officeDocument/2006/relationships/customXml" Target="../customXml/item301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63" Type="http://schemas.openxmlformats.org/officeDocument/2006/relationships/customXml" Target="../customXml/item105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230" Type="http://schemas.openxmlformats.org/officeDocument/2006/relationships/customXml" Target="../customXml/item172.xml"/><Relationship Id="rId25" Type="http://schemas.openxmlformats.org/officeDocument/2006/relationships/pivotCacheDefinition" Target="pivotCache/pivotCacheDefinition6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328" Type="http://schemas.openxmlformats.org/officeDocument/2006/relationships/customXml" Target="../customXml/item270.xml"/><Relationship Id="rId132" Type="http://schemas.openxmlformats.org/officeDocument/2006/relationships/customXml" Target="../customXml/item74.xml"/><Relationship Id="rId174" Type="http://schemas.openxmlformats.org/officeDocument/2006/relationships/customXml" Target="../customXml/item116.xml"/><Relationship Id="rId381" Type="http://schemas.openxmlformats.org/officeDocument/2006/relationships/customXml" Target="../customXml/item323.xml"/><Relationship Id="rId241" Type="http://schemas.openxmlformats.org/officeDocument/2006/relationships/customXml" Target="../customXml/item183.xml"/><Relationship Id="rId36" Type="http://schemas.openxmlformats.org/officeDocument/2006/relationships/pivotCacheDefinition" Target="pivotCache/pivotCacheDefinition17.xml"/><Relationship Id="rId283" Type="http://schemas.openxmlformats.org/officeDocument/2006/relationships/customXml" Target="../customXml/item225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101" Type="http://schemas.openxmlformats.org/officeDocument/2006/relationships/customXml" Target="../customXml/item43.xml"/><Relationship Id="rId143" Type="http://schemas.openxmlformats.org/officeDocument/2006/relationships/customXml" Target="../customXml/item85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52" Type="http://schemas.openxmlformats.org/officeDocument/2006/relationships/customXml" Target="../customXml/item194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47" Type="http://schemas.openxmlformats.org/officeDocument/2006/relationships/pivotTable" Target="pivotTables/pivotTable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54" Type="http://schemas.openxmlformats.org/officeDocument/2006/relationships/customXml" Target="../customXml/item96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63" Type="http://schemas.openxmlformats.org/officeDocument/2006/relationships/customXml" Target="../customXml/item205.xml"/><Relationship Id="rId319" Type="http://schemas.openxmlformats.org/officeDocument/2006/relationships/customXml" Target="../customXml/item261.xml"/><Relationship Id="rId58" Type="http://schemas.openxmlformats.org/officeDocument/2006/relationships/calcChain" Target="calcChain.xml"/><Relationship Id="rId123" Type="http://schemas.openxmlformats.org/officeDocument/2006/relationships/customXml" Target="../customXml/item65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Relationship Id="rId11" Type="http://schemas.microsoft.com/office/2007/relationships/slicerCache" Target="slicerCaches/slicerCache2.xml"/><Relationship Id="rId53" Type="http://schemas.openxmlformats.org/officeDocument/2006/relationships/connections" Target="connections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56" Type="http://schemas.openxmlformats.org/officeDocument/2006/relationships/customXml" Target="../customXml/item298.xml"/><Relationship Id="rId398" Type="http://schemas.openxmlformats.org/officeDocument/2006/relationships/customXml" Target="../customXml/item340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216" Type="http://schemas.openxmlformats.org/officeDocument/2006/relationships/customXml" Target="../customXml/item158.xml"/><Relationship Id="rId258" Type="http://schemas.openxmlformats.org/officeDocument/2006/relationships/customXml" Target="../customXml/item200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325" Type="http://schemas.openxmlformats.org/officeDocument/2006/relationships/customXml" Target="../customXml/item267.xml"/><Relationship Id="rId367" Type="http://schemas.openxmlformats.org/officeDocument/2006/relationships/customXml" Target="../customXml/item309.xml"/><Relationship Id="rId171" Type="http://schemas.openxmlformats.org/officeDocument/2006/relationships/customXml" Target="../customXml/item113.xml"/><Relationship Id="rId227" Type="http://schemas.openxmlformats.org/officeDocument/2006/relationships/customXml" Target="../customXml/item169.xml"/><Relationship Id="rId269" Type="http://schemas.openxmlformats.org/officeDocument/2006/relationships/customXml" Target="../customXml/item211.xml"/><Relationship Id="rId33" Type="http://schemas.openxmlformats.org/officeDocument/2006/relationships/pivotCacheDefinition" Target="pivotCache/pivotCacheDefinition14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36" Type="http://schemas.openxmlformats.org/officeDocument/2006/relationships/customXml" Target="../customXml/item278.xml"/><Relationship Id="rId75" Type="http://schemas.openxmlformats.org/officeDocument/2006/relationships/customXml" Target="../customXml/item17.xml"/><Relationship Id="rId140" Type="http://schemas.openxmlformats.org/officeDocument/2006/relationships/customXml" Target="../customXml/item82.xml"/><Relationship Id="rId182" Type="http://schemas.openxmlformats.org/officeDocument/2006/relationships/customXml" Target="../customXml/item124.xml"/><Relationship Id="rId378" Type="http://schemas.openxmlformats.org/officeDocument/2006/relationships/customXml" Target="../customXml/item320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86" Type="http://schemas.openxmlformats.org/officeDocument/2006/relationships/customXml" Target="../customXml/item28.xml"/><Relationship Id="rId151" Type="http://schemas.openxmlformats.org/officeDocument/2006/relationships/customXml" Target="../customXml/item93.xml"/><Relationship Id="rId389" Type="http://schemas.openxmlformats.org/officeDocument/2006/relationships/customXml" Target="../customXml/item331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316" Type="http://schemas.openxmlformats.org/officeDocument/2006/relationships/customXml" Target="../customXml/item258.xml"/><Relationship Id="rId55" Type="http://schemas.openxmlformats.org/officeDocument/2006/relationships/sharedStrings" Target="sharedStrings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358" Type="http://schemas.openxmlformats.org/officeDocument/2006/relationships/customXml" Target="../customXml/item300.xml"/><Relationship Id="rId162" Type="http://schemas.openxmlformats.org/officeDocument/2006/relationships/customXml" Target="../customXml/item104.xml"/><Relationship Id="rId218" Type="http://schemas.openxmlformats.org/officeDocument/2006/relationships/customXml" Target="../customXml/item160.xml"/><Relationship Id="rId271" Type="http://schemas.openxmlformats.org/officeDocument/2006/relationships/customXml" Target="../customXml/item213.xml"/><Relationship Id="rId24" Type="http://schemas.openxmlformats.org/officeDocument/2006/relationships/pivotCacheDefinition" Target="pivotCache/pivotCacheDefinition5.xml"/><Relationship Id="rId66" Type="http://schemas.openxmlformats.org/officeDocument/2006/relationships/customXml" Target="../customXml/item8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69" Type="http://schemas.openxmlformats.org/officeDocument/2006/relationships/customXml" Target="../customXml/item311.xml"/><Relationship Id="rId173" Type="http://schemas.openxmlformats.org/officeDocument/2006/relationships/customXml" Target="../customXml/item115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35" Type="http://schemas.openxmlformats.org/officeDocument/2006/relationships/pivotCacheDefinition" Target="pivotCache/pivotCacheDefinition16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38" Type="http://schemas.openxmlformats.org/officeDocument/2006/relationships/customXml" Target="../customXml/item280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4.xml"/><Relationship Id="rId184" Type="http://schemas.openxmlformats.org/officeDocument/2006/relationships/customXml" Target="../customXml/item126.xml"/><Relationship Id="rId391" Type="http://schemas.openxmlformats.org/officeDocument/2006/relationships/customXml" Target="../customXml/item333.xml"/><Relationship Id="rId251" Type="http://schemas.openxmlformats.org/officeDocument/2006/relationships/customXml" Target="../customXml/item193.xml"/><Relationship Id="rId46" Type="http://schemas.openxmlformats.org/officeDocument/2006/relationships/pivotTable" Target="pivotTables/pivotTable9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53" Type="http://schemas.openxmlformats.org/officeDocument/2006/relationships/customXml" Target="../customXml/item95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220" Type="http://schemas.openxmlformats.org/officeDocument/2006/relationships/customXml" Target="../customXml/item162.xml"/><Relationship Id="rId15" Type="http://schemas.microsoft.com/office/2007/relationships/slicerCache" Target="slicerCaches/slicerCache6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318" Type="http://schemas.openxmlformats.org/officeDocument/2006/relationships/customXml" Target="../customXml/item260.xml"/><Relationship Id="rId99" Type="http://schemas.openxmlformats.org/officeDocument/2006/relationships/customXml" Target="../customXml/item41.xml"/><Relationship Id="rId122" Type="http://schemas.openxmlformats.org/officeDocument/2006/relationships/customXml" Target="../customXml/item64.xml"/><Relationship Id="rId164" Type="http://schemas.openxmlformats.org/officeDocument/2006/relationships/customXml" Target="../customXml/item106.xml"/><Relationship Id="rId371" Type="http://schemas.openxmlformats.org/officeDocument/2006/relationships/customXml" Target="../customXml/item313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73" Type="http://schemas.openxmlformats.org/officeDocument/2006/relationships/customXml" Target="../customXml/item215.xml"/><Relationship Id="rId329" Type="http://schemas.openxmlformats.org/officeDocument/2006/relationships/customXml" Target="../customXml/item271.xml"/><Relationship Id="rId68" Type="http://schemas.openxmlformats.org/officeDocument/2006/relationships/customXml" Target="../customXml/item10.xml"/><Relationship Id="rId133" Type="http://schemas.openxmlformats.org/officeDocument/2006/relationships/customXml" Target="../customXml/item75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242" Type="http://schemas.openxmlformats.org/officeDocument/2006/relationships/customXml" Target="../customXml/item184.xml"/><Relationship Id="rId284" Type="http://schemas.openxmlformats.org/officeDocument/2006/relationships/customXml" Target="../customXml/item226.xml"/><Relationship Id="rId37" Type="http://schemas.openxmlformats.org/officeDocument/2006/relationships/pivotCacheDefinition" Target="pivotCache/pivotCacheDefinition18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44" Type="http://schemas.openxmlformats.org/officeDocument/2006/relationships/customXml" Target="../customXml/item8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U18:AC38" totalsRowShown="0" headerRowDxfId="240">
  <autoFilter ref="U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5" xr3:uid="{3639EAF4-CE8B-429F-BCF8-0153823A5664}" name="Nr." dataDxfId="239">
      <calculatedColumnFormula array="1">ROW()-ROW(Event_år_billettype_d1[#Headers])</calculatedColumnFormula>
    </tableColumn>
    <tableColumn id="7" xr3:uid="{80959DB8-9583-4231-A4DE-D492DAF3EB17}" name="K: Event &amp; år" dataDxfId="238"/>
    <tableColumn id="1" xr3:uid="{A46255B1-FC2C-4932-8D85-0A77EB6CFCCA}" name="K: Billettype" dataDxfId="237"/>
    <tableColumn id="6" xr3:uid="{3CA6228D-B258-44C3-BA4C-AFCABA1DF16A}" name="K: Billettype beskrivelse" dataDxfId="236"/>
    <tableColumn id="9" xr3:uid="{5A37F70D-69FD-41EB-B872-67DF8E275E72}" name="K: Evt. billettype tilvalg" dataDxfId="235"/>
    <tableColumn id="3" xr3:uid="{78F62B29-27C4-4802-BF16-92EF2F9943CE}" name="K: Billetpris" dataDxfId="234"/>
    <tableColumn id="4" xr3:uid="{5039F285-C188-412E-B462-DAE3A8DF1984}" name="K: Arrangørpris" dataDxfId="233"/>
    <tableColumn id="2" xr3:uid="{CC596BFB-D583-4449-9C5C-C21175493E36}" name="K: Billetantal maks." dataDxfId="232"/>
    <tableColumn id="8" xr3:uid="{77EC5D13-DA0D-41C4-A52D-EEAEAB1AE468}" name="K: Event, år &amp; billettype" dataDxfId="231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O60:P63" totalsRowShown="0" headerRowDxfId="230">
  <autoFilter ref="O60:P63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29">
      <calculatedColumnFormula array="1">ROW()-ROW(Aldersgruppe_d1[#Headers])</calculatedColumnFormula>
    </tableColumn>
    <tableColumn id="1" xr3:uid="{3E3A731F-0E41-467F-A4E9-B0CEE6021E03}" name="K: Aldersgruppe" dataDxfId="228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O73:P78" totalsRowShown="0" headerRowDxfId="227">
  <autoFilter ref="O73:P78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26">
      <calculatedColumnFormula array="1">ROW()-ROW(Landsdel_d2[#Headers])</calculatedColumnFormula>
    </tableColumn>
    <tableColumn id="1" xr3:uid="{E155FC1A-EE5B-4D0B-A5CB-4C02EAAAD9A9}" name="K: Landsdel" dataDxfId="225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O5:S44" totalsRowShown="0" headerRowDxfId="224">
  <autoFilter ref="O5:S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O6:S41">
    <sortCondition ref="P15:P41"/>
  </sortState>
  <tableColumns count="5">
    <tableColumn id="5" xr3:uid="{967D2CDF-A959-4453-BC63-63C3587A1983}" name="Nr." dataDxfId="223">
      <calculatedColumnFormula array="1">ROW()-ROW(Bordtennisklub_d1[#Headers])</calculatedColumnFormula>
    </tableColumn>
    <tableColumn id="2" xr3:uid="{50E593F2-22CF-45E5-A73B-5E400D6C181A}" name="K: Bordtennisklub" dataDxfId="222"/>
    <tableColumn id="3" xr3:uid="{C3A88C16-4DEF-4A50-AA81-AA3E05721FA3}" name="K: Postnr." dataDxfId="221"/>
    <tableColumn id="4" xr3:uid="{C30DCD09-6AE0-409D-9CCB-9CC7B517D3ED}" name="K: By" dataDxfId="220"/>
    <tableColumn id="1" xr3:uid="{5CE06508-50BE-403B-9AC8-FE5884266FFC}" name="K: Mail" dataDxfId="219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U70:V73" totalsRowShown="0" headerRowDxfId="218">
  <autoFilter ref="U70:V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17">
      <calculatedColumnFormula array="1">ROW()-ROW(Tilmeldingstype_d1[#Headers])</calculatedColumnFormula>
    </tableColumn>
    <tableColumn id="2" xr3:uid="{4A7721A4-14FF-4EAE-A1ED-80A3ADB4AE01}" name="K: Tilmeldingstype" dataDxfId="216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O67:P69" totalsRowShown="0" headerRowDxfId="215">
  <autoFilter ref="O67:P69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214">
      <calculatedColumnFormula array="1">ROW()-ROW(Ratinggruppe_d1[#Headers])</calculatedColumnFormula>
    </tableColumn>
    <tableColumn id="1" xr3:uid="{9E2B2E22-F39F-49ED-9FA5-4BD7F91EE559}" name="K: Ratinggruppe" dataDxfId="213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O54:P56" totalsRowShown="0" headerRowDxfId="212">
  <autoFilter ref="O54:P56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211">
      <calculatedColumnFormula array="1">ROW()-ROW(Spillertype_d1[#Headers])</calculatedColumnFormula>
    </tableColumn>
    <tableColumn id="2" xr3:uid="{DA956683-D17A-4F61-A300-DE8679F5917D}" name="K: Spillertype" dataDxfId="210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O82:P88" totalsRowShown="0" headerRowDxfId="209">
  <autoFilter ref="O82:P8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08">
      <calculatedColumnFormula array="1">ROW()-ROW(Region_d2[#Headers])</calculatedColumnFormula>
    </tableColumn>
    <tableColumn id="1" xr3:uid="{5A21716B-0C56-4307-8C46-64013A2C28FE}" name="K: Region" dataDxfId="207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U62:V66" totalsRowShown="0" headerRowDxfId="206">
  <autoFilter ref="U62:V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05">
      <calculatedColumnFormula array="1">ROW()-ROW(Billetsalg_pr_tilmelding_d1[#Headers])</calculatedColumnFormula>
    </tableColumn>
    <tableColumn id="2" xr3:uid="{BFE0A22F-3D5E-4D99-839A-690D20A0CD92}" name="K: Billetsalg pr. tilmelding" dataDxfId="204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U84:V86" totalsRowShown="0" headerRowDxfId="203">
  <autoFilter ref="U84:V86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202">
      <calculatedColumnFormula array="1">ROW()-ROW(Klokkeslætsinterval_d1[#Headers])</calculatedColumnFormula>
    </tableColumn>
    <tableColumn id="2" xr3:uid="{D536EEC5-853E-4C30-93E9-2C65B7D94761}" name="K: Klokkeslætsinterval" dataDxfId="20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266" totalsRowShown="0">
  <autoFilter ref="A5:M266" xr:uid="{27FF4766-6507-42E7-B52E-D5B5A8B9D4DC}"/>
  <sortState xmlns:xlrd2="http://schemas.microsoft.com/office/spreadsheetml/2017/richdata2" ref="A6:M266">
    <sortCondition descending="1" ref="E5:E266"/>
  </sortState>
  <tableColumns count="13">
    <tableColumn id="5" xr3:uid="{5B9EC761-1C72-423E-A9B3-649E82320CE2}" name="K: Deltager-ID" dataDxfId="200"/>
    <tableColumn id="6" xr3:uid="{32B4E897-C382-4624-BE74-7D0BAC47FC9A}" name="K: Navn" dataDxfId="199"/>
    <tableColumn id="8" xr3:uid="{226A1544-77A0-4B24-B892-31898AD67491}" name="K: Bordtennisklub" dataDxfId="198"/>
    <tableColumn id="7" xr3:uid="{922B17BA-191B-4D20-B036-DF3D70D308F9}" name="K: Køn" dataDxfId="197"/>
    <tableColumn id="1" xr3:uid="{0785FDFB-7B0E-4A05-B955-7D5E531E4A12}" name="K: Ordredato med tid" dataDxfId="196"/>
    <tableColumn id="2" xr3:uid="{9D0F278E-742F-482C-A4DD-6BE7EF36E92F}" name="K: Event, år &amp; billettype" dataDxfId="195"/>
    <tableColumn id="3" xr3:uid="{10E94542-FE51-477D-AC06-33E5468B1934}" name="K: Status" dataDxfId="194"/>
    <tableColumn id="9" xr3:uid="{9250B6E2-E66F-46D8-9514-8695E833C2D6}" name="K: Evt. rang (1)" dataDxfId="193"/>
    <tableColumn id="10" xr3:uid="{EFBF07F7-70FD-4602-88FA-CC7B358BBA48}" name="K: Evt. rating (2)" dataDxfId="192"/>
    <tableColumn id="11" xr3:uid="{68F845E0-05B8-4AEA-BF27-752E66C581E2}" name="K: Evt. rang (3)" dataDxfId="191"/>
    <tableColumn id="12" xr3:uid="{DD6C6E92-0BE9-443F-80B1-87B409FE5BD2}" name="K: Slutspil" dataDxfId="190"/>
    <tableColumn id="4" xr3:uid="{72C4BE60-CDF6-4215-A287-1EDE31B22567}" name="K: Placering" dataDxfId="189"/>
    <tableColumn id="13" xr3:uid="{5DA58D5A-0AA2-48FA-9B0F-19146B4334F5}" name="K: Præmiepenge" dataDxfId="18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U55:V58" totalsRowShown="0" headerRowDxfId="187">
  <autoFilter ref="U55:V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86">
      <calculatedColumnFormula array="1">ROW()-ROW(Tilmeldingsstatus_d1[#Headers])</calculatedColumnFormula>
    </tableColumn>
    <tableColumn id="1" xr3:uid="{B92F4224-0F2E-42BB-BE2E-68CB4DAE2157}" name="K: Tilmeldingsstatus" dataDxfId="185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U77:V80" totalsRowShown="0" headerRowDxfId="184">
  <autoFilter ref="U77:V80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83">
      <calculatedColumnFormula array="1">ROW()-ROW(Gentilmeldinger_d1[#Headers])</calculatedColumnFormula>
    </tableColumn>
    <tableColumn id="1" xr3:uid="{85ECBF69-CF84-44CE-AC8A-6D65B4AB9F23}" name="K: Gentilmeldinger" dataDxfId="182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U5:AL14" totalsRowShown="0">
  <autoFilter ref="U5:AL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U6:AL14">
    <sortCondition descending="1" ref="W6:W14"/>
  </sortState>
  <tableColumns count="18">
    <tableColumn id="1" xr3:uid="{B92245EE-C080-4343-A42A-0B0B2484E30B}" name="Nr." dataDxfId="181">
      <calculatedColumnFormula array="1">ROW()-ROW(Event_år_d2[#Headers])</calculatedColumnFormula>
    </tableColumn>
    <tableColumn id="3" xr3:uid="{53289FCF-0978-46B0-8963-C7F2CD15EFAB}" name="K: Event" dataDxfId="180"/>
    <tableColumn id="2" xr3:uid="{E838C317-3624-414F-B0CC-7AB1D429ED47}" name="K: Eventdato" dataDxfId="179"/>
    <tableColumn id="4" xr3:uid="{FC080A65-9B4F-4927-9480-4549F5AB9C1A}" name="K: Tilmeldingsfrist" dataDxfId="178"/>
    <tableColumn id="7" xr3:uid="{130D7C68-5A22-4819-A421-C84300FDC4DB}" name="K: Åbningsdato" dataDxfId="177"/>
    <tableColumn id="11" xr3:uid="{DE867128-A24F-4F11-87D1-495044C0873F}" name="K: Ratingopdatering" dataDxfId="176"/>
    <tableColumn id="14" xr3:uid="{7FF16330-9622-48D1-9AF4-122B1E4674E0}" name="K: Puljeantal" dataDxfId="175"/>
    <tableColumn id="15" xr3:uid="{2964F950-E0C3-4872-995C-A8605512FF0B}" name="K: Præmiepenge sponseret" dataDxfId="174"/>
    <tableColumn id="6" xr3:uid="{03030C71-E60A-43C7-A279-70FAF3534BD9}" name="K: Eventsted" dataDxfId="173"/>
    <tableColumn id="8" xr3:uid="{180DFADA-5F72-44F0-83D7-1A69B39472F5}" name="K: Eventadresse" dataDxfId="172"/>
    <tableColumn id="9" xr3:uid="{54D0CEE6-EE94-4CE2-A36C-D265B56C4142}" name="K: Eventpostnr." dataDxfId="171"/>
    <tableColumn id="10" xr3:uid="{AF803E42-D22F-4C1A-A891-5AB78210ABAD}" name="K: Eventby" dataDxfId="170"/>
    <tableColumn id="16" xr3:uid="{6E10FF3C-C076-41D3-AB0F-BA692FEEB80B}" name="K: Eventsted URL" dataDxfId="169"/>
    <tableColumn id="13" xr3:uid="{C4E7E57E-485D-44ED-9945-CFFDE1002555}" name="K: UUID" dataDxfId="168"/>
    <tableColumn id="12" xr3:uid="{88A6BE16-8ECC-4B6D-9D1C-F506D1C1F057}" name="K: Token" dataDxfId="167"/>
    <tableColumn id="18" xr3:uid="{60C202A6-D52F-4735-927D-28B1CC6B0C8C}" name="K: Farve 1" dataDxfId="166"/>
    <tableColumn id="17" xr3:uid="{CA32F570-0D53-425E-8B17-65D0794BCEF3}" name="K: Farve 2" dataDxfId="165"/>
    <tableColumn id="5" xr3:uid="{9BF8DF40-020E-4075-82D8-1E4C2664B176}" name="K: Event &amp; år" dataDxfId="164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U50:V51" totalsRowShown="0">
  <autoFilter ref="U50:V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63">
      <calculatedColumnFormula array="1">ROW()-ROW(Event_d3[#Headers])</calculatedColumnFormula>
    </tableColumn>
    <tableColumn id="3" xr3:uid="{6047F41E-7386-4A7D-AEC5-CD30AC0B689B}" name="K: Event" dataDxfId="162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U42:V46" totalsRowShown="0" headerRowDxfId="161">
  <autoFilter ref="U42:V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60">
      <calculatedColumnFormula array="1">ROW()-ROW(Billettype_d2[#Headers])</calculatedColumnFormula>
    </tableColumn>
    <tableColumn id="1" xr3:uid="{3295272D-9479-4367-9BF4-C7CED2CCA3F9}" name="K: Billettype" dataDxfId="159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U90:V92" totalsRowShown="0" headerRowDxfId="158">
  <autoFilter ref="U90:V92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57">
      <calculatedColumnFormula array="1">ROW()-ROW(Slutspil_d1[#Headers])</calculatedColumnFormula>
    </tableColumn>
    <tableColumn id="2" xr3:uid="{63D4D435-1B02-441E-A2D5-7673D6044C5D}" name="K: Slutspil" dataDxfId="156"/>
  </tableColumns>
  <tableStyleInfo name="Grå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U96:V104" totalsRowShown="0" headerRowDxfId="155">
  <autoFilter ref="U96:V104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54">
      <calculatedColumnFormula array="1">ROW()-ROW(Placering_d1[#Headers])</calculatedColumnFormula>
    </tableColumn>
    <tableColumn id="2" xr3:uid="{DEF3CD1E-49CC-477B-B78E-CFA7CADD922B}" name="K: Placering" dataDxfId="153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U108:V110" totalsRowShown="0" headerRowDxfId="152">
  <autoFilter ref="U108:V110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51">
      <calculatedColumnFormula array="1">ROW()-ROW(TRUE_FALSE_d1[#Headers])</calculatedColumnFormula>
    </tableColumn>
    <tableColumn id="2" xr3:uid="{B79941F9-C5AD-4E00-85EF-F25682ABF72B}" name="K: TRUE/FALSE" dataDxfId="150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O48:P50" totalsRowShown="0" headerRowDxfId="149">
  <autoFilter ref="O48:P50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48">
      <calculatedColumnFormula array="1">ROW()-ROW(Køn_d1[#Headers])</calculatedColumnFormula>
    </tableColumn>
    <tableColumn id="1" xr3:uid="{10C3CADD-1542-4FFA-B623-265322898E70}" name="K: Køn" dataDxfId="147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21" Type="http://schemas.openxmlformats.org/officeDocument/2006/relationships/table" Target="../tables/table19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O266"/>
  <sheetViews>
    <sheetView showGridLines="0" tabSelected="1" topLeftCell="A2" zoomScaleNormal="100" workbookViewId="0">
      <pane xSplit="2" topLeftCell="C1" activePane="topRight" state="frozen"/>
      <selection sqref="A1:AO1"/>
      <selection pane="topRight" activeCell="G6" sqref="G6"/>
    </sheetView>
  </sheetViews>
  <sheetFormatPr defaultColWidth="18.109375" defaultRowHeight="14.4" x14ac:dyDescent="0.3"/>
  <cols>
    <col min="1" max="1" width="14.77734375" bestFit="1" customWidth="1"/>
    <col min="2" max="2" width="29.10937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22.88671875" bestFit="1" customWidth="1"/>
    <col min="17" max="17" width="14.33203125" bestFit="1" customWidth="1"/>
    <col min="18" max="18" width="12.88671875" bestFit="1" customWidth="1"/>
    <col min="19" max="19" width="35.109375" bestFit="1" customWidth="1"/>
    <col min="20" max="20" width="8.88671875" customWidth="1"/>
    <col min="21" max="21" width="3.5546875" bestFit="1" customWidth="1"/>
    <col min="22" max="22" width="28.5546875" bestFit="1" customWidth="1"/>
    <col min="23" max="23" width="18.109375" bestFit="1" customWidth="1"/>
    <col min="24" max="24" width="20.88671875" bestFit="1" customWidth="1"/>
    <col min="25" max="25" width="34.109375" bestFit="1" customWidth="1"/>
    <col min="26" max="26" width="17.88671875" bestFit="1" customWidth="1"/>
    <col min="27" max="27" width="13.6640625" bestFit="1" customWidth="1"/>
    <col min="28" max="28" width="23.77734375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171.109375" bestFit="1" customWidth="1"/>
    <col min="34" max="34" width="33.109375" bestFit="1" customWidth="1"/>
    <col min="35" max="35" width="40.21875" bestFit="1" customWidth="1"/>
    <col min="36" max="37" width="9.109375" bestFit="1" customWidth="1"/>
    <col min="38" max="38" width="11.88671875" bestFit="1" customWidth="1"/>
    <col min="39" max="39" width="8.88671875" customWidth="1"/>
    <col min="40" max="40" width="12.88671875" bestFit="1" customWidth="1"/>
    <col min="41" max="41" width="5.5546875" bestFit="1" customWidth="1"/>
  </cols>
  <sheetData>
    <row r="1" spans="1:41" ht="30" customHeight="1" x14ac:dyDescent="0.6">
      <c r="A1" s="126" t="s">
        <v>655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</row>
    <row r="3" spans="1:41" x14ac:dyDescent="0.3">
      <c r="A3" s="125" t="s">
        <v>445</v>
      </c>
      <c r="B3" s="125"/>
      <c r="E3" s="52" t="s">
        <v>459</v>
      </c>
      <c r="O3" s="125" t="s">
        <v>147</v>
      </c>
      <c r="P3" s="125"/>
      <c r="Q3" s="125"/>
      <c r="R3" s="125"/>
      <c r="S3" s="125"/>
      <c r="U3" s="125" t="s">
        <v>579</v>
      </c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</row>
    <row r="4" spans="1:41" x14ac:dyDescent="0.3">
      <c r="A4" s="124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261 = 3.393 (✓)</v>
      </c>
      <c r="B4" s="124"/>
      <c r="E4" s="86">
        <v>2023</v>
      </c>
      <c r="O4" s="124" t="str" cm="1">
        <f t="array" ref="O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5 · 39 = 195 (✓)</v>
      </c>
      <c r="P4" s="124"/>
      <c r="Q4" s="124"/>
      <c r="R4" s="124"/>
      <c r="S4" s="124"/>
      <c r="U4" s="124" t="str" cm="1">
        <f t="array" ref="U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18 · 9 = 162 (✓)</v>
      </c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</row>
    <row r="5" spans="1:41" x14ac:dyDescent="0.3">
      <c r="A5" t="s">
        <v>560</v>
      </c>
      <c r="B5" t="s">
        <v>119</v>
      </c>
      <c r="C5" t="s">
        <v>40</v>
      </c>
      <c r="D5" t="s">
        <v>42</v>
      </c>
      <c r="E5" s="111" t="s">
        <v>529</v>
      </c>
      <c r="F5" s="2" t="s">
        <v>535</v>
      </c>
      <c r="G5" s="2" t="s">
        <v>526</v>
      </c>
      <c r="H5" t="s">
        <v>74</v>
      </c>
      <c r="I5" t="s">
        <v>76</v>
      </c>
      <c r="J5" t="s">
        <v>75</v>
      </c>
      <c r="K5" s="4" t="s">
        <v>583</v>
      </c>
      <c r="L5" s="4" t="s">
        <v>582</v>
      </c>
      <c r="M5" t="s">
        <v>581</v>
      </c>
      <c r="O5" s="3" t="s">
        <v>0</v>
      </c>
      <c r="P5" s="19" t="s">
        <v>40</v>
      </c>
      <c r="Q5" s="16" t="s">
        <v>345</v>
      </c>
      <c r="R5" s="2" t="s">
        <v>57</v>
      </c>
      <c r="S5" s="2" t="s">
        <v>279</v>
      </c>
      <c r="U5" t="s">
        <v>0</v>
      </c>
      <c r="V5" t="s">
        <v>531</v>
      </c>
      <c r="W5" s="4" t="s">
        <v>555</v>
      </c>
      <c r="X5" s="4" t="s">
        <v>534</v>
      </c>
      <c r="Y5" s="4" t="s">
        <v>577</v>
      </c>
      <c r="Z5" s="4" t="s">
        <v>578</v>
      </c>
      <c r="AA5" s="4" t="s">
        <v>633</v>
      </c>
      <c r="AB5" s="4" t="s">
        <v>650</v>
      </c>
      <c r="AC5" t="s">
        <v>551</v>
      </c>
      <c r="AD5" t="s">
        <v>552</v>
      </c>
      <c r="AE5" s="4" t="s">
        <v>553</v>
      </c>
      <c r="AF5" t="s">
        <v>554</v>
      </c>
      <c r="AG5" t="s">
        <v>656</v>
      </c>
      <c r="AH5" t="s">
        <v>586</v>
      </c>
      <c r="AI5" t="s">
        <v>587</v>
      </c>
      <c r="AJ5" t="s">
        <v>663</v>
      </c>
      <c r="AK5" t="s">
        <v>664</v>
      </c>
      <c r="AL5" t="s">
        <v>533</v>
      </c>
      <c r="AN5" s="93" t="s">
        <v>15</v>
      </c>
      <c r="AO5" s="94" t="s">
        <v>60</v>
      </c>
    </row>
    <row r="6" spans="1:41" x14ac:dyDescent="0.3">
      <c r="A6" t="s">
        <v>971</v>
      </c>
      <c r="B6" t="s">
        <v>970</v>
      </c>
      <c r="C6" t="s">
        <v>78</v>
      </c>
      <c r="D6" t="s">
        <v>210</v>
      </c>
      <c r="E6" s="111">
        <v>45083.87222222222</v>
      </c>
      <c r="F6" s="2" t="s">
        <v>634</v>
      </c>
      <c r="G6" s="2" t="s">
        <v>467</v>
      </c>
      <c r="K6" s="4"/>
      <c r="L6" s="4"/>
      <c r="O6" s="92" cm="1">
        <f t="array" ref="O6">ROW()-ROW(Bordtennisklub_d1[#Headers])</f>
        <v>1</v>
      </c>
      <c r="P6" s="19" t="s">
        <v>9</v>
      </c>
      <c r="Q6" s="16" t="s">
        <v>908</v>
      </c>
      <c r="R6" s="2" t="s">
        <v>49</v>
      </c>
      <c r="S6" s="2" t="s">
        <v>264</v>
      </c>
      <c r="U6" s="40" cm="1">
        <f t="array" ref="U6">ROW()-ROW(Event_år_d2[#Headers])</f>
        <v>1</v>
      </c>
      <c r="V6" s="2" t="s">
        <v>592</v>
      </c>
      <c r="W6" s="75">
        <v>45094.4375</v>
      </c>
      <c r="X6" s="75">
        <v>45086.999988425923</v>
      </c>
      <c r="Y6" s="75">
        <v>45000.770833333336</v>
      </c>
      <c r="Z6" s="114">
        <v>45086</v>
      </c>
      <c r="AA6" s="3">
        <v>6</v>
      </c>
      <c r="AB6" s="16" t="s">
        <v>652</v>
      </c>
      <c r="AC6" s="2" t="s">
        <v>548</v>
      </c>
      <c r="AD6" s="2" t="s">
        <v>549</v>
      </c>
      <c r="AE6" s="7">
        <v>8362</v>
      </c>
      <c r="AF6" s="2" t="s">
        <v>46</v>
      </c>
      <c r="AG6" s="2" t="s">
        <v>657</v>
      </c>
      <c r="AH6" s="2" t="s">
        <v>590</v>
      </c>
      <c r="AI6" s="2" t="s">
        <v>589</v>
      </c>
      <c r="AJ6" s="2" t="s">
        <v>665</v>
      </c>
      <c r="AK6" s="2" t="s">
        <v>666</v>
      </c>
      <c r="AL6" s="112" t="str" cm="1">
        <f t="array" ref="AL6">IF(OR(ISBLANK(Event_år_d2[[#This Row],[K: Event]:[K: Eventdato]])),"",Event_år_d2[[#This Row],[K: Event]]&amp;" "&amp;YEAR(Event_år_d2[[#This Row],[K: Eventdato]]))</f>
        <v>DM 2023</v>
      </c>
      <c r="AN6" s="95" t="s">
        <v>16</v>
      </c>
      <c r="AO6" s="80">
        <v>20</v>
      </c>
    </row>
    <row r="7" spans="1:41" x14ac:dyDescent="0.3">
      <c r="A7" t="s">
        <v>365</v>
      </c>
      <c r="B7" t="s">
        <v>366</v>
      </c>
      <c r="C7" t="s">
        <v>4</v>
      </c>
      <c r="D7" t="s">
        <v>210</v>
      </c>
      <c r="E7" s="111">
        <v>45083.807939814818</v>
      </c>
      <c r="F7" s="2" t="s">
        <v>604</v>
      </c>
      <c r="G7" s="2" t="s">
        <v>467</v>
      </c>
      <c r="K7" s="4"/>
      <c r="L7" s="4"/>
      <c r="O7" s="92" cm="1">
        <f t="array" ref="O7">ROW()-ROW(Bordtennisklub_d1[#Headers])</f>
        <v>2</v>
      </c>
      <c r="P7" s="19" t="s">
        <v>11</v>
      </c>
      <c r="Q7" s="16" t="s">
        <v>909</v>
      </c>
      <c r="R7" s="2" t="s">
        <v>48</v>
      </c>
      <c r="S7" s="2" t="s">
        <v>278</v>
      </c>
      <c r="U7" s="40" cm="1">
        <f t="array" ref="U7">ROW()-ROW(Event_år_d2[#Headers])</f>
        <v>2</v>
      </c>
      <c r="V7" s="2" t="s">
        <v>592</v>
      </c>
      <c r="W7" s="75">
        <v>44730.4375</v>
      </c>
      <c r="X7" s="75">
        <v>44717.999988425923</v>
      </c>
      <c r="Y7" s="75">
        <v>44668.5</v>
      </c>
      <c r="Z7" s="114">
        <v>44708</v>
      </c>
      <c r="AA7" s="3">
        <v>6</v>
      </c>
      <c r="AB7" s="16" t="s">
        <v>653</v>
      </c>
      <c r="AC7" s="2" t="s">
        <v>8</v>
      </c>
      <c r="AD7" s="2" t="s">
        <v>546</v>
      </c>
      <c r="AE7" s="7">
        <v>8000</v>
      </c>
      <c r="AF7" s="2" t="s">
        <v>547</v>
      </c>
      <c r="AG7" s="2" t="s">
        <v>658</v>
      </c>
      <c r="AH7" s="2" t="s">
        <v>588</v>
      </c>
      <c r="AI7" s="2" t="s">
        <v>589</v>
      </c>
      <c r="AJ7" s="2" t="s">
        <v>697</v>
      </c>
      <c r="AK7" s="2" t="s">
        <v>666</v>
      </c>
      <c r="AL7" s="112" t="str" cm="1">
        <f t="array" ref="AL7">IF(OR(ISBLANK(Event_år_d2[[#This Row],[K: Event]:[K: Eventdato]])),"",Event_år_d2[[#This Row],[K: Event]]&amp;" "&amp;YEAR(Event_år_d2[[#This Row],[K: Eventdato]]))</f>
        <v>DM 2022</v>
      </c>
      <c r="AN7" s="95" t="s">
        <v>17</v>
      </c>
      <c r="AO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COLUMNS(Klokkeslætsinterval_d1[])+
COLUMNS(Slutspil_d1[])+
COLUMNS(Placering_d1[])+
COLUMNS(TRUE_FALSE_d1[])</f>
        <v>77</v>
      </c>
    </row>
    <row r="8" spans="1:41" x14ac:dyDescent="0.3">
      <c r="A8" t="s">
        <v>365</v>
      </c>
      <c r="B8" t="s">
        <v>366</v>
      </c>
      <c r="C8" t="s">
        <v>4</v>
      </c>
      <c r="D8" t="s">
        <v>210</v>
      </c>
      <c r="E8" s="111">
        <v>45083.807939814818</v>
      </c>
      <c r="F8" s="2" t="s">
        <v>634</v>
      </c>
      <c r="G8" s="2" t="s">
        <v>467</v>
      </c>
      <c r="K8" s="4"/>
      <c r="L8" s="4"/>
      <c r="O8" s="92" cm="1">
        <f t="array" ref="O8">ROW()-ROW(Bordtennisklub_d1[#Headers])</f>
        <v>3</v>
      </c>
      <c r="P8" s="19" t="s">
        <v>297</v>
      </c>
      <c r="Q8" s="16" t="s">
        <v>910</v>
      </c>
      <c r="R8" s="2" t="s">
        <v>298</v>
      </c>
      <c r="S8" s="2" t="s">
        <v>302</v>
      </c>
      <c r="U8" s="40" cm="1">
        <f t="array" ref="U8">ROW()-ROW(Event_år_d2[#Headers])</f>
        <v>3</v>
      </c>
      <c r="V8" s="2" t="s">
        <v>592</v>
      </c>
      <c r="W8" s="75">
        <v>44541.458333333336</v>
      </c>
      <c r="X8" s="75">
        <v>44526.999988425923</v>
      </c>
      <c r="Y8" s="75">
        <v>44462.670138888891</v>
      </c>
      <c r="Z8" s="114">
        <v>44539</v>
      </c>
      <c r="AA8" s="3">
        <v>4</v>
      </c>
      <c r="AB8" s="16" t="s">
        <v>653</v>
      </c>
      <c r="AC8" s="2" t="s">
        <v>544</v>
      </c>
      <c r="AD8" s="2" t="s">
        <v>545</v>
      </c>
      <c r="AE8" s="7">
        <v>5000</v>
      </c>
      <c r="AF8" s="2" t="s">
        <v>52</v>
      </c>
      <c r="AG8" s="2" t="s">
        <v>659</v>
      </c>
      <c r="AH8" s="2" t="s">
        <v>591</v>
      </c>
      <c r="AI8" s="2" t="s">
        <v>589</v>
      </c>
      <c r="AJ8" s="2" t="s">
        <v>667</v>
      </c>
      <c r="AK8" s="2" t="s">
        <v>668</v>
      </c>
      <c r="AL8" s="112" t="str" cm="1">
        <f t="array" ref="AL8">IF(OR(ISBLANK(Event_år_d2[[#This Row],[K: Event]:[K: Eventdato]])),"",Event_år_d2[[#This Row],[K: Event]]&amp;" "&amp;YEAR(Event_år_d2[[#This Row],[K: Eventdato]]))</f>
        <v>DM 2021</v>
      </c>
      <c r="AN8" s="95" t="s">
        <v>18</v>
      </c>
      <c r="AO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ROWS(Klokkeslætsinterval_d1[])+
ROWS(Slutspil_d1[])+
ROWS(Placering_d1[])+
ROWS(TRUE_FALSE_d1[])</f>
        <v>381</v>
      </c>
    </row>
    <row r="9" spans="1:41" x14ac:dyDescent="0.3">
      <c r="A9" t="s">
        <v>968</v>
      </c>
      <c r="B9" t="s">
        <v>969</v>
      </c>
      <c r="C9" t="s">
        <v>958</v>
      </c>
      <c r="D9" t="s">
        <v>210</v>
      </c>
      <c r="E9" s="111">
        <v>45081.872337962966</v>
      </c>
      <c r="F9" s="2" t="s">
        <v>604</v>
      </c>
      <c r="G9" s="2" t="s">
        <v>467</v>
      </c>
      <c r="K9" s="4"/>
      <c r="L9" s="4"/>
      <c r="O9" s="92" cm="1">
        <f t="array" ref="O9">ROW()-ROW(Bordtennisklub_d1[#Headers])</f>
        <v>4</v>
      </c>
      <c r="P9" s="19" t="s">
        <v>64</v>
      </c>
      <c r="Q9" s="16" t="s">
        <v>911</v>
      </c>
      <c r="R9" s="2" t="s">
        <v>64</v>
      </c>
      <c r="S9" s="2" t="s">
        <v>265</v>
      </c>
      <c r="U9" s="40" cm="1">
        <f t="array" ref="U9">ROW()-ROW(Event_år_d2[#Headers])</f>
        <v>4</v>
      </c>
      <c r="V9" s="2" t="s">
        <v>592</v>
      </c>
      <c r="W9" s="75">
        <v>43638.416666666664</v>
      </c>
      <c r="X9" s="75">
        <v>43631.999988425923</v>
      </c>
      <c r="Y9" s="75"/>
      <c r="Z9" s="114">
        <v>43636</v>
      </c>
      <c r="AA9" s="3">
        <v>4</v>
      </c>
      <c r="AB9" s="16" t="s">
        <v>653</v>
      </c>
      <c r="AC9" s="2" t="s">
        <v>622</v>
      </c>
      <c r="AD9" s="2" t="s">
        <v>623</v>
      </c>
      <c r="AE9" s="7">
        <v>8600</v>
      </c>
      <c r="AF9" s="2" t="s">
        <v>47</v>
      </c>
      <c r="AG9" s="2" t="s">
        <v>660</v>
      </c>
      <c r="AH9" s="2"/>
      <c r="AI9" s="2"/>
      <c r="AJ9" s="2" t="s">
        <v>667</v>
      </c>
      <c r="AK9" s="2" t="s">
        <v>668</v>
      </c>
      <c r="AL9" s="112" t="str" cm="1">
        <f t="array" ref="AL9">IF(OR(ISBLANK(Event_år_d2[[#This Row],[K: Event]:[K: Eventdato]])),"",Event_år_d2[[#This Row],[K: Event]]&amp;" "&amp;YEAR(Event_år_d2[[#This Row],[K: Eventdato]]))</f>
        <v>DM 2019</v>
      </c>
      <c r="AN9" s="95" t="s">
        <v>19</v>
      </c>
      <c r="AO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SUMPRODUCT(COLUMNS(Klokkeslætsinterval_d1[]),ROWS(Klokkeslætsinterval_d1[]))+
SUMPRODUCT(COLUMNS(Slutspil_d1[]),ROWS(Slutspil_d1[]))+
SUMPRODUCT(COLUMNS(Placering_d1[]),ROWS(Placering_d1[]))+
SUMPRODUCT(COLUMNS(TRUE_FALSE_d1[]),ROWS(TRUE_FALSE_d1[]))</f>
        <v>4034</v>
      </c>
    </row>
    <row r="10" spans="1:41" x14ac:dyDescent="0.3">
      <c r="A10" t="s">
        <v>966</v>
      </c>
      <c r="B10" t="s">
        <v>967</v>
      </c>
      <c r="C10" t="s">
        <v>958</v>
      </c>
      <c r="D10" t="s">
        <v>210</v>
      </c>
      <c r="E10" s="111">
        <v>45081.871053240742</v>
      </c>
      <c r="F10" s="2" t="s">
        <v>604</v>
      </c>
      <c r="G10" s="2" t="s">
        <v>467</v>
      </c>
      <c r="K10" s="4"/>
      <c r="L10" s="4"/>
      <c r="O10" s="92" cm="1">
        <f t="array" ref="O10">ROW()-ROW(Bordtennisklub_d1[#Headers])</f>
        <v>5</v>
      </c>
      <c r="P10" s="19" t="s">
        <v>343</v>
      </c>
      <c r="Q10" s="16" t="s">
        <v>912</v>
      </c>
      <c r="R10" s="2" t="s">
        <v>290</v>
      </c>
      <c r="S10" s="2" t="s">
        <v>291</v>
      </c>
      <c r="U10" s="40" cm="1">
        <f t="array" ref="U10">ROW()-ROW(Event_år_d2[#Headers])</f>
        <v>5</v>
      </c>
      <c r="V10" s="2" t="s">
        <v>592</v>
      </c>
      <c r="W10" s="75">
        <v>43449.416666666664</v>
      </c>
      <c r="X10" s="75">
        <v>43436.999988425923</v>
      </c>
      <c r="Y10" s="75"/>
      <c r="Z10" s="114">
        <v>43447</v>
      </c>
      <c r="AA10" s="3">
        <v>4</v>
      </c>
      <c r="AB10" s="16" t="s">
        <v>653</v>
      </c>
      <c r="AC10" s="2" t="s">
        <v>628</v>
      </c>
      <c r="AD10" s="2" t="s">
        <v>630</v>
      </c>
      <c r="AE10" s="7">
        <v>2100</v>
      </c>
      <c r="AF10" s="2" t="s">
        <v>51</v>
      </c>
      <c r="AG10" s="2" t="s">
        <v>661</v>
      </c>
      <c r="AH10" s="2"/>
      <c r="AI10" s="2"/>
      <c r="AJ10" s="2" t="s">
        <v>667</v>
      </c>
      <c r="AK10" s="2" t="s">
        <v>668</v>
      </c>
      <c r="AL10" s="112" t="str" cm="1">
        <f t="array" ref="AL10">IF(OR(ISBLANK(Event_år_d2[[#This Row],[K: Event]:[K: Eventdato]])),"",Event_år_d2[[#This Row],[K: Event]]&amp;" "&amp;YEAR(Event_år_d2[[#This Row],[K: Eventdato]]))</f>
        <v>DM 2018</v>
      </c>
      <c r="AN10" s="96" t="s">
        <v>20</v>
      </c>
      <c r="AO10" s="81" t="str" cm="1">
        <f t="array" ref="AO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COUNTIF(Klokkeslætsinterval_d1[K: Klokkeslætsinterval],Klokkeslætsinterval_d1[K: Klokkeslætsinterval])&lt;2,
COUNTIF(Slutspil_d1[K: Slutspil],Slutspil_d1[K: Slutspil])&lt;2,
COUNTIF(Placering_d1[K: Placering],Placering_d1[K: Placering])&lt;2,
COUNTIF(TRUE_FALSE_d1[K: TRUE/FALSE],TRUE_FALSE_d1[K: TRUE/FALSE])&lt;2),
"✓","X")</f>
        <v>✓</v>
      </c>
    </row>
    <row r="11" spans="1:41" x14ac:dyDescent="0.3">
      <c r="A11" t="s">
        <v>964</v>
      </c>
      <c r="B11" t="s">
        <v>965</v>
      </c>
      <c r="C11" t="s">
        <v>958</v>
      </c>
      <c r="D11" t="s">
        <v>210</v>
      </c>
      <c r="E11" s="111">
        <v>45081.869143518517</v>
      </c>
      <c r="F11" s="2" t="s">
        <v>604</v>
      </c>
      <c r="G11" s="2" t="s">
        <v>467</v>
      </c>
      <c r="K11" s="4"/>
      <c r="L11" s="4"/>
      <c r="O11" s="92" cm="1">
        <f t="array" ref="O11">ROW()-ROW(Bordtennisklub_d1[#Headers])</f>
        <v>6</v>
      </c>
      <c r="P11" s="19" t="s">
        <v>358</v>
      </c>
      <c r="Q11" s="16" t="s">
        <v>913</v>
      </c>
      <c r="R11" s="2" t="s">
        <v>359</v>
      </c>
      <c r="S11" s="2" t="s">
        <v>360</v>
      </c>
      <c r="U11" s="40" cm="1">
        <f t="array" ref="U11">ROW()-ROW(Event_år_d2[#Headers])</f>
        <v>6</v>
      </c>
      <c r="V11" s="2" t="s">
        <v>592</v>
      </c>
      <c r="W11" s="75">
        <v>43085.416666666664</v>
      </c>
      <c r="X11" s="75">
        <v>43072.999988425923</v>
      </c>
      <c r="Y11" s="75"/>
      <c r="Z11" s="114">
        <v>43083</v>
      </c>
      <c r="AA11" s="3">
        <v>4</v>
      </c>
      <c r="AB11" s="16" t="s">
        <v>653</v>
      </c>
      <c r="AC11" s="2" t="s">
        <v>628</v>
      </c>
      <c r="AD11" s="2" t="s">
        <v>630</v>
      </c>
      <c r="AE11" s="7">
        <v>2100</v>
      </c>
      <c r="AF11" s="2" t="s">
        <v>51</v>
      </c>
      <c r="AG11" s="2" t="s">
        <v>661</v>
      </c>
      <c r="AH11" s="2"/>
      <c r="AI11" s="2"/>
      <c r="AJ11" s="2" t="s">
        <v>667</v>
      </c>
      <c r="AK11" s="2" t="s">
        <v>668</v>
      </c>
      <c r="AL11" s="112" t="str" cm="1">
        <f t="array" ref="AL11">IF(OR(ISBLANK(Event_år_d2[[#This Row],[K: Event]:[K: Eventdato]])),"",Event_år_d2[[#This Row],[K: Event]]&amp;" "&amp;YEAR(Event_år_d2[[#This Row],[K: Eventdato]]))</f>
        <v>DM 2017</v>
      </c>
    </row>
    <row r="12" spans="1:41" x14ac:dyDescent="0.3">
      <c r="A12" t="s">
        <v>962</v>
      </c>
      <c r="B12" t="s">
        <v>963</v>
      </c>
      <c r="C12" t="s">
        <v>958</v>
      </c>
      <c r="D12" t="s">
        <v>210</v>
      </c>
      <c r="E12" s="111">
        <v>45081.865254629629</v>
      </c>
      <c r="F12" s="2" t="s">
        <v>604</v>
      </c>
      <c r="G12" s="2" t="s">
        <v>467</v>
      </c>
      <c r="K12" s="4"/>
      <c r="L12" s="4"/>
      <c r="O12" s="92" cm="1">
        <f t="array" ref="O12">ROW()-ROW(Bordtennisklub_d1[#Headers])</f>
        <v>7</v>
      </c>
      <c r="P12" s="19" t="s">
        <v>306</v>
      </c>
      <c r="Q12" s="16" t="s">
        <v>914</v>
      </c>
      <c r="R12" s="2" t="s">
        <v>307</v>
      </c>
      <c r="S12" s="2" t="s">
        <v>305</v>
      </c>
      <c r="U12" s="40" cm="1">
        <f t="array" ref="U12">ROW()-ROW(Event_år_d2[#Headers])</f>
        <v>7</v>
      </c>
      <c r="V12" s="2" t="s">
        <v>592</v>
      </c>
      <c r="W12" s="75">
        <v>42721.416666666664</v>
      </c>
      <c r="X12" s="75">
        <v>42708.999988425923</v>
      </c>
      <c r="Y12" s="75"/>
      <c r="Z12" s="114">
        <v>42719</v>
      </c>
      <c r="AA12" s="3">
        <v>4</v>
      </c>
      <c r="AB12" s="16" t="s">
        <v>653</v>
      </c>
      <c r="AC12" s="2" t="s">
        <v>628</v>
      </c>
      <c r="AD12" s="2" t="s">
        <v>630</v>
      </c>
      <c r="AE12" s="7">
        <v>2100</v>
      </c>
      <c r="AF12" s="2" t="s">
        <v>51</v>
      </c>
      <c r="AG12" s="2" t="s">
        <v>661</v>
      </c>
      <c r="AH12" s="2"/>
      <c r="AI12" s="2"/>
      <c r="AJ12" s="2" t="s">
        <v>667</v>
      </c>
      <c r="AK12" s="2" t="s">
        <v>668</v>
      </c>
      <c r="AL12" s="112" t="str" cm="1">
        <f t="array" ref="AL12">IF(OR(ISBLANK(Event_år_d2[[#This Row],[K: Event]:[K: Eventdato]])),"",Event_år_d2[[#This Row],[K: Event]]&amp;" "&amp;YEAR(Event_år_d2[[#This Row],[K: Eventdato]]))</f>
        <v>DM 2016</v>
      </c>
    </row>
    <row r="13" spans="1:41" x14ac:dyDescent="0.3">
      <c r="A13" t="s">
        <v>956</v>
      </c>
      <c r="B13" t="s">
        <v>957</v>
      </c>
      <c r="C13" t="s">
        <v>416</v>
      </c>
      <c r="D13" t="s">
        <v>210</v>
      </c>
      <c r="E13" s="111">
        <v>45079.378657407404</v>
      </c>
      <c r="F13" s="2" t="s">
        <v>604</v>
      </c>
      <c r="G13" s="2" t="s">
        <v>467</v>
      </c>
      <c r="I13" s="7">
        <v>2048</v>
      </c>
      <c r="K13" s="4"/>
      <c r="L13" s="4"/>
      <c r="O13" s="92" cm="1">
        <f t="array" ref="O13">ROW()-ROW(Bordtennisklub_d1[#Headers])</f>
        <v>8</v>
      </c>
      <c r="P13" s="19" t="s">
        <v>428</v>
      </c>
      <c r="Q13" s="16" t="s">
        <v>915</v>
      </c>
      <c r="R13" s="2" t="s">
        <v>429</v>
      </c>
      <c r="S13" s="2" t="s">
        <v>430</v>
      </c>
      <c r="U13" s="40" cm="1">
        <f t="array" ref="U13">ROW()-ROW(Event_år_d2[#Headers])</f>
        <v>8</v>
      </c>
      <c r="V13" s="2" t="s">
        <v>592</v>
      </c>
      <c r="W13" s="75">
        <v>42357.416666666664</v>
      </c>
      <c r="X13" s="75">
        <v>42344.999988425923</v>
      </c>
      <c r="Y13" s="75"/>
      <c r="Z13" s="114">
        <v>42355</v>
      </c>
      <c r="AA13" s="3">
        <v>4</v>
      </c>
      <c r="AB13" s="16" t="s">
        <v>653</v>
      </c>
      <c r="AC13" s="2" t="s">
        <v>11</v>
      </c>
      <c r="AD13" s="2" t="s">
        <v>629</v>
      </c>
      <c r="AE13" s="7">
        <v>9850</v>
      </c>
      <c r="AF13" s="2" t="s">
        <v>48</v>
      </c>
      <c r="AG13" s="2" t="s">
        <v>662</v>
      </c>
      <c r="AH13" s="2"/>
      <c r="AI13" s="2"/>
      <c r="AJ13" s="2" t="s">
        <v>667</v>
      </c>
      <c r="AK13" s="2" t="s">
        <v>668</v>
      </c>
      <c r="AL13" s="112" t="str" cm="1">
        <f t="array" ref="AL13">IF(OR(ISBLANK(Event_år_d2[[#This Row],[K: Event]:[K: Eventdato]])),"",Event_år_d2[[#This Row],[K: Event]]&amp;" "&amp;YEAR(Event_år_d2[[#This Row],[K: Eventdato]]))</f>
        <v>DM 2015</v>
      </c>
    </row>
    <row r="14" spans="1:41" x14ac:dyDescent="0.3">
      <c r="A14" t="s">
        <v>956</v>
      </c>
      <c r="B14" t="s">
        <v>957</v>
      </c>
      <c r="C14" t="s">
        <v>416</v>
      </c>
      <c r="D14" t="s">
        <v>210</v>
      </c>
      <c r="E14" s="111">
        <v>45079.378657407404</v>
      </c>
      <c r="F14" s="2" t="s">
        <v>634</v>
      </c>
      <c r="G14" s="2" t="s">
        <v>467</v>
      </c>
      <c r="I14" s="7">
        <v>2048</v>
      </c>
      <c r="K14" s="4"/>
      <c r="L14" s="4"/>
      <c r="O14" s="92" cm="1">
        <f t="array" ref="O14">ROW()-ROW(Bordtennisklub_d1[#Headers])</f>
        <v>9</v>
      </c>
      <c r="P14" s="19" t="s">
        <v>4</v>
      </c>
      <c r="Q14" s="16" t="s">
        <v>916</v>
      </c>
      <c r="R14" s="2" t="s">
        <v>50</v>
      </c>
      <c r="S14" s="2" t="s">
        <v>266</v>
      </c>
      <c r="U14" s="40" cm="1">
        <f t="array" ref="U14">ROW()-ROW(Event_år_d2[#Headers])</f>
        <v>9</v>
      </c>
      <c r="V14" s="2" t="s">
        <v>592</v>
      </c>
      <c r="W14" s="75">
        <v>41993.416666666664</v>
      </c>
      <c r="X14" s="75">
        <v>41980.999988425923</v>
      </c>
      <c r="Y14" s="75"/>
      <c r="Z14" s="114">
        <v>41991</v>
      </c>
      <c r="AA14" s="3">
        <v>4</v>
      </c>
      <c r="AB14" s="16" t="s">
        <v>653</v>
      </c>
      <c r="AC14" s="2" t="s">
        <v>11</v>
      </c>
      <c r="AD14" s="2" t="s">
        <v>629</v>
      </c>
      <c r="AE14" s="7">
        <v>9850</v>
      </c>
      <c r="AF14" s="2" t="s">
        <v>48</v>
      </c>
      <c r="AG14" s="2" t="s">
        <v>662</v>
      </c>
      <c r="AH14" s="2"/>
      <c r="AI14" s="2"/>
      <c r="AJ14" s="2" t="s">
        <v>667</v>
      </c>
      <c r="AK14" s="2" t="s">
        <v>668</v>
      </c>
      <c r="AL14" s="112" t="str" cm="1">
        <f t="array" ref="AL14">IF(OR(ISBLANK(Event_år_d2[[#This Row],[K: Event]:[K: Eventdato]])),"",Event_år_d2[[#This Row],[K: Event]]&amp;" "&amp;YEAR(Event_år_d2[[#This Row],[K: Eventdato]]))</f>
        <v>DM 2014</v>
      </c>
    </row>
    <row r="15" spans="1:41" x14ac:dyDescent="0.3">
      <c r="A15" s="2" t="s">
        <v>362</v>
      </c>
      <c r="B15" s="2" t="s">
        <v>363</v>
      </c>
      <c r="C15" s="2" t="s">
        <v>306</v>
      </c>
      <c r="D15" t="s">
        <v>210</v>
      </c>
      <c r="E15" s="111">
        <v>45079.378275462965</v>
      </c>
      <c r="F15" s="2" t="s">
        <v>604</v>
      </c>
      <c r="G15" s="2" t="s">
        <v>467</v>
      </c>
      <c r="I15" s="7">
        <v>1784</v>
      </c>
      <c r="K15" s="4"/>
      <c r="L15" s="4"/>
      <c r="O15" s="92" cm="1">
        <f t="array" ref="O15">ROW()-ROW(Bordtennisklub_d1[#Headers])</f>
        <v>10</v>
      </c>
      <c r="P15" s="19" t="s">
        <v>32</v>
      </c>
      <c r="Q15" s="16" t="s">
        <v>917</v>
      </c>
      <c r="R15" s="2" t="s">
        <v>45</v>
      </c>
      <c r="S15" s="2" t="s">
        <v>267</v>
      </c>
    </row>
    <row r="16" spans="1:41" x14ac:dyDescent="0.3">
      <c r="A16" s="2" t="s">
        <v>362</v>
      </c>
      <c r="B16" s="2" t="s">
        <v>363</v>
      </c>
      <c r="C16" s="2" t="s">
        <v>306</v>
      </c>
      <c r="D16" s="2" t="s">
        <v>210</v>
      </c>
      <c r="E16" s="111">
        <v>45079.378275462965</v>
      </c>
      <c r="F16" s="2" t="s">
        <v>634</v>
      </c>
      <c r="G16" s="2" t="s">
        <v>467</v>
      </c>
      <c r="I16" s="7">
        <v>1784</v>
      </c>
      <c r="K16" s="4"/>
      <c r="L16" s="4"/>
      <c r="O16" s="92" cm="1">
        <f t="array" ref="O16">ROW()-ROW(Bordtennisklub_d1[#Headers])</f>
        <v>11</v>
      </c>
      <c r="P16" s="19" t="s">
        <v>308</v>
      </c>
      <c r="Q16" s="16" t="s">
        <v>918</v>
      </c>
      <c r="R16" s="2" t="s">
        <v>309</v>
      </c>
      <c r="S16" s="2" t="s">
        <v>310</v>
      </c>
      <c r="U16" s="125" t="s">
        <v>580</v>
      </c>
      <c r="V16" s="125"/>
      <c r="W16" s="125"/>
      <c r="X16" s="125"/>
      <c r="Y16" s="125"/>
      <c r="Z16" s="125"/>
      <c r="AA16" s="125"/>
      <c r="AB16" s="125"/>
      <c r="AC16" s="125"/>
    </row>
    <row r="17" spans="1:29" x14ac:dyDescent="0.3">
      <c r="A17" s="2" t="s">
        <v>426</v>
      </c>
      <c r="B17" s="2" t="s">
        <v>427</v>
      </c>
      <c r="C17" s="2" t="s">
        <v>428</v>
      </c>
      <c r="D17" s="2" t="s">
        <v>210</v>
      </c>
      <c r="E17" s="111">
        <v>45078.826504629629</v>
      </c>
      <c r="F17" s="2" t="s">
        <v>604</v>
      </c>
      <c r="G17" s="2" t="s">
        <v>467</v>
      </c>
      <c r="I17" s="7">
        <v>1794</v>
      </c>
      <c r="K17" s="4"/>
      <c r="L17" s="4"/>
      <c r="O17" s="92" cm="1">
        <f t="array" ref="O17">ROW()-ROW(Bordtennisklub_d1[#Headers])</f>
        <v>12</v>
      </c>
      <c r="P17" s="19" t="s">
        <v>63</v>
      </c>
      <c r="Q17" s="16" t="s">
        <v>919</v>
      </c>
      <c r="R17" s="2" t="s">
        <v>62</v>
      </c>
      <c r="S17" s="2" t="s">
        <v>268</v>
      </c>
      <c r="U17" s="124" t="str" cm="1">
        <f t="array" ref="U17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9 · 20 = 180 (✓)</v>
      </c>
      <c r="V17" s="124"/>
      <c r="W17" s="124"/>
      <c r="X17" s="124"/>
      <c r="Y17" s="124"/>
      <c r="Z17" s="124"/>
      <c r="AA17" s="124"/>
      <c r="AB17" s="124"/>
      <c r="AC17" s="124"/>
    </row>
    <row r="18" spans="1:29" x14ac:dyDescent="0.3">
      <c r="A18" t="s">
        <v>954</v>
      </c>
      <c r="B18" t="s">
        <v>955</v>
      </c>
      <c r="C18" t="s">
        <v>5</v>
      </c>
      <c r="D18" t="s">
        <v>210</v>
      </c>
      <c r="E18" s="111">
        <v>45078.364988425928</v>
      </c>
      <c r="F18" s="2" t="s">
        <v>604</v>
      </c>
      <c r="G18" s="2" t="s">
        <v>467</v>
      </c>
      <c r="I18" s="7"/>
      <c r="K18" s="4"/>
      <c r="L18" s="4"/>
      <c r="O18" s="92" cm="1">
        <f t="array" ref="O18">ROW()-ROW(Bordtennisklub_d1[#Headers])</f>
        <v>13</v>
      </c>
      <c r="P18" s="19" t="s">
        <v>299</v>
      </c>
      <c r="Q18" s="16" t="s">
        <v>920</v>
      </c>
      <c r="R18" s="2" t="s">
        <v>300</v>
      </c>
      <c r="S18" s="2" t="s">
        <v>349</v>
      </c>
      <c r="U18" s="7" t="s">
        <v>0</v>
      </c>
      <c r="V18" s="19" t="s">
        <v>533</v>
      </c>
      <c r="W18" s="19" t="s">
        <v>13</v>
      </c>
      <c r="X18" t="s">
        <v>770</v>
      </c>
      <c r="Y18" s="19" t="s">
        <v>550</v>
      </c>
      <c r="Z18" s="79" t="s">
        <v>352</v>
      </c>
      <c r="AA18" s="79" t="s">
        <v>33</v>
      </c>
      <c r="AB18" s="3" t="s">
        <v>351</v>
      </c>
      <c r="AC18" t="s">
        <v>535</v>
      </c>
    </row>
    <row r="19" spans="1:29" x14ac:dyDescent="0.3">
      <c r="A19" t="s">
        <v>954</v>
      </c>
      <c r="B19" t="s">
        <v>955</v>
      </c>
      <c r="C19" t="s">
        <v>5</v>
      </c>
      <c r="D19" t="s">
        <v>210</v>
      </c>
      <c r="E19" s="111">
        <v>45078.364988425928</v>
      </c>
      <c r="F19" s="2" t="s">
        <v>634</v>
      </c>
      <c r="G19" s="2" t="s">
        <v>467</v>
      </c>
      <c r="I19" s="7"/>
      <c r="K19" s="4"/>
      <c r="L19" s="4"/>
      <c r="O19" s="92" cm="1">
        <f t="array" ref="O19">ROW()-ROW(Bordtennisklub_d1[#Headers])</f>
        <v>14</v>
      </c>
      <c r="P19" s="19" t="s">
        <v>235</v>
      </c>
      <c r="Q19" s="16" t="s">
        <v>921</v>
      </c>
      <c r="R19" s="2" t="s">
        <v>236</v>
      </c>
      <c r="S19" s="2" t="s">
        <v>269</v>
      </c>
      <c r="U19" s="40" cm="1">
        <f t="array" ref="U19">ROW()-ROW(Event_år_billettype_d1[#Headers])</f>
        <v>1</v>
      </c>
      <c r="V19" s="2" t="s">
        <v>593</v>
      </c>
      <c r="W19" s="2" t="s">
        <v>336</v>
      </c>
      <c r="X19" s="2" t="s">
        <v>771</v>
      </c>
      <c r="Y19" s="2"/>
      <c r="Z19" s="79">
        <v>150</v>
      </c>
      <c r="AA19" s="79">
        <v>150</v>
      </c>
      <c r="AB19" s="3">
        <v>96</v>
      </c>
      <c r="AC1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t="s">
        <v>952</v>
      </c>
      <c r="B20" t="s">
        <v>953</v>
      </c>
      <c r="C20" t="s">
        <v>5</v>
      </c>
      <c r="D20" t="s">
        <v>210</v>
      </c>
      <c r="E20" s="111">
        <v>45078.354560185187</v>
      </c>
      <c r="F20" s="2" t="s">
        <v>604</v>
      </c>
      <c r="G20" s="2" t="s">
        <v>467</v>
      </c>
      <c r="I20" s="7">
        <v>1369</v>
      </c>
      <c r="K20" s="4"/>
      <c r="L20" s="4"/>
      <c r="O20" s="92" cm="1">
        <f t="array" ref="O20">ROW()-ROW(Bordtennisklub_d1[#Headers])</f>
        <v>15</v>
      </c>
      <c r="P20" s="19" t="s">
        <v>281</v>
      </c>
      <c r="Q20" s="16" t="s">
        <v>922</v>
      </c>
      <c r="R20" s="2" t="s">
        <v>282</v>
      </c>
      <c r="S20" s="2" t="s">
        <v>283</v>
      </c>
      <c r="U20" s="40" cm="1">
        <f t="array" ref="U20">ROW()-ROW(Event_år_billettype_d1[#Headers])</f>
        <v>2</v>
      </c>
      <c r="V20" s="2" t="s">
        <v>593</v>
      </c>
      <c r="W20" s="2" t="s">
        <v>514</v>
      </c>
      <c r="X20" s="2" t="s">
        <v>772</v>
      </c>
      <c r="Y20" s="2"/>
      <c r="Z20" s="79">
        <v>200</v>
      </c>
      <c r="AA20" s="79">
        <v>200</v>
      </c>
      <c r="AB20" s="3">
        <v>150</v>
      </c>
      <c r="AC2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t="s">
        <v>311</v>
      </c>
      <c r="B21" t="s">
        <v>313</v>
      </c>
      <c r="C21" t="s">
        <v>312</v>
      </c>
      <c r="D21" t="s">
        <v>210</v>
      </c>
      <c r="E21" s="111">
        <v>45076.98704861111</v>
      </c>
      <c r="F21" s="2" t="s">
        <v>604</v>
      </c>
      <c r="G21" s="2" t="s">
        <v>467</v>
      </c>
      <c r="I21" s="7">
        <v>1497</v>
      </c>
      <c r="K21" s="4"/>
      <c r="L21" s="4"/>
      <c r="O21" s="92" cm="1">
        <f t="array" ref="O21">ROW()-ROW(Bordtennisklub_d1[#Headers])</f>
        <v>16</v>
      </c>
      <c r="P21" s="19" t="s">
        <v>312</v>
      </c>
      <c r="Q21" s="16" t="s">
        <v>923</v>
      </c>
      <c r="R21" s="2" t="s">
        <v>314</v>
      </c>
      <c r="S21" s="2" t="s">
        <v>315</v>
      </c>
      <c r="U21" s="40" cm="1">
        <f t="array" ref="U21">ROW()-ROW(Event_år_billettype_d1[#Headers])</f>
        <v>3</v>
      </c>
      <c r="V21" s="2" t="s">
        <v>594</v>
      </c>
      <c r="W21" s="2" t="s">
        <v>336</v>
      </c>
      <c r="X21" s="2"/>
      <c r="Y21" s="2"/>
      <c r="Z21" s="79">
        <v>125</v>
      </c>
      <c r="AA21" s="79">
        <v>100</v>
      </c>
      <c r="AB21" s="3">
        <v>72</v>
      </c>
      <c r="AC2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t="s">
        <v>950</v>
      </c>
      <c r="B22" t="s">
        <v>951</v>
      </c>
      <c r="C22" t="s">
        <v>4</v>
      </c>
      <c r="D22" t="s">
        <v>210</v>
      </c>
      <c r="E22" s="111">
        <v>45076.735439814816</v>
      </c>
      <c r="F22" s="2" t="s">
        <v>604</v>
      </c>
      <c r="G22" s="2" t="s">
        <v>466</v>
      </c>
      <c r="I22" s="7">
        <v>2253</v>
      </c>
      <c r="K22" s="4"/>
      <c r="L22" s="4"/>
      <c r="O22" s="92" cm="1">
        <f t="array" ref="O22">ROW()-ROW(Bordtennisklub_d1[#Headers])</f>
        <v>17</v>
      </c>
      <c r="P22" s="19" t="s">
        <v>303</v>
      </c>
      <c r="Q22" s="16" t="s">
        <v>924</v>
      </c>
      <c r="R22" s="2" t="s">
        <v>304</v>
      </c>
      <c r="S22" s="2" t="s">
        <v>301</v>
      </c>
      <c r="U22" s="40" cm="1">
        <f t="array" ref="U22">ROW()-ROW(Event_år_billettype_d1[#Headers])</f>
        <v>4</v>
      </c>
      <c r="V22" s="2" t="s">
        <v>594</v>
      </c>
      <c r="W22" s="2" t="s">
        <v>514</v>
      </c>
      <c r="X22" s="2"/>
      <c r="Y22" s="2"/>
      <c r="Z22" s="79">
        <v>150</v>
      </c>
      <c r="AA22" s="79">
        <v>150</v>
      </c>
      <c r="AB22" s="3">
        <v>120</v>
      </c>
      <c r="AC2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t="s">
        <v>948</v>
      </c>
      <c r="B23" t="s">
        <v>949</v>
      </c>
      <c r="C23" t="s">
        <v>5</v>
      </c>
      <c r="D23" t="s">
        <v>210</v>
      </c>
      <c r="E23" s="111">
        <v>45073.846250000002</v>
      </c>
      <c r="F23" s="2" t="s">
        <v>604</v>
      </c>
      <c r="G23" s="2" t="s">
        <v>467</v>
      </c>
      <c r="I23" s="7"/>
      <c r="K23" s="4"/>
      <c r="L23" s="4"/>
      <c r="O23" s="92" cm="1">
        <f t="array" ref="O23">ROW()-ROW(Bordtennisklub_d1[#Headers])</f>
        <v>18</v>
      </c>
      <c r="P23" s="19" t="s">
        <v>5</v>
      </c>
      <c r="Q23" s="16" t="s">
        <v>925</v>
      </c>
      <c r="R23" s="2" t="s">
        <v>46</v>
      </c>
      <c r="S23" s="2" t="s">
        <v>270</v>
      </c>
      <c r="U23" s="40" cm="1">
        <f t="array" ref="U23">ROW()-ROW(Event_år_billettype_d1[#Headers])</f>
        <v>5</v>
      </c>
      <c r="V23" s="2" t="s">
        <v>595</v>
      </c>
      <c r="W23" s="2" t="s">
        <v>336</v>
      </c>
      <c r="X23" s="2"/>
      <c r="Y23" s="2"/>
      <c r="Z23" s="79">
        <v>125</v>
      </c>
      <c r="AA23" s="79">
        <v>100</v>
      </c>
      <c r="AB23" s="3">
        <v>64</v>
      </c>
      <c r="AC2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t="s">
        <v>945</v>
      </c>
      <c r="B24" t="s">
        <v>946</v>
      </c>
      <c r="C24" t="s">
        <v>41</v>
      </c>
      <c r="D24" t="s">
        <v>210</v>
      </c>
      <c r="E24" s="111">
        <v>45070.793541666666</v>
      </c>
      <c r="F24" s="2" t="s">
        <v>604</v>
      </c>
      <c r="G24" s="2" t="s">
        <v>467</v>
      </c>
      <c r="I24" s="7"/>
      <c r="K24" s="4"/>
      <c r="L24" s="4"/>
      <c r="O24" s="92" cm="1">
        <f t="array" ref="O24">ROW()-ROW(Bordtennisklub_d1[#Headers])</f>
        <v>19</v>
      </c>
      <c r="P24" s="19" t="s">
        <v>10</v>
      </c>
      <c r="Q24" s="16" t="s">
        <v>926</v>
      </c>
      <c r="R24" s="2" t="s">
        <v>51</v>
      </c>
      <c r="S24" s="2" t="s">
        <v>271</v>
      </c>
      <c r="U24" s="40" cm="1">
        <f t="array" ref="U24">ROW()-ROW(Event_år_billettype_d1[#Headers])</f>
        <v>6</v>
      </c>
      <c r="V24" s="2" t="s">
        <v>595</v>
      </c>
      <c r="W24" s="2" t="s">
        <v>514</v>
      </c>
      <c r="X24" s="2"/>
      <c r="Y24" s="2"/>
      <c r="Z24" s="79">
        <v>229</v>
      </c>
      <c r="AA24" s="79">
        <v>229</v>
      </c>
      <c r="AB24" s="3">
        <v>15</v>
      </c>
      <c r="AC2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t="s">
        <v>944</v>
      </c>
      <c r="B25" t="s">
        <v>947</v>
      </c>
      <c r="C25" t="s">
        <v>41</v>
      </c>
      <c r="D25" t="s">
        <v>210</v>
      </c>
      <c r="E25" s="111">
        <v>45070.791388888887</v>
      </c>
      <c r="F25" s="2" t="s">
        <v>604</v>
      </c>
      <c r="G25" s="2" t="s">
        <v>467</v>
      </c>
      <c r="I25" s="7">
        <v>1714</v>
      </c>
      <c r="K25" s="4"/>
      <c r="L25" s="4"/>
      <c r="O25" s="92" cm="1">
        <f t="array" ref="O25">ROW()-ROW(Bordtennisklub_d1[#Headers])</f>
        <v>20</v>
      </c>
      <c r="P25" s="19" t="s">
        <v>252</v>
      </c>
      <c r="Q25" s="16" t="s">
        <v>927</v>
      </c>
      <c r="R25" s="2" t="s">
        <v>253</v>
      </c>
      <c r="S25" s="2" t="s">
        <v>272</v>
      </c>
      <c r="U25" s="40" cm="1">
        <f t="array" ref="U25">ROW()-ROW(Event_år_billettype_d1[#Headers])</f>
        <v>7</v>
      </c>
      <c r="V25" s="2" t="s">
        <v>595</v>
      </c>
      <c r="W25" s="2" t="s">
        <v>536</v>
      </c>
      <c r="X25" s="2"/>
      <c r="Y25" s="2"/>
      <c r="Z25" s="79">
        <v>100</v>
      </c>
      <c r="AA25" s="79">
        <v>100</v>
      </c>
      <c r="AB25" s="3">
        <v>15</v>
      </c>
      <c r="AC2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t="s">
        <v>904</v>
      </c>
      <c r="B26" t="s">
        <v>903</v>
      </c>
      <c r="C26" t="s">
        <v>905</v>
      </c>
      <c r="D26" t="s">
        <v>210</v>
      </c>
      <c r="E26" s="111">
        <v>45066.377488425926</v>
      </c>
      <c r="F26" s="2" t="s">
        <v>604</v>
      </c>
      <c r="G26" s="2" t="s">
        <v>467</v>
      </c>
      <c r="H26" s="4"/>
      <c r="I26" s="7">
        <v>1019</v>
      </c>
      <c r="J26" s="4"/>
      <c r="K26" s="4"/>
      <c r="L26" s="4"/>
      <c r="M26" s="4"/>
      <c r="O26" s="92" cm="1">
        <f t="array" ref="O26">ROW()-ROW(Bordtennisklub_d1[#Headers])</f>
        <v>21</v>
      </c>
      <c r="P26" s="19" t="s">
        <v>288</v>
      </c>
      <c r="Q26" s="16" t="s">
        <v>928</v>
      </c>
      <c r="R26" s="2" t="s">
        <v>289</v>
      </c>
      <c r="S26" s="2" t="s">
        <v>287</v>
      </c>
      <c r="U26" s="40" cm="1">
        <f t="array" ref="U26">ROW()-ROW(Event_år_billettype_d1[#Headers])</f>
        <v>8</v>
      </c>
      <c r="V26" s="2" t="s">
        <v>595</v>
      </c>
      <c r="W26" s="2" t="s">
        <v>527</v>
      </c>
      <c r="X26" s="2"/>
      <c r="Y26" s="2" t="s">
        <v>537</v>
      </c>
      <c r="Z26" s="79">
        <v>50</v>
      </c>
      <c r="AA26" s="79">
        <v>48</v>
      </c>
      <c r="AB26" s="3">
        <v>64</v>
      </c>
      <c r="AC2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t="s">
        <v>904</v>
      </c>
      <c r="B27" t="s">
        <v>903</v>
      </c>
      <c r="C27" t="s">
        <v>905</v>
      </c>
      <c r="D27" t="s">
        <v>210</v>
      </c>
      <c r="E27" s="111">
        <v>45066.377488425926</v>
      </c>
      <c r="F27" s="2" t="s">
        <v>634</v>
      </c>
      <c r="G27" s="2" t="s">
        <v>467</v>
      </c>
      <c r="H27" s="4"/>
      <c r="I27" s="7">
        <v>1019</v>
      </c>
      <c r="J27" s="4"/>
      <c r="K27" s="4"/>
      <c r="L27" s="4"/>
      <c r="M27" s="4"/>
      <c r="O27" s="92" cm="1">
        <f t="array" ref="O27">ROW()-ROW(Bordtennisklub_d1[#Headers])</f>
        <v>22</v>
      </c>
      <c r="P27" s="19" t="s">
        <v>53</v>
      </c>
      <c r="Q27" s="16" t="s">
        <v>929</v>
      </c>
      <c r="R27" s="2" t="s">
        <v>52</v>
      </c>
      <c r="S27" s="2" t="s">
        <v>284</v>
      </c>
      <c r="U27" s="40" cm="1">
        <f t="array" ref="U27">ROW()-ROW(Event_år_billettype_d1[#Headers])</f>
        <v>9</v>
      </c>
      <c r="V27" s="2" t="s">
        <v>595</v>
      </c>
      <c r="W27" s="2" t="s">
        <v>527</v>
      </c>
      <c r="X27" s="2"/>
      <c r="Y27" s="2" t="s">
        <v>538</v>
      </c>
      <c r="Z27" s="79">
        <v>50</v>
      </c>
      <c r="AA27" s="79">
        <v>52</v>
      </c>
      <c r="AB27" s="3">
        <v>64</v>
      </c>
      <c r="AC2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t="s">
        <v>901</v>
      </c>
      <c r="B28" t="s">
        <v>902</v>
      </c>
      <c r="C28" t="s">
        <v>905</v>
      </c>
      <c r="D28" t="s">
        <v>211</v>
      </c>
      <c r="E28" s="111">
        <v>45066.370891203704</v>
      </c>
      <c r="F28" s="2" t="s">
        <v>604</v>
      </c>
      <c r="G28" s="2" t="s">
        <v>467</v>
      </c>
      <c r="H28" s="4"/>
      <c r="I28" s="7">
        <v>936</v>
      </c>
      <c r="J28" s="4"/>
      <c r="K28" s="4"/>
      <c r="L28" s="4"/>
      <c r="M28" s="4"/>
      <c r="O28" s="92" cm="1">
        <f t="array" ref="O28">ROW()-ROW(Bordtennisklub_d1[#Headers])</f>
        <v>23</v>
      </c>
      <c r="P28" s="19" t="s">
        <v>958</v>
      </c>
      <c r="Q28" s="16" t="s">
        <v>959</v>
      </c>
      <c r="R28" s="2" t="s">
        <v>960</v>
      </c>
      <c r="S28" s="2" t="s">
        <v>961</v>
      </c>
      <c r="U28" s="40" cm="1">
        <f t="array" ref="U28">ROW()-ROW(Event_år_billettype_d1[#Headers])</f>
        <v>10</v>
      </c>
      <c r="V28" s="2" t="s">
        <v>595</v>
      </c>
      <c r="W28" s="2" t="s">
        <v>527</v>
      </c>
      <c r="X28" s="2"/>
      <c r="Y28" s="2" t="s">
        <v>539</v>
      </c>
      <c r="Z28" s="79">
        <v>50</v>
      </c>
      <c r="AA28" s="79">
        <v>52</v>
      </c>
      <c r="AB28" s="3">
        <v>64</v>
      </c>
      <c r="AC2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t="s">
        <v>901</v>
      </c>
      <c r="B29" t="s">
        <v>902</v>
      </c>
      <c r="C29" t="s">
        <v>905</v>
      </c>
      <c r="D29" t="s">
        <v>211</v>
      </c>
      <c r="E29" s="111">
        <v>45066.370891203704</v>
      </c>
      <c r="F29" s="2" t="s">
        <v>634</v>
      </c>
      <c r="G29" s="2" t="s">
        <v>467</v>
      </c>
      <c r="H29" s="4"/>
      <c r="I29" s="7">
        <v>936</v>
      </c>
      <c r="J29" s="4"/>
      <c r="K29" s="4"/>
      <c r="L29" s="4"/>
      <c r="M29" s="4"/>
      <c r="O29" s="92" cm="1">
        <f t="array" ref="O29">ROW()-ROW(Bordtennisklub_d1[#Headers])</f>
        <v>24</v>
      </c>
      <c r="P29" s="19" t="s">
        <v>6</v>
      </c>
      <c r="Q29" s="16" t="s">
        <v>930</v>
      </c>
      <c r="R29" s="2" t="s">
        <v>6</v>
      </c>
      <c r="S29" s="2" t="s">
        <v>273</v>
      </c>
      <c r="U29" s="40" cm="1">
        <f t="array" ref="U29">ROW()-ROW(Event_år_billettype_d1[#Headers])</f>
        <v>11</v>
      </c>
      <c r="V29" s="2" t="s">
        <v>595</v>
      </c>
      <c r="W29" s="2" t="s">
        <v>527</v>
      </c>
      <c r="X29" s="2"/>
      <c r="Y29" s="2" t="s">
        <v>540</v>
      </c>
      <c r="Z29" s="79">
        <v>50</v>
      </c>
      <c r="AA29" s="79">
        <v>52</v>
      </c>
      <c r="AB29" s="3">
        <v>64</v>
      </c>
      <c r="AC2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t="s">
        <v>851</v>
      </c>
      <c r="B30" t="s">
        <v>852</v>
      </c>
      <c r="C30" t="s">
        <v>78</v>
      </c>
      <c r="D30" t="s">
        <v>210</v>
      </c>
      <c r="E30" s="111">
        <v>45064.864120370374</v>
      </c>
      <c r="F30" s="2" t="s">
        <v>604</v>
      </c>
      <c r="G30" s="2" t="s">
        <v>467</v>
      </c>
      <c r="H30" s="4"/>
      <c r="I30" s="7"/>
      <c r="J30" s="4"/>
      <c r="K30" s="4"/>
      <c r="L30" s="4"/>
      <c r="M30" s="4"/>
      <c r="O30" s="92" cm="1">
        <f t="array" ref="O30">ROW()-ROW(Bordtennisklub_d1[#Headers])</f>
        <v>25</v>
      </c>
      <c r="P30" s="19" t="s">
        <v>644</v>
      </c>
      <c r="Q30" s="16" t="s">
        <v>931</v>
      </c>
      <c r="R30" s="2" t="s">
        <v>285</v>
      </c>
      <c r="S30" s="2" t="s">
        <v>286</v>
      </c>
      <c r="U30" s="40" cm="1">
        <f t="array" ref="U30">ROW()-ROW(Event_år_billettype_d1[#Headers])</f>
        <v>12</v>
      </c>
      <c r="V30" s="2" t="s">
        <v>595</v>
      </c>
      <c r="W30" s="2" t="s">
        <v>527</v>
      </c>
      <c r="X30" s="2"/>
      <c r="Y30" s="2" t="s">
        <v>541</v>
      </c>
      <c r="Z30" s="79">
        <v>50</v>
      </c>
      <c r="AA30" s="79">
        <v>49</v>
      </c>
      <c r="AB30" s="3">
        <v>64</v>
      </c>
      <c r="AC3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t="s">
        <v>851</v>
      </c>
      <c r="B31" t="s">
        <v>852</v>
      </c>
      <c r="C31" t="s">
        <v>78</v>
      </c>
      <c r="D31" t="s">
        <v>210</v>
      </c>
      <c r="E31" s="111">
        <v>45064.864120370374</v>
      </c>
      <c r="F31" s="2" t="s">
        <v>634</v>
      </c>
      <c r="G31" s="2" t="s">
        <v>467</v>
      </c>
      <c r="H31" s="4"/>
      <c r="I31" s="7"/>
      <c r="J31" s="4"/>
      <c r="K31" s="4"/>
      <c r="L31" s="4"/>
      <c r="M31" s="4"/>
      <c r="O31" s="92" cm="1">
        <f t="array" ref="O31">ROW()-ROW(Bordtennisklub_d1[#Headers])</f>
        <v>26</v>
      </c>
      <c r="P31" s="19" t="s">
        <v>7</v>
      </c>
      <c r="Q31" s="16" t="s">
        <v>932</v>
      </c>
      <c r="R31" s="2" t="s">
        <v>54</v>
      </c>
      <c r="S31" s="2" t="s">
        <v>316</v>
      </c>
      <c r="U31" s="40" cm="1">
        <f t="array" ref="U31">ROW()-ROW(Event_år_billettype_d1[#Headers])</f>
        <v>13</v>
      </c>
      <c r="V31" s="2" t="s">
        <v>595</v>
      </c>
      <c r="W31" s="2" t="s">
        <v>527</v>
      </c>
      <c r="X31" s="2"/>
      <c r="Y31" s="2" t="s">
        <v>542</v>
      </c>
      <c r="Z31" s="79">
        <v>50</v>
      </c>
      <c r="AA31" s="79">
        <v>49</v>
      </c>
      <c r="AB31" s="3">
        <v>64</v>
      </c>
      <c r="AC3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t="s">
        <v>260</v>
      </c>
      <c r="B32" t="s">
        <v>261</v>
      </c>
      <c r="C32" t="s">
        <v>5</v>
      </c>
      <c r="D32" t="s">
        <v>210</v>
      </c>
      <c r="E32" s="111">
        <v>45064.599166666667</v>
      </c>
      <c r="F32" s="2" t="s">
        <v>604</v>
      </c>
      <c r="G32" s="2" t="s">
        <v>467</v>
      </c>
      <c r="H32" s="4"/>
      <c r="I32" s="7">
        <v>1637</v>
      </c>
      <c r="J32" s="4"/>
      <c r="K32" s="4"/>
      <c r="L32" s="4"/>
      <c r="M32" s="4"/>
      <c r="O32" s="92" cm="1">
        <f t="array" ref="O32">ROW()-ROW(Bordtennisklub_d1[#Headers])</f>
        <v>27</v>
      </c>
      <c r="P32" s="19" t="s">
        <v>41</v>
      </c>
      <c r="Q32" s="16" t="s">
        <v>933</v>
      </c>
      <c r="R32" s="2" t="s">
        <v>47</v>
      </c>
      <c r="S32" s="2" t="s">
        <v>274</v>
      </c>
      <c r="U32" s="40" cm="1">
        <f t="array" ref="U32">ROW()-ROW(Event_år_billettype_d1[#Headers])</f>
        <v>14</v>
      </c>
      <c r="V32" s="2" t="s">
        <v>595</v>
      </c>
      <c r="W32" s="2" t="s">
        <v>527</v>
      </c>
      <c r="X32" s="2"/>
      <c r="Y32" s="2" t="s">
        <v>543</v>
      </c>
      <c r="Z32" s="79">
        <v>50</v>
      </c>
      <c r="AA32" s="79">
        <v>45</v>
      </c>
      <c r="AB32" s="3">
        <v>64</v>
      </c>
      <c r="AC3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t="s">
        <v>262</v>
      </c>
      <c r="B33" t="s">
        <v>263</v>
      </c>
      <c r="C33" t="s">
        <v>5</v>
      </c>
      <c r="D33" t="s">
        <v>210</v>
      </c>
      <c r="E33" s="111">
        <v>45064.597337962965</v>
      </c>
      <c r="F33" s="2" t="s">
        <v>604</v>
      </c>
      <c r="G33" s="2" t="s">
        <v>467</v>
      </c>
      <c r="H33" s="4"/>
      <c r="I33" s="7">
        <v>1415</v>
      </c>
      <c r="J33" s="4"/>
      <c r="K33" s="4"/>
      <c r="L33" s="4"/>
      <c r="M33" s="4"/>
      <c r="O33" s="92" cm="1">
        <f t="array" ref="O33">ROW()-ROW(Bordtennisklub_d1[#Headers])</f>
        <v>28</v>
      </c>
      <c r="P33" s="19" t="s">
        <v>8</v>
      </c>
      <c r="Q33" s="16" t="s">
        <v>934</v>
      </c>
      <c r="R33" s="2" t="s">
        <v>55</v>
      </c>
      <c r="S33" s="2" t="s">
        <v>275</v>
      </c>
      <c r="U33" s="40" cm="1">
        <f t="array" ref="U33">ROW()-ROW(Event_år_billettype_d1[#Headers])</f>
        <v>15</v>
      </c>
      <c r="V33" s="2" t="s">
        <v>608</v>
      </c>
      <c r="W33" s="2" t="s">
        <v>336</v>
      </c>
      <c r="X33" s="2"/>
      <c r="Y33" s="2"/>
      <c r="Z33" s="79">
        <v>225</v>
      </c>
      <c r="AA33" s="79">
        <v>200</v>
      </c>
      <c r="AB33" s="3">
        <v>64</v>
      </c>
      <c r="AC3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t="s">
        <v>849</v>
      </c>
      <c r="B34" t="s">
        <v>850</v>
      </c>
      <c r="C34" t="s">
        <v>306</v>
      </c>
      <c r="D34" t="s">
        <v>210</v>
      </c>
      <c r="E34" s="111">
        <v>45064.594826388886</v>
      </c>
      <c r="F34" s="2" t="s">
        <v>604</v>
      </c>
      <c r="G34" s="2" t="s">
        <v>467</v>
      </c>
      <c r="H34" s="4"/>
      <c r="I34" s="7">
        <v>1318</v>
      </c>
      <c r="J34" s="4"/>
      <c r="K34" s="4"/>
      <c r="L34" s="4"/>
      <c r="M34" s="4"/>
      <c r="O34" s="92" cm="1">
        <f t="array" ref="O34">ROW()-ROW(Bordtennisklub_d1[#Headers])</f>
        <v>29</v>
      </c>
      <c r="P34" s="19" t="s">
        <v>3</v>
      </c>
      <c r="Q34" s="16" t="s">
        <v>935</v>
      </c>
      <c r="R34" s="2" t="s">
        <v>56</v>
      </c>
      <c r="S34" s="2" t="s">
        <v>276</v>
      </c>
      <c r="U34" s="40" cm="1">
        <f t="array" ref="U34">ROW()-ROW(Event_år_billettype_d1[#Headers])</f>
        <v>16</v>
      </c>
      <c r="V34" s="2" t="s">
        <v>609</v>
      </c>
      <c r="W34" s="2" t="s">
        <v>336</v>
      </c>
      <c r="X34" s="2"/>
      <c r="Y34" s="2"/>
      <c r="Z34" s="79"/>
      <c r="AA34" s="79"/>
      <c r="AB34" s="3"/>
      <c r="AC3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t="s">
        <v>258</v>
      </c>
      <c r="B35" t="s">
        <v>259</v>
      </c>
      <c r="C35" t="s">
        <v>5</v>
      </c>
      <c r="D35" t="s">
        <v>210</v>
      </c>
      <c r="E35" s="111">
        <v>45064.59443287037</v>
      </c>
      <c r="F35" s="2" t="s">
        <v>604</v>
      </c>
      <c r="G35" s="2" t="s">
        <v>467</v>
      </c>
      <c r="H35" s="4"/>
      <c r="I35" s="7">
        <v>2430</v>
      </c>
      <c r="J35" s="4"/>
      <c r="K35" s="4"/>
      <c r="L35" s="4"/>
      <c r="M35" s="4"/>
      <c r="O35" s="92" cm="1">
        <f t="array" ref="O35">ROW()-ROW(Bordtennisklub_d1[#Headers])</f>
        <v>30</v>
      </c>
      <c r="P35" s="19" t="s">
        <v>693</v>
      </c>
      <c r="Q35" s="16" t="s">
        <v>936</v>
      </c>
      <c r="R35" s="2" t="s">
        <v>694</v>
      </c>
      <c r="S35" s="2" t="s">
        <v>695</v>
      </c>
      <c r="U35" s="40" cm="1">
        <f t="array" ref="U35">ROW()-ROW(Event_år_billettype_d1[#Headers])</f>
        <v>17</v>
      </c>
      <c r="V35" s="2" t="s">
        <v>610</v>
      </c>
      <c r="W35" s="2" t="s">
        <v>336</v>
      </c>
      <c r="X35" s="2"/>
      <c r="Y35" s="2"/>
      <c r="Z35" s="79"/>
      <c r="AA35" s="79"/>
      <c r="AB35" s="3"/>
      <c r="AC3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t="s">
        <v>847</v>
      </c>
      <c r="B36" t="s">
        <v>848</v>
      </c>
      <c r="C36" t="s">
        <v>4</v>
      </c>
      <c r="D36" t="s">
        <v>211</v>
      </c>
      <c r="E36" s="111">
        <v>45064.510509259257</v>
      </c>
      <c r="F36" s="2" t="s">
        <v>604</v>
      </c>
      <c r="G36" s="2" t="s">
        <v>467</v>
      </c>
      <c r="H36" s="4"/>
      <c r="I36" s="7">
        <v>1852</v>
      </c>
      <c r="J36" s="4"/>
      <c r="K36" s="4"/>
      <c r="L36" s="4"/>
      <c r="M36" s="4"/>
      <c r="O36" s="92" cm="1">
        <f t="array" ref="O36">ROW()-ROW(Bordtennisklub_d1[#Headers])</f>
        <v>31</v>
      </c>
      <c r="P36" s="19" t="s">
        <v>416</v>
      </c>
      <c r="Q36" s="16" t="s">
        <v>937</v>
      </c>
      <c r="R36" s="2" t="s">
        <v>417</v>
      </c>
      <c r="S36" s="2" t="s">
        <v>418</v>
      </c>
      <c r="U36" s="40" cm="1">
        <f t="array" ref="U36">ROW()-ROW(Event_år_billettype_d1[#Headers])</f>
        <v>18</v>
      </c>
      <c r="V36" s="2" t="s">
        <v>611</v>
      </c>
      <c r="W36" s="2" t="s">
        <v>336</v>
      </c>
      <c r="X36" s="2"/>
      <c r="Y36" s="2"/>
      <c r="Z36" s="79"/>
      <c r="AA36" s="79"/>
      <c r="AB36" s="3"/>
      <c r="AC3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t="s">
        <v>845</v>
      </c>
      <c r="B37" t="s">
        <v>846</v>
      </c>
      <c r="C37" t="s">
        <v>306</v>
      </c>
      <c r="D37" t="s">
        <v>210</v>
      </c>
      <c r="E37" s="111">
        <v>45063.723447732838</v>
      </c>
      <c r="F37" s="2" t="s">
        <v>604</v>
      </c>
      <c r="G37" s="2" t="s">
        <v>467</v>
      </c>
      <c r="H37" s="4"/>
      <c r="I37" s="7">
        <v>1830</v>
      </c>
      <c r="J37" s="4"/>
      <c r="K37" s="4"/>
      <c r="L37" s="4"/>
      <c r="M37" s="4"/>
      <c r="O37" s="92" cm="1">
        <f t="array" ref="O37">ROW()-ROW(Bordtennisklub_d1[#Headers])</f>
        <v>32</v>
      </c>
      <c r="P37" s="19" t="s">
        <v>348</v>
      </c>
      <c r="Q37" s="16" t="s">
        <v>938</v>
      </c>
      <c r="R37" s="2" t="s">
        <v>295</v>
      </c>
      <c r="S37" s="2" t="s">
        <v>296</v>
      </c>
      <c r="U37" s="40" cm="1">
        <f t="array" ref="U37">ROW()-ROW(Event_år_billettype_d1[#Headers])</f>
        <v>19</v>
      </c>
      <c r="V37" s="2" t="s">
        <v>612</v>
      </c>
      <c r="W37" s="2" t="s">
        <v>336</v>
      </c>
      <c r="X37" s="2"/>
      <c r="Y37" s="2"/>
      <c r="Z37" s="79"/>
      <c r="AA37" s="79"/>
      <c r="AB37" s="3"/>
      <c r="AC3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t="s">
        <v>95</v>
      </c>
      <c r="B38" t="s">
        <v>109</v>
      </c>
      <c r="C38" t="s">
        <v>5</v>
      </c>
      <c r="D38" t="s">
        <v>210</v>
      </c>
      <c r="E38" s="111">
        <v>45059.712314814817</v>
      </c>
      <c r="F38" s="2" t="s">
        <v>604</v>
      </c>
      <c r="G38" s="2" t="s">
        <v>467</v>
      </c>
      <c r="H38" s="4">
        <v>3</v>
      </c>
      <c r="I38" s="7">
        <v>2594</v>
      </c>
      <c r="J38" s="4"/>
      <c r="K38" s="4"/>
      <c r="L38" s="4"/>
      <c r="M38" s="4"/>
      <c r="O38" s="92" cm="1">
        <f t="array" ref="O38">ROW()-ROW(Bordtennisklub_d1[#Headers])</f>
        <v>33</v>
      </c>
      <c r="P38" s="19" t="s">
        <v>905</v>
      </c>
      <c r="Q38" s="16" t="s">
        <v>939</v>
      </c>
      <c r="R38" s="2" t="s">
        <v>906</v>
      </c>
      <c r="S38" s="2" t="s">
        <v>907</v>
      </c>
      <c r="U38" s="40" cm="1">
        <f t="array" ref="U38">ROW()-ROW(Event_år_billettype_d1[#Headers])</f>
        <v>20</v>
      </c>
      <c r="V38" s="2" t="s">
        <v>613</v>
      </c>
      <c r="W38" s="2" t="s">
        <v>336</v>
      </c>
      <c r="X38" s="2"/>
      <c r="Y38" s="2"/>
      <c r="Z38" s="79"/>
      <c r="AA38" s="79"/>
      <c r="AB38" s="3"/>
      <c r="AC3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t="s">
        <v>95</v>
      </c>
      <c r="B39" t="s">
        <v>109</v>
      </c>
      <c r="C39" t="s">
        <v>5</v>
      </c>
      <c r="D39" t="s">
        <v>210</v>
      </c>
      <c r="E39" s="111">
        <v>45059.712314814817</v>
      </c>
      <c r="F39" s="2" t="s">
        <v>634</v>
      </c>
      <c r="G39" s="2" t="s">
        <v>467</v>
      </c>
      <c r="H39" s="4">
        <v>3</v>
      </c>
      <c r="I39" s="7">
        <v>2594</v>
      </c>
      <c r="J39" s="4"/>
      <c r="K39" s="4"/>
      <c r="L39" s="4"/>
      <c r="M39" s="4"/>
      <c r="O39" s="92" cm="1">
        <f t="array" ref="O39">ROW()-ROW(Bordtennisklub_d1[#Headers])</f>
        <v>34</v>
      </c>
      <c r="P39" s="19" t="s">
        <v>231</v>
      </c>
      <c r="Q39" s="16" t="s">
        <v>940</v>
      </c>
      <c r="R39" s="2" t="s">
        <v>232</v>
      </c>
      <c r="S39" s="2" t="s">
        <v>277</v>
      </c>
    </row>
    <row r="40" spans="1:29" x14ac:dyDescent="0.3">
      <c r="A40" t="s">
        <v>808</v>
      </c>
      <c r="B40" t="s">
        <v>807</v>
      </c>
      <c r="C40" t="s">
        <v>4</v>
      </c>
      <c r="D40" t="s">
        <v>210</v>
      </c>
      <c r="E40" s="111">
        <v>45058.786038920778</v>
      </c>
      <c r="F40" s="2" t="s">
        <v>604</v>
      </c>
      <c r="G40" s="2" t="s">
        <v>467</v>
      </c>
      <c r="H40" s="4"/>
      <c r="I40" s="7">
        <v>1440</v>
      </c>
      <c r="J40" s="4"/>
      <c r="K40" s="4"/>
      <c r="L40" s="4"/>
      <c r="M40" s="4"/>
      <c r="O40" s="92" cm="1">
        <f t="array" ref="O40">ROW()-ROW(Bordtennisklub_d1[#Headers])</f>
        <v>35</v>
      </c>
      <c r="P40" s="19" t="s">
        <v>451</v>
      </c>
      <c r="Q40" s="16" t="s">
        <v>941</v>
      </c>
      <c r="R40" s="2" t="s">
        <v>452</v>
      </c>
      <c r="S40" s="2" t="s">
        <v>453</v>
      </c>
      <c r="U40" s="125" t="s">
        <v>142</v>
      </c>
      <c r="V40" s="125"/>
    </row>
    <row r="41" spans="1:29" x14ac:dyDescent="0.3">
      <c r="A41" t="s">
        <v>800</v>
      </c>
      <c r="B41" t="s">
        <v>801</v>
      </c>
      <c r="C41" t="s">
        <v>4</v>
      </c>
      <c r="D41" t="s">
        <v>210</v>
      </c>
      <c r="E41" s="111">
        <v>45054.749047403056</v>
      </c>
      <c r="F41" s="2" t="s">
        <v>604</v>
      </c>
      <c r="G41" s="2" t="s">
        <v>467</v>
      </c>
      <c r="H41" s="4"/>
      <c r="I41" s="7">
        <v>1926</v>
      </c>
      <c r="J41" s="4"/>
      <c r="K41" s="4"/>
      <c r="L41" s="4"/>
      <c r="M41" s="4"/>
      <c r="O41" s="92" cm="1">
        <f t="array" ref="O41">ROW()-ROW(Bordtennisklub_d1[#Headers])</f>
        <v>36</v>
      </c>
      <c r="P41" s="19" t="s">
        <v>292</v>
      </c>
      <c r="Q41" s="16" t="s">
        <v>942</v>
      </c>
      <c r="R41" s="2" t="s">
        <v>293</v>
      </c>
      <c r="S41" s="2" t="s">
        <v>294</v>
      </c>
      <c r="U41" s="124" t="str" cm="1">
        <f t="array" ref="U41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2 · 4 = 8 (✓)</v>
      </c>
      <c r="V41" s="124"/>
    </row>
    <row r="42" spans="1:29" x14ac:dyDescent="0.3">
      <c r="A42" s="2" t="s">
        <v>100</v>
      </c>
      <c r="B42" s="2" t="s">
        <v>22</v>
      </c>
      <c r="C42" s="2" t="s">
        <v>7</v>
      </c>
      <c r="D42" s="2" t="s">
        <v>210</v>
      </c>
      <c r="E42" s="111">
        <v>45051.364646391317</v>
      </c>
      <c r="F42" s="2" t="s">
        <v>604</v>
      </c>
      <c r="G42" s="2" t="s">
        <v>467</v>
      </c>
      <c r="H42" s="4"/>
      <c r="I42" s="7">
        <v>2396</v>
      </c>
      <c r="J42" s="4"/>
      <c r="K42" s="4"/>
      <c r="L42" s="4"/>
      <c r="M42" s="4"/>
      <c r="O42" s="92" cm="1">
        <f t="array" ref="O42">ROW()-ROW(Bordtennisklub_d1[#Headers])</f>
        <v>37</v>
      </c>
      <c r="P42" s="19" t="s">
        <v>645</v>
      </c>
      <c r="Q42" s="16" t="s">
        <v>943</v>
      </c>
      <c r="R42" s="2" t="s">
        <v>646</v>
      </c>
      <c r="S42" s="2" t="s">
        <v>647</v>
      </c>
      <c r="U42" s="7" t="s">
        <v>0</v>
      </c>
      <c r="V42" s="19" t="s">
        <v>13</v>
      </c>
    </row>
    <row r="43" spans="1:29" x14ac:dyDescent="0.3">
      <c r="A43" s="2" t="s">
        <v>100</v>
      </c>
      <c r="B43" s="2" t="s">
        <v>22</v>
      </c>
      <c r="C43" s="2" t="s">
        <v>7</v>
      </c>
      <c r="D43" s="2" t="s">
        <v>210</v>
      </c>
      <c r="E43" s="111">
        <v>45051.364646391317</v>
      </c>
      <c r="F43" s="2" t="s">
        <v>634</v>
      </c>
      <c r="G43" s="2" t="s">
        <v>467</v>
      </c>
      <c r="H43" s="4"/>
      <c r="I43" s="7">
        <v>2396</v>
      </c>
      <c r="J43" s="4"/>
      <c r="K43" s="4"/>
      <c r="L43" s="4"/>
      <c r="M43" s="4"/>
      <c r="O43" s="92" cm="1">
        <f t="array" ref="O43">ROW()-ROW(Bordtennisklub_d1[#Headers])</f>
        <v>38</v>
      </c>
      <c r="P43" s="19" t="s">
        <v>78</v>
      </c>
      <c r="Q43" s="16" t="s">
        <v>346</v>
      </c>
      <c r="R43" s="2" t="s">
        <v>82</v>
      </c>
      <c r="S43" s="2" t="s">
        <v>347</v>
      </c>
      <c r="U43" s="40" cm="1">
        <f t="array" ref="U43">ROW()-ROW(Billettype_d2[#Headers])</f>
        <v>1</v>
      </c>
      <c r="V43" s="19" t="s">
        <v>336</v>
      </c>
    </row>
    <row r="44" spans="1:29" x14ac:dyDescent="0.3">
      <c r="A44" t="s">
        <v>769</v>
      </c>
      <c r="B44" t="s">
        <v>765</v>
      </c>
      <c r="C44" t="s">
        <v>5</v>
      </c>
      <c r="D44" t="s">
        <v>210</v>
      </c>
      <c r="E44" s="111">
        <v>45045.827159681503</v>
      </c>
      <c r="F44" s="2" t="s">
        <v>604</v>
      </c>
      <c r="G44" s="2" t="s">
        <v>467</v>
      </c>
      <c r="H44" s="4"/>
      <c r="I44" s="7">
        <v>1473</v>
      </c>
      <c r="J44" s="4"/>
      <c r="K44" s="4"/>
      <c r="L44" s="4"/>
      <c r="M44" s="4"/>
      <c r="O44" s="92" cm="1">
        <f t="array" ref="O44">ROW()-ROW(Bordtennisklub_d1[#Headers])</f>
        <v>39</v>
      </c>
      <c r="P44" s="19" t="s">
        <v>755</v>
      </c>
      <c r="Q44" s="16" t="s">
        <v>346</v>
      </c>
      <c r="R44" s="2" t="s">
        <v>82</v>
      </c>
      <c r="S44" s="2" t="s">
        <v>347</v>
      </c>
      <c r="U44" s="40" cm="1">
        <f t="array" ref="U44">ROW()-ROW(Billettype_d2[#Headers])</f>
        <v>2</v>
      </c>
      <c r="V44" s="19" t="s">
        <v>514</v>
      </c>
    </row>
    <row r="45" spans="1:29" x14ac:dyDescent="0.3">
      <c r="A45" t="s">
        <v>769</v>
      </c>
      <c r="B45" t="s">
        <v>765</v>
      </c>
      <c r="C45" t="s">
        <v>5</v>
      </c>
      <c r="D45" t="s">
        <v>210</v>
      </c>
      <c r="E45" s="111">
        <v>45045.827159681503</v>
      </c>
      <c r="F45" s="2" t="s">
        <v>634</v>
      </c>
      <c r="G45" s="2" t="s">
        <v>467</v>
      </c>
      <c r="H45" s="4"/>
      <c r="I45" s="7">
        <v>1473</v>
      </c>
      <c r="J45" s="4"/>
      <c r="K45" s="4"/>
      <c r="L45" s="4"/>
      <c r="M45" s="4"/>
      <c r="U45" s="40" cm="1">
        <f t="array" ref="U45">ROW()-ROW(Billettype_d2[#Headers])</f>
        <v>3</v>
      </c>
      <c r="V45" s="19" t="s">
        <v>536</v>
      </c>
    </row>
    <row r="46" spans="1:29" x14ac:dyDescent="0.3">
      <c r="A46" t="s">
        <v>767</v>
      </c>
      <c r="B46" t="s">
        <v>768</v>
      </c>
      <c r="C46" t="s">
        <v>5</v>
      </c>
      <c r="D46" t="s">
        <v>210</v>
      </c>
      <c r="E46" s="111">
        <v>45045.820407066232</v>
      </c>
      <c r="F46" s="2" t="s">
        <v>604</v>
      </c>
      <c r="G46" s="2" t="s">
        <v>467</v>
      </c>
      <c r="H46" s="4"/>
      <c r="I46" s="7">
        <v>1425</v>
      </c>
      <c r="J46" s="4"/>
      <c r="K46" s="4"/>
      <c r="L46" s="4"/>
      <c r="M46" s="4"/>
      <c r="O46" s="125" t="s">
        <v>148</v>
      </c>
      <c r="P46" s="125"/>
      <c r="U46" s="40" cm="1">
        <f t="array" ref="U46">ROW()-ROW(Billettype_d2[#Headers])</f>
        <v>4</v>
      </c>
      <c r="V46" s="19" t="s">
        <v>527</v>
      </c>
    </row>
    <row r="47" spans="1:29" x14ac:dyDescent="0.3">
      <c r="A47" t="s">
        <v>767</v>
      </c>
      <c r="B47" t="s">
        <v>768</v>
      </c>
      <c r="C47" t="s">
        <v>5</v>
      </c>
      <c r="D47" t="s">
        <v>210</v>
      </c>
      <c r="E47" s="111">
        <v>45045.820407066232</v>
      </c>
      <c r="F47" s="2" t="s">
        <v>634</v>
      </c>
      <c r="G47" s="2" t="s">
        <v>467</v>
      </c>
      <c r="H47" s="4"/>
      <c r="I47" s="7">
        <v>1425</v>
      </c>
      <c r="J47" s="4"/>
      <c r="K47" s="4"/>
      <c r="L47" s="4"/>
      <c r="M47" s="4"/>
      <c r="O47" s="124" t="str" cm="1">
        <f t="array" ref="O47">TEXT(COLUMNS(Køn_d1[]),"#.##0")&amp;" · "&amp;TEXT(ROWS(Køn_d1[]),"#.##0")&amp;" = "&amp;TEXT(SUMPRODUCT(COLUMNS(Køn_d1[]),ROWS(Køn_d1[])),"#.##0")
&amp;" ("&amp;IF(AND(COUNTIF(Køn_d1[K: Køn],Køn_d1[K: Køn])&lt;2),"✓","X")&amp;")"</f>
        <v>2 · 2 = 4 (✓)</v>
      </c>
      <c r="P47" s="124"/>
    </row>
    <row r="48" spans="1:29" x14ac:dyDescent="0.3">
      <c r="A48" t="s">
        <v>766</v>
      </c>
      <c r="B48" t="s">
        <v>764</v>
      </c>
      <c r="C48" t="s">
        <v>5</v>
      </c>
      <c r="D48" t="s">
        <v>210</v>
      </c>
      <c r="E48" s="111">
        <v>45045.817027080971</v>
      </c>
      <c r="F48" s="2" t="s">
        <v>604</v>
      </c>
      <c r="G48" s="2" t="s">
        <v>467</v>
      </c>
      <c r="H48" s="4"/>
      <c r="I48" s="7">
        <v>1451</v>
      </c>
      <c r="J48" s="4"/>
      <c r="K48" s="4"/>
      <c r="L48" s="4"/>
      <c r="M48" s="4"/>
      <c r="O48" s="7" t="s">
        <v>0</v>
      </c>
      <c r="P48" s="19" t="s">
        <v>42</v>
      </c>
      <c r="U48" s="125" t="s">
        <v>532</v>
      </c>
      <c r="V48" s="125"/>
    </row>
    <row r="49" spans="1:22" x14ac:dyDescent="0.3">
      <c r="A49" t="s">
        <v>762</v>
      </c>
      <c r="B49" t="s">
        <v>763</v>
      </c>
      <c r="C49" t="s">
        <v>416</v>
      </c>
      <c r="D49" t="s">
        <v>210</v>
      </c>
      <c r="E49" s="111">
        <v>45031.843686254651</v>
      </c>
      <c r="F49" s="2" t="s">
        <v>634</v>
      </c>
      <c r="G49" s="2" t="s">
        <v>467</v>
      </c>
      <c r="H49" s="4"/>
      <c r="I49" s="7">
        <v>1860</v>
      </c>
      <c r="J49" s="4"/>
      <c r="K49" s="4"/>
      <c r="L49" s="4"/>
      <c r="M49" s="4"/>
      <c r="O49" s="39" cm="1">
        <f t="array" ref="O49">ROW()-ROW(Køn_d1[#Headers])</f>
        <v>1</v>
      </c>
      <c r="P49" s="19" t="s">
        <v>210</v>
      </c>
      <c r="U49" s="124" t="str" cm="1">
        <f t="array" ref="U49">TEXT(COLUMNS(Event_d3[]),"#.##0")&amp;" · "&amp;TEXT(ROWS(Event_d3[]),"#.##0")&amp;" = "&amp;TEXT(SUMPRODUCT(COLUMNS(Event_d3[]),ROWS(Event_d3[])),"#.##0")
&amp;" ("&amp;IF(AND(COUNTIF(Event_d3[K: Event],Event_d3[K: Event])&lt;2),"✓","X")&amp;")"</f>
        <v>2 · 1 = 2 (✓)</v>
      </c>
      <c r="V49" s="124"/>
    </row>
    <row r="50" spans="1:22" x14ac:dyDescent="0.3">
      <c r="A50" t="s">
        <v>762</v>
      </c>
      <c r="B50" t="s">
        <v>763</v>
      </c>
      <c r="C50" t="s">
        <v>416</v>
      </c>
      <c r="D50" t="s">
        <v>210</v>
      </c>
      <c r="E50" s="111">
        <v>45031.843686254651</v>
      </c>
      <c r="F50" s="2" t="s">
        <v>604</v>
      </c>
      <c r="G50" s="2" t="s">
        <v>467</v>
      </c>
      <c r="H50" s="4"/>
      <c r="I50" s="7">
        <v>1860</v>
      </c>
      <c r="J50" s="4"/>
      <c r="K50" s="4"/>
      <c r="L50" s="4"/>
      <c r="M50" s="4"/>
      <c r="O50" s="39" cm="1">
        <f t="array" ref="O50">ROW()-ROW(Køn_d1[#Headers])</f>
        <v>2</v>
      </c>
      <c r="P50" s="19" t="s">
        <v>211</v>
      </c>
      <c r="U50" t="s">
        <v>0</v>
      </c>
      <c r="V50" t="s">
        <v>531</v>
      </c>
    </row>
    <row r="51" spans="1:22" x14ac:dyDescent="0.3">
      <c r="A51" t="s">
        <v>761</v>
      </c>
      <c r="B51" t="s">
        <v>760</v>
      </c>
      <c r="C51" t="s">
        <v>416</v>
      </c>
      <c r="D51" t="s">
        <v>210</v>
      </c>
      <c r="E51" s="111">
        <v>45031.776243421918</v>
      </c>
      <c r="F51" s="2" t="s">
        <v>634</v>
      </c>
      <c r="G51" s="2" t="s">
        <v>467</v>
      </c>
      <c r="H51" s="4"/>
      <c r="I51" s="7">
        <v>1936</v>
      </c>
      <c r="J51" s="4"/>
      <c r="K51" s="4"/>
      <c r="L51" s="4"/>
      <c r="M51" s="4"/>
      <c r="U51" s="40" cm="1">
        <f t="array" ref="U51">ROW()-ROW(Event_d3[#Headers])</f>
        <v>1</v>
      </c>
      <c r="V51" s="24" t="s">
        <v>592</v>
      </c>
    </row>
    <row r="52" spans="1:22" x14ac:dyDescent="0.3">
      <c r="A52" t="s">
        <v>761</v>
      </c>
      <c r="B52" t="s">
        <v>760</v>
      </c>
      <c r="C52" t="s">
        <v>416</v>
      </c>
      <c r="D52" t="s">
        <v>210</v>
      </c>
      <c r="E52" s="111">
        <v>45031.776243421918</v>
      </c>
      <c r="F52" s="2" t="s">
        <v>604</v>
      </c>
      <c r="G52" s="2" t="s">
        <v>467</v>
      </c>
      <c r="H52" s="4"/>
      <c r="I52" s="7">
        <v>1936</v>
      </c>
      <c r="J52" s="4"/>
      <c r="K52" s="4"/>
      <c r="L52" s="4"/>
      <c r="M52" s="4"/>
      <c r="O52" s="125" t="s">
        <v>149</v>
      </c>
      <c r="P52" s="125"/>
    </row>
    <row r="53" spans="1:22" x14ac:dyDescent="0.3">
      <c r="A53" t="s">
        <v>743</v>
      </c>
      <c r="B53" t="s">
        <v>744</v>
      </c>
      <c r="C53" t="s">
        <v>5</v>
      </c>
      <c r="D53" t="s">
        <v>210</v>
      </c>
      <c r="E53" s="111">
        <v>45027.785646686629</v>
      </c>
      <c r="F53" s="2" t="s">
        <v>604</v>
      </c>
      <c r="G53" s="2" t="s">
        <v>467</v>
      </c>
      <c r="H53" s="4"/>
      <c r="I53" s="7">
        <v>1014</v>
      </c>
      <c r="J53" s="4"/>
      <c r="K53" s="4"/>
      <c r="L53" s="4"/>
      <c r="M53" s="4"/>
      <c r="O53" s="124" t="str" cm="1">
        <f t="array" ref="O53">TEXT(COLUMNS(Spillertype_d1[]),"#.##0")&amp;" · "&amp;TEXT(ROWS(Spillertype_d1[]),"#.##0")&amp;" = "&amp;TEXT(SUMPRODUCT(COLUMNS(Spillertype_d1[]),ROWS(Spillertype_d1[])),"#.##0")
&amp;" ("&amp;IF(AND(COUNTIF(Spillertype_d1[K: Spillertype],Spillertype_d1[K: Spillertype])&lt;2),"✓","X")&amp;")"</f>
        <v>2 · 2 = 4 (✓)</v>
      </c>
      <c r="P53" s="124"/>
      <c r="U53" s="125" t="s">
        <v>460</v>
      </c>
      <c r="V53" s="125"/>
    </row>
    <row r="54" spans="1:22" x14ac:dyDescent="0.3">
      <c r="A54" t="s">
        <v>743</v>
      </c>
      <c r="B54" t="s">
        <v>744</v>
      </c>
      <c r="C54" t="s">
        <v>5</v>
      </c>
      <c r="D54" t="s">
        <v>210</v>
      </c>
      <c r="E54" s="111">
        <v>45027.785646686629</v>
      </c>
      <c r="F54" s="2" t="s">
        <v>634</v>
      </c>
      <c r="G54" s="2" t="s">
        <v>467</v>
      </c>
      <c r="H54" s="4"/>
      <c r="I54" s="7">
        <v>1014</v>
      </c>
      <c r="J54" s="4"/>
      <c r="K54" s="4"/>
      <c r="L54" s="4"/>
      <c r="M54" s="4"/>
      <c r="O54" s="7" t="s">
        <v>0</v>
      </c>
      <c r="P54" s="19" t="s">
        <v>107</v>
      </c>
      <c r="U54" s="124" t="str" cm="1">
        <f t="array" ref="U54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2 · 3 = 6 (✓)</v>
      </c>
      <c r="V54" s="124"/>
    </row>
    <row r="55" spans="1:22" x14ac:dyDescent="0.3">
      <c r="A55" t="s">
        <v>742</v>
      </c>
      <c r="B55" t="s">
        <v>741</v>
      </c>
      <c r="C55" t="s">
        <v>755</v>
      </c>
      <c r="D55" t="s">
        <v>210</v>
      </c>
      <c r="E55" s="111">
        <v>45027.482908555467</v>
      </c>
      <c r="F55" s="2" t="s">
        <v>604</v>
      </c>
      <c r="G55" s="2" t="s">
        <v>467</v>
      </c>
      <c r="H55" s="4"/>
      <c r="I55" s="7"/>
      <c r="J55" s="4"/>
      <c r="K55" s="4"/>
      <c r="L55" s="4"/>
      <c r="M55" s="4"/>
      <c r="O55" s="39" cm="1">
        <f t="array" ref="O55">ROW()-ROW(Spillertype_d1[#Headers])</f>
        <v>1</v>
      </c>
      <c r="P55" s="19" t="s">
        <v>381</v>
      </c>
      <c r="U55" s="7" t="s">
        <v>0</v>
      </c>
      <c r="V55" s="19" t="s">
        <v>454</v>
      </c>
    </row>
    <row r="56" spans="1:22" x14ac:dyDescent="0.3">
      <c r="A56" t="s">
        <v>742</v>
      </c>
      <c r="B56" t="s">
        <v>741</v>
      </c>
      <c r="C56" t="s">
        <v>755</v>
      </c>
      <c r="D56" t="s">
        <v>210</v>
      </c>
      <c r="E56" s="111">
        <v>45027.482908555467</v>
      </c>
      <c r="F56" s="2" t="s">
        <v>634</v>
      </c>
      <c r="G56" s="2" t="s">
        <v>467</v>
      </c>
      <c r="H56" s="4"/>
      <c r="I56" s="7"/>
      <c r="J56" s="4"/>
      <c r="K56" s="4"/>
      <c r="L56" s="4"/>
      <c r="M56" s="4"/>
      <c r="O56" s="39" cm="1">
        <f t="array" ref="O56">ROW()-ROW(Spillertype_d1[#Headers])</f>
        <v>2</v>
      </c>
      <c r="P56" s="19" t="s">
        <v>380</v>
      </c>
      <c r="U56" s="40" cm="1">
        <f t="array" ref="U56">ROW()-ROW(Tilmeldingsstatus_d1[#Headers])</f>
        <v>1</v>
      </c>
      <c r="V56" s="19" t="s">
        <v>467</v>
      </c>
    </row>
    <row r="57" spans="1:22" x14ac:dyDescent="0.3">
      <c r="A57" t="s">
        <v>702</v>
      </c>
      <c r="B57" t="s">
        <v>703</v>
      </c>
      <c r="C57" t="s">
        <v>5</v>
      </c>
      <c r="D57" t="s">
        <v>210</v>
      </c>
      <c r="E57" s="111">
        <v>45023.731859013147</v>
      </c>
      <c r="F57" s="2" t="s">
        <v>604</v>
      </c>
      <c r="G57" s="2" t="s">
        <v>467</v>
      </c>
      <c r="H57" s="4"/>
      <c r="I57" s="7"/>
      <c r="J57" s="4"/>
      <c r="K57" s="4"/>
      <c r="L57" s="4"/>
      <c r="M57" s="4"/>
      <c r="U57" s="40" cm="1">
        <f t="array" ref="U57">ROW()-ROW(Tilmeldingsstatus_d1[#Headers])</f>
        <v>2</v>
      </c>
      <c r="V57" s="19" t="s">
        <v>465</v>
      </c>
    </row>
    <row r="58" spans="1:22" x14ac:dyDescent="0.3">
      <c r="A58" t="s">
        <v>701</v>
      </c>
      <c r="B58" t="s">
        <v>700</v>
      </c>
      <c r="C58" t="s">
        <v>5</v>
      </c>
      <c r="D58" t="s">
        <v>210</v>
      </c>
      <c r="E58" s="111">
        <v>45023.729862088083</v>
      </c>
      <c r="F58" s="2" t="s">
        <v>604</v>
      </c>
      <c r="G58" s="2" t="s">
        <v>467</v>
      </c>
      <c r="H58" s="4"/>
      <c r="I58" s="7"/>
      <c r="J58" s="4"/>
      <c r="K58" s="4"/>
      <c r="L58" s="4"/>
      <c r="M58" s="4"/>
      <c r="O58" s="125" t="s">
        <v>390</v>
      </c>
      <c r="P58" s="125"/>
      <c r="U58" s="40" cm="1">
        <f t="array" ref="U58">ROW()-ROW(Tilmeldingsstatus_d1[#Headers])</f>
        <v>3</v>
      </c>
      <c r="V58" s="19" t="s">
        <v>466</v>
      </c>
    </row>
    <row r="59" spans="1:22" x14ac:dyDescent="0.3">
      <c r="A59" t="s">
        <v>698</v>
      </c>
      <c r="B59" t="s">
        <v>699</v>
      </c>
      <c r="C59" t="s">
        <v>5</v>
      </c>
      <c r="D59" t="s">
        <v>210</v>
      </c>
      <c r="E59" s="111">
        <v>45023.726613491897</v>
      </c>
      <c r="F59" s="2" t="s">
        <v>604</v>
      </c>
      <c r="G59" s="2" t="s">
        <v>467</v>
      </c>
      <c r="H59" s="4"/>
      <c r="I59" s="7">
        <v>984</v>
      </c>
      <c r="J59" s="4"/>
      <c r="K59" s="4"/>
      <c r="L59" s="4"/>
      <c r="M59" s="4"/>
      <c r="O59" s="124" t="str" cm="1">
        <f t="array" ref="O59">TEXT(COLUMNS(Aldersgruppe_d1[]),"#.##0")&amp;" · "&amp;TEXT(ROWS(Aldersgruppe_d1[]),"#.##0")&amp;" = "&amp;TEXT(SUMPRODUCT(COLUMNS(Aldersgruppe_d1[]),ROWS(Aldersgruppe_d1[])),"#.##0")
&amp;" ("&amp;IF(AND(COUNTIF(Aldersgruppe_d1[K: Aldersgruppe],Aldersgruppe_d1[K: Aldersgruppe])&lt;2),"✓","X")&amp;")"</f>
        <v>2 · 3 = 6 (✓)</v>
      </c>
      <c r="P59" s="124"/>
    </row>
    <row r="60" spans="1:22" x14ac:dyDescent="0.3">
      <c r="A60" t="s">
        <v>696</v>
      </c>
      <c r="B60" t="s">
        <v>692</v>
      </c>
      <c r="C60" t="s">
        <v>693</v>
      </c>
      <c r="D60" t="s">
        <v>210</v>
      </c>
      <c r="E60" s="111">
        <v>45021.399461526169</v>
      </c>
      <c r="F60" s="2" t="s">
        <v>604</v>
      </c>
      <c r="G60" s="2" t="s">
        <v>467</v>
      </c>
      <c r="H60" s="4"/>
      <c r="I60" s="7">
        <v>1447</v>
      </c>
      <c r="J60" s="4"/>
      <c r="K60" s="4"/>
      <c r="L60" s="4"/>
      <c r="M60" s="4"/>
      <c r="O60" s="7" t="s">
        <v>0</v>
      </c>
      <c r="P60" s="19" t="s">
        <v>320</v>
      </c>
      <c r="U60" s="125" t="s">
        <v>372</v>
      </c>
      <c r="V60" s="125"/>
    </row>
    <row r="61" spans="1:22" x14ac:dyDescent="0.3">
      <c r="A61" t="s">
        <v>495</v>
      </c>
      <c r="B61" t="s">
        <v>496</v>
      </c>
      <c r="C61" t="s">
        <v>5</v>
      </c>
      <c r="D61" t="s">
        <v>210</v>
      </c>
      <c r="E61" s="111">
        <v>45020.602166261713</v>
      </c>
      <c r="F61" s="2" t="s">
        <v>634</v>
      </c>
      <c r="G61" s="2" t="s">
        <v>467</v>
      </c>
      <c r="H61" s="4"/>
      <c r="I61" s="7">
        <v>1226</v>
      </c>
      <c r="J61" s="4"/>
      <c r="K61" s="4"/>
      <c r="L61" s="4"/>
      <c r="M61" s="4"/>
      <c r="O61" s="39" cm="1">
        <f t="array" ref="O61">ROW()-ROW(Aldersgruppe_d1[#Headers])</f>
        <v>1</v>
      </c>
      <c r="P61" s="19" t="s">
        <v>321</v>
      </c>
      <c r="U61" s="124" t="str" cm="1">
        <f t="array" ref="U61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V61" s="124"/>
    </row>
    <row r="62" spans="1:22" x14ac:dyDescent="0.3">
      <c r="A62" s="2" t="s">
        <v>241</v>
      </c>
      <c r="B62" s="2" t="s">
        <v>242</v>
      </c>
      <c r="C62" s="2" t="s">
        <v>41</v>
      </c>
      <c r="D62" s="2" t="s">
        <v>210</v>
      </c>
      <c r="E62" s="111">
        <v>45020.363842108527</v>
      </c>
      <c r="F62" s="2" t="s">
        <v>604</v>
      </c>
      <c r="G62" s="2" t="s">
        <v>467</v>
      </c>
      <c r="H62" s="4">
        <v>2</v>
      </c>
      <c r="I62" s="7">
        <v>2399</v>
      </c>
      <c r="J62" s="4"/>
      <c r="K62" s="4"/>
      <c r="L62" s="4"/>
      <c r="M62" s="4"/>
      <c r="O62" s="39" cm="1">
        <f t="array" ref="O62">ROW()-ROW(Aldersgruppe_d1[#Headers])</f>
        <v>2</v>
      </c>
      <c r="P62" s="19" t="s">
        <v>322</v>
      </c>
      <c r="U62" s="7" t="s">
        <v>0</v>
      </c>
      <c r="V62" s="19" t="s">
        <v>371</v>
      </c>
    </row>
    <row r="63" spans="1:22" x14ac:dyDescent="0.3">
      <c r="A63" s="2" t="s">
        <v>241</v>
      </c>
      <c r="B63" s="2" t="s">
        <v>242</v>
      </c>
      <c r="C63" s="2" t="s">
        <v>41</v>
      </c>
      <c r="D63" s="2" t="s">
        <v>210</v>
      </c>
      <c r="E63" s="111">
        <v>45020.363842108527</v>
      </c>
      <c r="F63" s="2" t="s">
        <v>634</v>
      </c>
      <c r="G63" s="2" t="s">
        <v>467</v>
      </c>
      <c r="H63" s="4">
        <v>2</v>
      </c>
      <c r="I63" s="7">
        <v>2399</v>
      </c>
      <c r="J63" s="4"/>
      <c r="K63" s="4"/>
      <c r="L63" s="4"/>
      <c r="M63" s="4"/>
      <c r="O63" s="39" cm="1">
        <f t="array" ref="O63">ROW()-ROW(Aldersgruppe_d1[#Headers])</f>
        <v>3</v>
      </c>
      <c r="P63" s="19" t="s">
        <v>323</v>
      </c>
      <c r="U63" s="40" cm="1">
        <f t="array" ref="U63">ROW()-ROW(Billetsalg_pr_tilmelding_d1[#Headers])</f>
        <v>1</v>
      </c>
      <c r="V63" s="19" t="s">
        <v>369</v>
      </c>
    </row>
    <row r="64" spans="1:22" x14ac:dyDescent="0.3">
      <c r="A64" s="2" t="s">
        <v>853</v>
      </c>
      <c r="B64" s="2" t="s">
        <v>854</v>
      </c>
      <c r="C64" t="s">
        <v>645</v>
      </c>
      <c r="D64" t="s">
        <v>210</v>
      </c>
      <c r="E64" s="111">
        <v>45019.367144811062</v>
      </c>
      <c r="F64" s="2" t="s">
        <v>604</v>
      </c>
      <c r="G64" s="2" t="s">
        <v>467</v>
      </c>
      <c r="H64" s="4"/>
      <c r="I64" s="7">
        <v>1734</v>
      </c>
      <c r="J64" s="4"/>
      <c r="K64" s="4"/>
      <c r="L64" s="4"/>
      <c r="M64" s="4"/>
      <c r="U64" s="40" cm="1">
        <f t="array" ref="U64">ROW()-ROW(Billetsalg_pr_tilmelding_d1[#Headers])</f>
        <v>2</v>
      </c>
      <c r="V64" s="19" t="s">
        <v>370</v>
      </c>
    </row>
    <row r="65" spans="1:22" x14ac:dyDescent="0.3">
      <c r="A65" t="s">
        <v>689</v>
      </c>
      <c r="B65" t="s">
        <v>690</v>
      </c>
      <c r="C65" t="s">
        <v>645</v>
      </c>
      <c r="D65" t="s">
        <v>210</v>
      </c>
      <c r="E65" s="111">
        <v>45019.367144811062</v>
      </c>
      <c r="F65" s="2" t="s">
        <v>604</v>
      </c>
      <c r="G65" s="2" t="s">
        <v>465</v>
      </c>
      <c r="H65" s="4"/>
      <c r="I65" s="7">
        <v>1916</v>
      </c>
      <c r="J65" s="4"/>
      <c r="K65" s="4"/>
      <c r="L65" s="4"/>
      <c r="M65" s="4"/>
      <c r="O65" s="125" t="s">
        <v>389</v>
      </c>
      <c r="P65" s="125"/>
      <c r="U65" s="40" cm="1">
        <f t="array" ref="U65">ROW()-ROW(Billetsalg_pr_tilmelding_d1[#Headers])</f>
        <v>3</v>
      </c>
      <c r="V65" s="19" t="s">
        <v>528</v>
      </c>
    </row>
    <row r="66" spans="1:22" x14ac:dyDescent="0.3">
      <c r="A66" t="s">
        <v>243</v>
      </c>
      <c r="B66" t="s">
        <v>244</v>
      </c>
      <c r="C66" t="s">
        <v>8</v>
      </c>
      <c r="D66" t="s">
        <v>210</v>
      </c>
      <c r="E66" s="111">
        <v>45018.845933259749</v>
      </c>
      <c r="F66" s="2" t="s">
        <v>604</v>
      </c>
      <c r="G66" s="2" t="s">
        <v>467</v>
      </c>
      <c r="H66" s="4"/>
      <c r="I66" s="7">
        <v>2458</v>
      </c>
      <c r="J66" s="4"/>
      <c r="K66" s="4"/>
      <c r="L66" s="4"/>
      <c r="M66" s="4"/>
      <c r="O66" s="124" t="str" cm="1">
        <f t="array" ref="O66">TEXT(COLUMNS(Ratinggruppe_d1[]),"#.##0")&amp;" · "&amp;TEXT(ROWS(Ratinggruppe_d1[]),"#.##0")&amp;" = "&amp;TEXT(SUMPRODUCT(COLUMNS(Ratinggruppe_d1[]),ROWS(Ratinggruppe_d1[])),"#.##0")
&amp;" ("&amp;IF(AND(COUNTIF(Ratinggruppe_d1[K: Ratinggruppe],Ratinggruppe_d1[K: Ratinggruppe])&lt;2),"✓","X")&amp;")"</f>
        <v>2 · 2 = 4 (✓)</v>
      </c>
      <c r="P66" s="124"/>
      <c r="U66" s="40" cm="1">
        <f t="array" ref="U66">ROW()-ROW(Billetsalg_pr_tilmelding_d1[#Headers])</f>
        <v>4</v>
      </c>
      <c r="V66" s="19" t="s">
        <v>556</v>
      </c>
    </row>
    <row r="67" spans="1:22" x14ac:dyDescent="0.3">
      <c r="A67" t="s">
        <v>678</v>
      </c>
      <c r="B67" t="s">
        <v>679</v>
      </c>
      <c r="C67" t="s">
        <v>645</v>
      </c>
      <c r="D67" t="s">
        <v>210</v>
      </c>
      <c r="E67" s="111">
        <v>45018.814162661343</v>
      </c>
      <c r="F67" s="2" t="s">
        <v>604</v>
      </c>
      <c r="G67" s="2" t="s">
        <v>467</v>
      </c>
      <c r="H67" s="4"/>
      <c r="I67" s="7">
        <v>1748</v>
      </c>
      <c r="J67" s="4"/>
      <c r="K67" s="16" t="s">
        <v>585</v>
      </c>
      <c r="L67" s="16" t="s">
        <v>639</v>
      </c>
      <c r="M67" s="79">
        <v>400</v>
      </c>
      <c r="O67" s="7" t="s">
        <v>0</v>
      </c>
      <c r="P67" s="19" t="s">
        <v>364</v>
      </c>
    </row>
    <row r="68" spans="1:22" x14ac:dyDescent="0.3">
      <c r="A68" t="s">
        <v>676</v>
      </c>
      <c r="B68" t="s">
        <v>677</v>
      </c>
      <c r="C68" t="s">
        <v>428</v>
      </c>
      <c r="D68" t="s">
        <v>210</v>
      </c>
      <c r="E68" s="111">
        <v>45010.918559758647</v>
      </c>
      <c r="F68" s="2" t="s">
        <v>604</v>
      </c>
      <c r="G68" s="2" t="s">
        <v>467</v>
      </c>
      <c r="H68" s="4"/>
      <c r="I68" s="7">
        <v>2280</v>
      </c>
      <c r="J68" s="4"/>
      <c r="K68" s="16" t="s">
        <v>585</v>
      </c>
      <c r="L68" s="16" t="s">
        <v>636</v>
      </c>
      <c r="M68" s="79">
        <v>600</v>
      </c>
      <c r="O68" s="39" cm="1">
        <f t="array" ref="O68">ROW()-ROW(Ratinggruppe_d1[#Headers])</f>
        <v>1</v>
      </c>
      <c r="P68" s="19" t="s">
        <v>406</v>
      </c>
      <c r="U68" s="125" t="s">
        <v>373</v>
      </c>
      <c r="V68" s="125"/>
    </row>
    <row r="69" spans="1:22" x14ac:dyDescent="0.3">
      <c r="A69" t="s">
        <v>676</v>
      </c>
      <c r="B69" t="s">
        <v>677</v>
      </c>
      <c r="C69" t="s">
        <v>428</v>
      </c>
      <c r="D69" t="s">
        <v>210</v>
      </c>
      <c r="E69" s="111">
        <v>45010.918559758647</v>
      </c>
      <c r="F69" s="2" t="s">
        <v>634</v>
      </c>
      <c r="G69" s="2" t="s">
        <v>467</v>
      </c>
      <c r="H69" s="4"/>
      <c r="I69" s="7">
        <v>2280</v>
      </c>
      <c r="J69" s="4"/>
      <c r="K69" s="4"/>
      <c r="L69" s="4"/>
      <c r="M69" s="4"/>
      <c r="O69" s="39" cm="1">
        <f t="array" ref="O69">ROW()-ROW(Ratinggruppe_d1[#Headers])</f>
        <v>2</v>
      </c>
      <c r="P69" s="19" t="s">
        <v>407</v>
      </c>
      <c r="U69" s="124" t="str" cm="1">
        <f t="array" ref="U69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2 · 3 = 6 (✓)</v>
      </c>
      <c r="V69" s="124"/>
    </row>
    <row r="70" spans="1:22" x14ac:dyDescent="0.3">
      <c r="A70" t="s">
        <v>214</v>
      </c>
      <c r="B70" t="s">
        <v>215</v>
      </c>
      <c r="C70" t="s">
        <v>8</v>
      </c>
      <c r="D70" t="s">
        <v>210</v>
      </c>
      <c r="E70" s="111">
        <v>45001.928452294007</v>
      </c>
      <c r="F70" s="2" t="s">
        <v>604</v>
      </c>
      <c r="G70" s="2" t="s">
        <v>467</v>
      </c>
      <c r="H70" s="4"/>
      <c r="I70" s="7">
        <v>1956</v>
      </c>
      <c r="J70" s="4"/>
      <c r="K70" s="16" t="s">
        <v>584</v>
      </c>
      <c r="L70" s="16" t="s">
        <v>637</v>
      </c>
      <c r="M70" s="79">
        <v>1000</v>
      </c>
      <c r="U70" s="7" t="s">
        <v>0</v>
      </c>
      <c r="V70" s="19" t="s">
        <v>374</v>
      </c>
    </row>
    <row r="71" spans="1:22" x14ac:dyDescent="0.3">
      <c r="A71" t="s">
        <v>214</v>
      </c>
      <c r="B71" t="s">
        <v>215</v>
      </c>
      <c r="C71" t="s">
        <v>8</v>
      </c>
      <c r="D71" t="s">
        <v>210</v>
      </c>
      <c r="E71" s="111">
        <v>45001.928452294007</v>
      </c>
      <c r="F71" s="2" t="s">
        <v>634</v>
      </c>
      <c r="G71" s="2" t="s">
        <v>467</v>
      </c>
      <c r="H71" s="4"/>
      <c r="I71" s="7">
        <v>1956</v>
      </c>
      <c r="J71" s="4"/>
      <c r="K71" s="4"/>
      <c r="L71" s="4"/>
      <c r="M71" s="4"/>
      <c r="O71" s="125" t="s">
        <v>143</v>
      </c>
      <c r="P71" s="125"/>
      <c r="U71" s="40" cm="1">
        <f t="array" ref="U71">ROW()-ROW(Tilmeldingstype_d1[#Headers])</f>
        <v>1</v>
      </c>
      <c r="V71" s="19" t="s">
        <v>521</v>
      </c>
    </row>
    <row r="72" spans="1:22" x14ac:dyDescent="0.3">
      <c r="A72" s="2" t="s">
        <v>106</v>
      </c>
      <c r="B72" s="2" t="s">
        <v>61</v>
      </c>
      <c r="C72" s="2" t="s">
        <v>3</v>
      </c>
      <c r="D72" s="2" t="s">
        <v>210</v>
      </c>
      <c r="E72" s="111">
        <v>45000.805357324403</v>
      </c>
      <c r="F72" s="2" t="s">
        <v>604</v>
      </c>
      <c r="G72" s="2" t="s">
        <v>467</v>
      </c>
      <c r="H72" s="7"/>
      <c r="I72" s="7">
        <v>2112</v>
      </c>
      <c r="J72" s="7"/>
      <c r="K72" s="16" t="s">
        <v>584</v>
      </c>
      <c r="L72" s="16" t="s">
        <v>638</v>
      </c>
      <c r="M72" s="79">
        <v>1500</v>
      </c>
      <c r="O72" s="124" t="str" cm="1">
        <f t="array" ref="O72">TEXT(COLUMNS(Landsdel_d2[]),"#.##0")&amp;" · "&amp;TEXT(ROWS(Landsdel_d2[]),"#.##0")&amp;" = "&amp;TEXT(SUMPRODUCT(COLUMNS(Landsdel_d2[]),ROWS(Landsdel_d2[])),"#.##0")
&amp;" ("&amp;IF(AND(COUNTIF(Landsdel_d2[K: Landsdel],Landsdel_d2[K: Landsdel])&lt;2),"✓","X")&amp;")"</f>
        <v>2 · 5 = 10 (✓)</v>
      </c>
      <c r="P72" s="124"/>
      <c r="U72" s="40" cm="1">
        <f t="array" ref="U72">ROW()-ROW(Tilmeldingstype_d1[#Headers])</f>
        <v>2</v>
      </c>
      <c r="V72" s="19" t="s">
        <v>379</v>
      </c>
    </row>
    <row r="73" spans="1:22" x14ac:dyDescent="0.3">
      <c r="A73" s="2" t="s">
        <v>106</v>
      </c>
      <c r="B73" s="2" t="s">
        <v>61</v>
      </c>
      <c r="C73" s="2" t="s">
        <v>3</v>
      </c>
      <c r="D73" s="2" t="s">
        <v>210</v>
      </c>
      <c r="E73" s="111">
        <v>45000.805357324403</v>
      </c>
      <c r="F73" s="2" t="s">
        <v>634</v>
      </c>
      <c r="G73" s="2" t="s">
        <v>467</v>
      </c>
      <c r="H73" s="7"/>
      <c r="I73" s="7">
        <v>2112</v>
      </c>
      <c r="J73" s="7"/>
      <c r="K73" s="16"/>
      <c r="L73" s="16"/>
      <c r="M73" s="79"/>
      <c r="O73" s="7" t="s">
        <v>0</v>
      </c>
      <c r="P73" s="19" t="s">
        <v>36</v>
      </c>
      <c r="U73" s="40" cm="1">
        <f t="array" ref="U73">ROW()-ROW(Tilmeldingstype_d1[#Headers])</f>
        <v>3</v>
      </c>
      <c r="V73" s="19" t="s">
        <v>520</v>
      </c>
    </row>
    <row r="74" spans="1:22" x14ac:dyDescent="0.3">
      <c r="A74" s="2" t="s">
        <v>104</v>
      </c>
      <c r="B74" s="2" t="s">
        <v>27</v>
      </c>
      <c r="C74" s="2" t="s">
        <v>8</v>
      </c>
      <c r="D74" s="2" t="s">
        <v>210</v>
      </c>
      <c r="E74" s="111">
        <v>45000.805223392868</v>
      </c>
      <c r="F74" s="2" t="s">
        <v>634</v>
      </c>
      <c r="G74" s="2" t="s">
        <v>467</v>
      </c>
      <c r="H74" s="7"/>
      <c r="I74" s="7">
        <v>1894</v>
      </c>
      <c r="J74" s="7"/>
      <c r="K74" s="16"/>
      <c r="L74" s="16"/>
      <c r="M74" s="79"/>
      <c r="O74" s="39" cm="1">
        <f t="array" ref="O74">ROW()-ROW(Landsdel_d2[#Headers])</f>
        <v>1</v>
      </c>
      <c r="P74" s="19" t="s">
        <v>37</v>
      </c>
    </row>
    <row r="75" spans="1:22" x14ac:dyDescent="0.3">
      <c r="A75" s="2" t="s">
        <v>104</v>
      </c>
      <c r="B75" s="2" t="s">
        <v>27</v>
      </c>
      <c r="C75" s="2" t="s">
        <v>8</v>
      </c>
      <c r="D75" s="2" t="s">
        <v>210</v>
      </c>
      <c r="E75" s="111">
        <v>45000.805223392868</v>
      </c>
      <c r="F75" s="2" t="s">
        <v>604</v>
      </c>
      <c r="G75" s="2" t="s">
        <v>467</v>
      </c>
      <c r="H75" s="7"/>
      <c r="I75" s="7">
        <v>1894</v>
      </c>
      <c r="J75" s="7"/>
      <c r="K75" s="16" t="s">
        <v>584</v>
      </c>
      <c r="L75" s="16" t="s">
        <v>639</v>
      </c>
      <c r="M75" s="79">
        <v>2500</v>
      </c>
      <c r="O75" s="39" cm="1">
        <f t="array" ref="O75">ROW()-ROW(Landsdel_d2[#Headers])</f>
        <v>2</v>
      </c>
      <c r="P75" s="19" t="s">
        <v>38</v>
      </c>
      <c r="U75" s="125" t="s">
        <v>455</v>
      </c>
      <c r="V75" s="125"/>
    </row>
    <row r="76" spans="1:22" x14ac:dyDescent="0.3">
      <c r="A76" s="2" t="s">
        <v>121</v>
      </c>
      <c r="B76" s="2" t="s">
        <v>21</v>
      </c>
      <c r="C76" s="2" t="s">
        <v>5</v>
      </c>
      <c r="D76" s="2" t="s">
        <v>210</v>
      </c>
      <c r="E76" s="111">
        <v>45000.772518363381</v>
      </c>
      <c r="F76" s="2" t="s">
        <v>604</v>
      </c>
      <c r="G76" s="2" t="s">
        <v>467</v>
      </c>
      <c r="H76" s="7">
        <v>1</v>
      </c>
      <c r="I76" s="7">
        <v>2525</v>
      </c>
      <c r="J76" s="7"/>
      <c r="K76" s="16" t="s">
        <v>584</v>
      </c>
      <c r="L76" s="16" t="s">
        <v>636</v>
      </c>
      <c r="M76" s="79">
        <v>4000</v>
      </c>
      <c r="O76" s="39" cm="1">
        <f t="array" ref="O76">ROW()-ROW(Landsdel_d2[#Headers])</f>
        <v>3</v>
      </c>
      <c r="P76" s="19" t="s">
        <v>39</v>
      </c>
      <c r="U76" s="124" t="str" cm="1">
        <f t="array" ref="U76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2 · 3 = 6 (✓)</v>
      </c>
      <c r="V76" s="124"/>
    </row>
    <row r="77" spans="1:22" x14ac:dyDescent="0.3">
      <c r="A77" s="2" t="s">
        <v>121</v>
      </c>
      <c r="B77" s="2" t="s">
        <v>21</v>
      </c>
      <c r="C77" s="2" t="s">
        <v>5</v>
      </c>
      <c r="D77" s="2" t="s">
        <v>210</v>
      </c>
      <c r="E77" s="111">
        <v>45000.772518363381</v>
      </c>
      <c r="F77" s="2" t="s">
        <v>634</v>
      </c>
      <c r="G77" s="2" t="s">
        <v>467</v>
      </c>
      <c r="H77" s="7">
        <v>1</v>
      </c>
      <c r="I77" s="7">
        <v>2525</v>
      </c>
      <c r="J77" s="7"/>
      <c r="K77" s="16"/>
      <c r="L77" s="16"/>
      <c r="M77" s="79"/>
      <c r="O77" s="39" cm="1">
        <f t="array" ref="O77">ROW()-ROW(Landsdel_d2[#Headers])</f>
        <v>4</v>
      </c>
      <c r="P77" s="19" t="s">
        <v>110</v>
      </c>
      <c r="U77" s="7" t="s">
        <v>0</v>
      </c>
      <c r="V77" s="19" t="s">
        <v>456</v>
      </c>
    </row>
    <row r="78" spans="1:22" x14ac:dyDescent="0.3">
      <c r="A78" s="2" t="s">
        <v>561</v>
      </c>
      <c r="B78" s="2" t="s">
        <v>511</v>
      </c>
      <c r="C78" s="2" t="s">
        <v>41</v>
      </c>
      <c r="D78" s="2" t="s">
        <v>210</v>
      </c>
      <c r="E78" s="111">
        <v>44730.463888888888</v>
      </c>
      <c r="F78" s="2" t="s">
        <v>603</v>
      </c>
      <c r="G78" s="2" t="s">
        <v>467</v>
      </c>
      <c r="H78" s="7"/>
      <c r="I78" s="7"/>
      <c r="J78" s="7"/>
      <c r="K78" s="16"/>
      <c r="L78" s="16"/>
      <c r="M78" s="79"/>
      <c r="O78" s="39" cm="1">
        <f t="array" ref="O78">ROW()-ROW(Landsdel_d2[#Headers])</f>
        <v>5</v>
      </c>
      <c r="P78" s="19" t="s">
        <v>80</v>
      </c>
      <c r="U78" s="40" cm="1">
        <f t="array" ref="U78">ROW()-ROW(Gentilmeldinger_d1[#Headers])</f>
        <v>1</v>
      </c>
      <c r="V78" s="19" t="s">
        <v>575</v>
      </c>
    </row>
    <row r="79" spans="1:22" x14ac:dyDescent="0.3">
      <c r="A79" s="2" t="s">
        <v>503</v>
      </c>
      <c r="B79" s="2" t="s">
        <v>504</v>
      </c>
      <c r="C79" s="2" t="s">
        <v>8</v>
      </c>
      <c r="D79" s="2" t="s">
        <v>210</v>
      </c>
      <c r="E79" s="111">
        <v>44729.473611111112</v>
      </c>
      <c r="F79" s="2" t="s">
        <v>602</v>
      </c>
      <c r="G79" s="2" t="s">
        <v>467</v>
      </c>
      <c r="H79" s="7"/>
      <c r="I79" s="7">
        <v>1117</v>
      </c>
      <c r="J79" s="7"/>
      <c r="K79" s="16"/>
      <c r="L79" s="16"/>
      <c r="M79" s="79"/>
      <c r="U79" s="40" cm="1">
        <f t="array" ref="U79">ROW()-ROW(Gentilmeldinger_d1[#Headers])</f>
        <v>2</v>
      </c>
      <c r="V79" s="19" t="s">
        <v>576</v>
      </c>
    </row>
    <row r="80" spans="1:22" x14ac:dyDescent="0.3">
      <c r="A80" s="2" t="s">
        <v>495</v>
      </c>
      <c r="B80" s="2" t="s">
        <v>496</v>
      </c>
      <c r="C80" s="2" t="s">
        <v>5</v>
      </c>
      <c r="D80" s="2" t="s">
        <v>210</v>
      </c>
      <c r="E80" s="111">
        <v>44728.906944444447</v>
      </c>
      <c r="F80" s="2" t="s">
        <v>602</v>
      </c>
      <c r="G80" s="2" t="s">
        <v>467</v>
      </c>
      <c r="H80" s="7"/>
      <c r="I80" s="7">
        <v>1220</v>
      </c>
      <c r="J80" s="7"/>
      <c r="K80" s="16"/>
      <c r="L80" s="16"/>
      <c r="M80" s="79"/>
      <c r="O80" s="125" t="s">
        <v>144</v>
      </c>
      <c r="P80" s="125"/>
      <c r="U80" s="40" cm="1">
        <f t="array" ref="U80">ROW()-ROW(Gentilmeldinger_d1[#Headers])</f>
        <v>3</v>
      </c>
      <c r="V80" s="19" t="s">
        <v>520</v>
      </c>
    </row>
    <row r="81" spans="1:22" x14ac:dyDescent="0.3">
      <c r="A81" s="2" t="s">
        <v>497</v>
      </c>
      <c r="B81" s="2" t="s">
        <v>498</v>
      </c>
      <c r="C81" s="2" t="s">
        <v>7</v>
      </c>
      <c r="D81" s="2" t="s">
        <v>210</v>
      </c>
      <c r="E81" s="111">
        <v>44728.859027777777</v>
      </c>
      <c r="F81" s="2" t="s">
        <v>602</v>
      </c>
      <c r="G81" s="2" t="s">
        <v>467</v>
      </c>
      <c r="H81" s="7"/>
      <c r="I81" s="7">
        <v>2380</v>
      </c>
      <c r="J81" s="7"/>
      <c r="K81" s="16"/>
      <c r="L81" s="16"/>
      <c r="M81" s="79"/>
      <c r="O81" s="124" t="str" cm="1">
        <f t="array" ref="O8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P81" s="124"/>
    </row>
    <row r="82" spans="1:22" x14ac:dyDescent="0.3">
      <c r="A82" s="2" t="s">
        <v>206</v>
      </c>
      <c r="B82" s="2" t="s">
        <v>209</v>
      </c>
      <c r="C82" s="2" t="s">
        <v>8</v>
      </c>
      <c r="D82" s="2" t="s">
        <v>210</v>
      </c>
      <c r="E82" s="111">
        <v>44728.751388888886</v>
      </c>
      <c r="F82" s="2" t="s">
        <v>603</v>
      </c>
      <c r="G82" s="2" t="s">
        <v>467</v>
      </c>
      <c r="H82" s="7"/>
      <c r="I82" s="7">
        <v>1647</v>
      </c>
      <c r="J82" s="7"/>
      <c r="K82" s="16"/>
      <c r="L82" s="16"/>
      <c r="M82" s="79"/>
      <c r="O82" s="7" t="s">
        <v>0</v>
      </c>
      <c r="P82" s="19" t="s">
        <v>111</v>
      </c>
      <c r="U82" s="125" t="s">
        <v>440</v>
      </c>
      <c r="V82" s="125"/>
    </row>
    <row r="83" spans="1:22" x14ac:dyDescent="0.3">
      <c r="A83" s="2" t="s">
        <v>562</v>
      </c>
      <c r="B83" s="2" t="s">
        <v>499</v>
      </c>
      <c r="C83" s="2" t="s">
        <v>8</v>
      </c>
      <c r="D83" s="2" t="s">
        <v>210</v>
      </c>
      <c r="E83" s="111">
        <v>44728.737500000003</v>
      </c>
      <c r="F83" s="2" t="s">
        <v>602</v>
      </c>
      <c r="G83" s="2" t="s">
        <v>467</v>
      </c>
      <c r="H83" s="7"/>
      <c r="I83" s="7">
        <v>914</v>
      </c>
      <c r="J83" s="7"/>
      <c r="K83" s="16"/>
      <c r="L83" s="16"/>
      <c r="M83" s="79"/>
      <c r="O83" s="39" cm="1">
        <f t="array" ref="O83">ROW()-ROW(Region_d2[#Headers])</f>
        <v>1</v>
      </c>
      <c r="P83" s="19" t="s">
        <v>113</v>
      </c>
      <c r="U83" s="124" t="str" cm="1">
        <f t="array" ref="U83">TEXT(COLUMNS(Klokkeslætsinterval_d1[]),"#.##0")&amp;" · "&amp;TEXT(ROWS(Klokkeslætsinterval_d1[]),"#.##0")&amp;" = "&amp;TEXT(SUMPRODUCT(COLUMNS(Klokkeslætsinterval_d1[]),ROWS(Klokkeslætsinterval_d1[])),"#.##0")
&amp;" ("&amp;IF(AND(COUNTIF(Klokkeslætsinterval_d1[K: Klokkeslætsinterval],Klokkeslætsinterval_d1[K: Klokkeslætsinterval])&lt;2),"✓","X")&amp;")"</f>
        <v>2 · 2 = 4 (✓)</v>
      </c>
      <c r="V83" s="124"/>
    </row>
    <row r="84" spans="1:22" x14ac:dyDescent="0.3">
      <c r="A84" s="2" t="s">
        <v>500</v>
      </c>
      <c r="B84" s="2" t="s">
        <v>501</v>
      </c>
      <c r="C84" s="2" t="s">
        <v>8</v>
      </c>
      <c r="D84" s="2" t="s">
        <v>210</v>
      </c>
      <c r="E84" s="111">
        <v>44728.724999999999</v>
      </c>
      <c r="F84" s="2" t="s">
        <v>602</v>
      </c>
      <c r="G84" s="2" t="s">
        <v>467</v>
      </c>
      <c r="H84" s="7"/>
      <c r="I84" s="7">
        <v>2057</v>
      </c>
      <c r="J84" s="7"/>
      <c r="K84" s="16" t="s">
        <v>585</v>
      </c>
      <c r="L84" s="16" t="s">
        <v>636</v>
      </c>
      <c r="M84" s="79">
        <v>540</v>
      </c>
      <c r="O84" s="39" cm="1">
        <f t="array" ref="O84">ROW()-ROW(Region_d2[#Headers])</f>
        <v>2</v>
      </c>
      <c r="P84" s="19" t="s">
        <v>114</v>
      </c>
      <c r="U84" s="7" t="s">
        <v>0</v>
      </c>
      <c r="V84" s="19" t="s">
        <v>439</v>
      </c>
    </row>
    <row r="85" spans="1:22" x14ac:dyDescent="0.3">
      <c r="A85" s="2" t="s">
        <v>248</v>
      </c>
      <c r="B85" s="2" t="s">
        <v>378</v>
      </c>
      <c r="C85" s="2" t="s">
        <v>4</v>
      </c>
      <c r="D85" s="2" t="s">
        <v>210</v>
      </c>
      <c r="E85" s="111">
        <v>44728.695833333331</v>
      </c>
      <c r="F85" s="2" t="s">
        <v>603</v>
      </c>
      <c r="G85" s="2" t="s">
        <v>467</v>
      </c>
      <c r="H85" s="7"/>
      <c r="I85" s="7">
        <v>2587</v>
      </c>
      <c r="J85" s="7"/>
      <c r="K85" s="16"/>
      <c r="L85" s="16"/>
      <c r="M85" s="79"/>
      <c r="O85" s="39" cm="1">
        <f t="array" ref="O85">ROW()-ROW(Region_d2[#Headers])</f>
        <v>3</v>
      </c>
      <c r="P85" s="19" t="s">
        <v>115</v>
      </c>
      <c r="U85" s="40" cm="1">
        <f t="array" ref="U85">ROW()-ROW(Klokkeslætsinterval_d1[#Headers])</f>
        <v>1</v>
      </c>
      <c r="V85" s="19" t="s">
        <v>442</v>
      </c>
    </row>
    <row r="86" spans="1:22" x14ac:dyDescent="0.3">
      <c r="A86" s="2" t="s">
        <v>493</v>
      </c>
      <c r="B86" s="2" t="s">
        <v>494</v>
      </c>
      <c r="C86" s="2" t="s">
        <v>41</v>
      </c>
      <c r="D86" s="2" t="s">
        <v>210</v>
      </c>
      <c r="E86" s="111">
        <v>44728.307638888888</v>
      </c>
      <c r="F86" s="2" t="s">
        <v>602</v>
      </c>
      <c r="G86" s="2" t="s">
        <v>467</v>
      </c>
      <c r="H86" s="7"/>
      <c r="I86" s="7">
        <v>1643</v>
      </c>
      <c r="J86" s="7"/>
      <c r="K86" s="16"/>
      <c r="L86" s="16"/>
      <c r="M86" s="79"/>
      <c r="O86" s="39" cm="1">
        <f t="array" ref="O86">ROW()-ROW(Region_d2[#Headers])</f>
        <v>4</v>
      </c>
      <c r="P86" s="19" t="s">
        <v>116</v>
      </c>
      <c r="U86" s="40" cm="1">
        <f t="array" ref="U86">ROW()-ROW(Klokkeslætsinterval_d1[#Headers])</f>
        <v>2</v>
      </c>
      <c r="V86" s="19" t="s">
        <v>441</v>
      </c>
    </row>
    <row r="87" spans="1:22" x14ac:dyDescent="0.3">
      <c r="A87" s="2" t="s">
        <v>91</v>
      </c>
      <c r="B87" s="2" t="s">
        <v>65</v>
      </c>
      <c r="C87" s="2" t="s">
        <v>64</v>
      </c>
      <c r="D87" s="2" t="s">
        <v>210</v>
      </c>
      <c r="E87" s="111">
        <v>44725.526388888888</v>
      </c>
      <c r="F87" s="2" t="s">
        <v>602</v>
      </c>
      <c r="G87" s="2" t="s">
        <v>467</v>
      </c>
      <c r="H87" s="7"/>
      <c r="I87" s="7">
        <v>2284</v>
      </c>
      <c r="J87" s="7"/>
      <c r="K87" s="16"/>
      <c r="L87" s="16"/>
      <c r="M87" s="79"/>
      <c r="O87" s="39" cm="1">
        <f t="array" ref="O87">ROW()-ROW(Region_d2[#Headers])</f>
        <v>5</v>
      </c>
      <c r="P87" s="19" t="s">
        <v>117</v>
      </c>
    </row>
    <row r="88" spans="1:22" x14ac:dyDescent="0.3">
      <c r="A88" s="2" t="s">
        <v>457</v>
      </c>
      <c r="B88" s="2" t="s">
        <v>458</v>
      </c>
      <c r="C88" s="2" t="s">
        <v>281</v>
      </c>
      <c r="D88" s="2" t="s">
        <v>210</v>
      </c>
      <c r="E88" s="111">
        <v>44723.748611111114</v>
      </c>
      <c r="F88" s="2" t="s">
        <v>602</v>
      </c>
      <c r="G88" s="2" t="s">
        <v>467</v>
      </c>
      <c r="H88" s="7"/>
      <c r="I88" s="7"/>
      <c r="J88" s="7">
        <v>4</v>
      </c>
      <c r="K88" s="16"/>
      <c r="L88" s="16"/>
      <c r="M88" s="79"/>
      <c r="O88" s="39" cm="1">
        <f t="array" ref="O88">ROW()-ROW(Region_d2[#Headers])</f>
        <v>6</v>
      </c>
      <c r="P88" s="19" t="s">
        <v>112</v>
      </c>
      <c r="U88" s="125" t="s">
        <v>648</v>
      </c>
      <c r="V88" s="125"/>
    </row>
    <row r="89" spans="1:22" x14ac:dyDescent="0.3">
      <c r="A89" s="2" t="s">
        <v>457</v>
      </c>
      <c r="B89" s="2" t="s">
        <v>458</v>
      </c>
      <c r="C89" s="2" t="s">
        <v>281</v>
      </c>
      <c r="D89" s="2" t="s">
        <v>210</v>
      </c>
      <c r="E89" s="111">
        <v>44723.748611111114</v>
      </c>
      <c r="F89" s="2" t="s">
        <v>603</v>
      </c>
      <c r="G89" s="2" t="s">
        <v>467</v>
      </c>
      <c r="H89" s="7"/>
      <c r="I89" s="7"/>
      <c r="J89" s="7">
        <v>4</v>
      </c>
      <c r="K89" s="16"/>
      <c r="L89" s="16"/>
      <c r="M89" s="79"/>
      <c r="U89" s="124" t="str" cm="1">
        <f t="array" ref="U89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V89" s="124"/>
    </row>
    <row r="90" spans="1:22" x14ac:dyDescent="0.3">
      <c r="A90" s="2" t="s">
        <v>256</v>
      </c>
      <c r="B90" s="2" t="s">
        <v>448</v>
      </c>
      <c r="C90" s="2" t="s">
        <v>4</v>
      </c>
      <c r="D90" s="2" t="s">
        <v>210</v>
      </c>
      <c r="E90" s="111">
        <v>44722.859027777777</v>
      </c>
      <c r="F90" s="2" t="s">
        <v>602</v>
      </c>
      <c r="G90" s="2" t="s">
        <v>467</v>
      </c>
      <c r="H90" s="7"/>
      <c r="I90" s="7">
        <v>2042</v>
      </c>
      <c r="J90" s="7"/>
      <c r="K90" s="16"/>
      <c r="L90" s="16"/>
      <c r="M90" s="79"/>
      <c r="U90" s="7" t="s">
        <v>0</v>
      </c>
      <c r="V90" s="19" t="s">
        <v>583</v>
      </c>
    </row>
    <row r="91" spans="1:22" x14ac:dyDescent="0.3">
      <c r="A91" s="2" t="s">
        <v>256</v>
      </c>
      <c r="B91" s="2" t="s">
        <v>448</v>
      </c>
      <c r="C91" s="2" t="s">
        <v>4</v>
      </c>
      <c r="D91" s="2" t="s">
        <v>210</v>
      </c>
      <c r="E91" s="111">
        <v>44722.859027777777</v>
      </c>
      <c r="F91" s="2" t="s">
        <v>603</v>
      </c>
      <c r="G91" s="2" t="s">
        <v>467</v>
      </c>
      <c r="H91" s="7"/>
      <c r="I91" s="7">
        <v>2042</v>
      </c>
      <c r="J91" s="7"/>
      <c r="K91" s="16"/>
      <c r="L91" s="16"/>
      <c r="M91" s="79"/>
      <c r="U91" s="115" cm="1">
        <f t="array" ref="U91">ROW()-ROW(Slutspil_d1[#Headers])</f>
        <v>1</v>
      </c>
      <c r="V91" s="19" t="s">
        <v>584</v>
      </c>
    </row>
    <row r="92" spans="1:22" x14ac:dyDescent="0.3">
      <c r="A92" s="2" t="s">
        <v>449</v>
      </c>
      <c r="B92" s="2" t="s">
        <v>450</v>
      </c>
      <c r="C92" s="2" t="s">
        <v>451</v>
      </c>
      <c r="D92" s="2" t="s">
        <v>210</v>
      </c>
      <c r="E92" s="111">
        <v>44722.759027777778</v>
      </c>
      <c r="F92" s="2" t="s">
        <v>602</v>
      </c>
      <c r="G92" s="2" t="s">
        <v>465</v>
      </c>
      <c r="H92" s="7"/>
      <c r="I92" s="7">
        <v>1788</v>
      </c>
      <c r="J92" s="7"/>
      <c r="K92" s="16"/>
      <c r="L92" s="16"/>
      <c r="M92" s="79"/>
      <c r="U92" s="115" cm="1">
        <f t="array" ref="U92">ROW()-ROW(Slutspil_d1[#Headers])</f>
        <v>2</v>
      </c>
      <c r="V92" s="19" t="s">
        <v>585</v>
      </c>
    </row>
    <row r="93" spans="1:22" x14ac:dyDescent="0.3">
      <c r="A93" s="2" t="s">
        <v>443</v>
      </c>
      <c r="B93" s="2" t="s">
        <v>444</v>
      </c>
      <c r="C93" s="2" t="s">
        <v>4</v>
      </c>
      <c r="D93" s="2" t="s">
        <v>210</v>
      </c>
      <c r="E93" s="111">
        <v>44719.868750000001</v>
      </c>
      <c r="F93" s="2" t="s">
        <v>602</v>
      </c>
      <c r="G93" s="2" t="s">
        <v>467</v>
      </c>
      <c r="H93" s="7"/>
      <c r="I93" s="7">
        <v>2025</v>
      </c>
      <c r="J93" s="7"/>
      <c r="K93" s="16"/>
      <c r="L93" s="16"/>
      <c r="M93" s="79"/>
    </row>
    <row r="94" spans="1:22" x14ac:dyDescent="0.3">
      <c r="A94" s="2" t="s">
        <v>436</v>
      </c>
      <c r="B94" s="2" t="s">
        <v>437</v>
      </c>
      <c r="C94" s="2" t="s">
        <v>416</v>
      </c>
      <c r="D94" s="2" t="s">
        <v>210</v>
      </c>
      <c r="E94" s="111">
        <v>44717.959027777775</v>
      </c>
      <c r="F94" s="2" t="s">
        <v>602</v>
      </c>
      <c r="G94" s="2" t="s">
        <v>467</v>
      </c>
      <c r="H94" s="7"/>
      <c r="I94" s="7">
        <v>2547</v>
      </c>
      <c r="J94" s="7"/>
      <c r="K94" s="16"/>
      <c r="L94" s="16"/>
      <c r="M94" s="79"/>
      <c r="U94" s="125" t="s">
        <v>649</v>
      </c>
      <c r="V94" s="125"/>
    </row>
    <row r="95" spans="1:22" x14ac:dyDescent="0.3">
      <c r="A95" s="2" t="s">
        <v>436</v>
      </c>
      <c r="B95" s="2" t="s">
        <v>437</v>
      </c>
      <c r="C95" s="2" t="s">
        <v>416</v>
      </c>
      <c r="D95" s="2" t="s">
        <v>210</v>
      </c>
      <c r="E95" s="111">
        <v>44717.959027777775</v>
      </c>
      <c r="F95" s="2" t="s">
        <v>603</v>
      </c>
      <c r="G95" s="2" t="s">
        <v>467</v>
      </c>
      <c r="H95" s="7"/>
      <c r="I95" s="7">
        <v>2547</v>
      </c>
      <c r="J95" s="7"/>
      <c r="K95" s="16"/>
      <c r="L95" s="16"/>
      <c r="M95" s="79"/>
      <c r="U95" s="124" t="str" cm="1">
        <f t="array" ref="U95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V95" s="124"/>
    </row>
    <row r="96" spans="1:22" x14ac:dyDescent="0.3">
      <c r="A96" s="2" t="s">
        <v>251</v>
      </c>
      <c r="B96" s="2" t="s">
        <v>434</v>
      </c>
      <c r="C96" s="2" t="s">
        <v>4</v>
      </c>
      <c r="D96" s="2" t="s">
        <v>210</v>
      </c>
      <c r="E96" s="111">
        <v>44717.945833333331</v>
      </c>
      <c r="F96" s="2" t="s">
        <v>602</v>
      </c>
      <c r="G96" s="2" t="s">
        <v>467</v>
      </c>
      <c r="H96" s="7"/>
      <c r="I96" s="7">
        <v>2374</v>
      </c>
      <c r="J96" s="7"/>
      <c r="K96" s="16"/>
      <c r="L96" s="16"/>
      <c r="M96" s="79"/>
      <c r="U96" s="7" t="s">
        <v>0</v>
      </c>
      <c r="V96" s="19" t="s">
        <v>582</v>
      </c>
    </row>
    <row r="97" spans="1:22" x14ac:dyDescent="0.3">
      <c r="A97" s="2" t="s">
        <v>251</v>
      </c>
      <c r="B97" s="2" t="s">
        <v>434</v>
      </c>
      <c r="C97" s="2" t="s">
        <v>4</v>
      </c>
      <c r="D97" s="2" t="s">
        <v>210</v>
      </c>
      <c r="E97" s="111">
        <v>44717.945833333331</v>
      </c>
      <c r="F97" s="2" t="s">
        <v>603</v>
      </c>
      <c r="G97" s="2" t="s">
        <v>467</v>
      </c>
      <c r="H97" s="7"/>
      <c r="I97" s="7">
        <v>2374</v>
      </c>
      <c r="J97" s="7"/>
      <c r="K97" s="16"/>
      <c r="L97" s="16"/>
      <c r="M97" s="79"/>
      <c r="U97" s="115" cm="1">
        <f t="array" ref="U97">ROW()-ROW(Placering_d1[#Headers])</f>
        <v>1</v>
      </c>
      <c r="V97" s="19" t="s">
        <v>636</v>
      </c>
    </row>
    <row r="98" spans="1:22" x14ac:dyDescent="0.3">
      <c r="A98" s="2" t="s">
        <v>96</v>
      </c>
      <c r="B98" s="2" t="s">
        <v>432</v>
      </c>
      <c r="C98" s="2" t="s">
        <v>5</v>
      </c>
      <c r="D98" s="2" t="s">
        <v>210</v>
      </c>
      <c r="E98" s="111">
        <v>44717.939583333333</v>
      </c>
      <c r="F98" s="2" t="s">
        <v>602</v>
      </c>
      <c r="G98" s="2" t="s">
        <v>465</v>
      </c>
      <c r="H98" s="7"/>
      <c r="I98" s="7">
        <v>1928</v>
      </c>
      <c r="J98" s="7"/>
      <c r="K98" s="16"/>
      <c r="L98" s="16"/>
      <c r="M98" s="79"/>
      <c r="U98" s="115" cm="1">
        <f t="array" ref="U98">ROW()-ROW(Placering_d1[#Headers])</f>
        <v>2</v>
      </c>
      <c r="V98" s="19" t="s">
        <v>639</v>
      </c>
    </row>
    <row r="99" spans="1:22" x14ac:dyDescent="0.3">
      <c r="A99" s="2" t="s">
        <v>96</v>
      </c>
      <c r="B99" s="2" t="s">
        <v>432</v>
      </c>
      <c r="C99" s="2" t="s">
        <v>5</v>
      </c>
      <c r="D99" s="2" t="s">
        <v>210</v>
      </c>
      <c r="E99" s="111">
        <v>44717.939583333333</v>
      </c>
      <c r="F99" s="2" t="s">
        <v>603</v>
      </c>
      <c r="G99" s="2" t="s">
        <v>465</v>
      </c>
      <c r="H99" s="7"/>
      <c r="I99" s="7">
        <v>1928</v>
      </c>
      <c r="J99" s="7"/>
      <c r="K99" s="16"/>
      <c r="L99" s="16"/>
      <c r="M99" s="79"/>
      <c r="U99" s="115" cm="1">
        <f t="array" ref="U99">ROW()-ROW(Placering_d1[#Headers])</f>
        <v>3</v>
      </c>
      <c r="V99" s="19" t="s">
        <v>638</v>
      </c>
    </row>
    <row r="100" spans="1:22" x14ac:dyDescent="0.3">
      <c r="A100" s="2" t="s">
        <v>563</v>
      </c>
      <c r="B100" s="2" t="s">
        <v>433</v>
      </c>
      <c r="C100" s="2" t="s">
        <v>8</v>
      </c>
      <c r="D100" s="2" t="s">
        <v>210</v>
      </c>
      <c r="E100" s="111">
        <v>44717.938194444447</v>
      </c>
      <c r="F100" s="2" t="s">
        <v>602</v>
      </c>
      <c r="G100" s="2" t="s">
        <v>465</v>
      </c>
      <c r="H100" s="7"/>
      <c r="I100" s="7">
        <v>2164</v>
      </c>
      <c r="J100" s="7"/>
      <c r="K100" s="16"/>
      <c r="L100" s="16"/>
      <c r="M100" s="79"/>
      <c r="U100" s="115" cm="1">
        <f t="array" ref="U100">ROW()-ROW(Placering_d1[#Headers])</f>
        <v>4</v>
      </c>
      <c r="V100" s="19" t="s">
        <v>637</v>
      </c>
    </row>
    <row r="101" spans="1:22" x14ac:dyDescent="0.3">
      <c r="A101" s="2" t="s">
        <v>563</v>
      </c>
      <c r="B101" s="2" t="s">
        <v>433</v>
      </c>
      <c r="C101" s="2" t="s">
        <v>8</v>
      </c>
      <c r="D101" s="2" t="s">
        <v>210</v>
      </c>
      <c r="E101" s="111">
        <v>44717.938194444447</v>
      </c>
      <c r="F101" s="2" t="s">
        <v>603</v>
      </c>
      <c r="G101" s="2" t="s">
        <v>467</v>
      </c>
      <c r="H101" s="7"/>
      <c r="I101" s="7">
        <v>2164</v>
      </c>
      <c r="J101" s="7"/>
      <c r="K101" s="16"/>
      <c r="L101" s="16"/>
      <c r="M101" s="79"/>
      <c r="U101" s="115" cm="1">
        <f t="array" ref="U101">ROW()-ROW(Placering_d1[#Headers])</f>
        <v>5</v>
      </c>
      <c r="V101" s="19" t="s">
        <v>640</v>
      </c>
    </row>
    <row r="102" spans="1:22" x14ac:dyDescent="0.3">
      <c r="A102" s="2" t="s">
        <v>426</v>
      </c>
      <c r="B102" s="2" t="s">
        <v>427</v>
      </c>
      <c r="C102" s="2" t="s">
        <v>428</v>
      </c>
      <c r="D102" s="2" t="s">
        <v>210</v>
      </c>
      <c r="E102" s="111">
        <v>44717.919444444444</v>
      </c>
      <c r="F102" s="2" t="s">
        <v>602</v>
      </c>
      <c r="G102" s="2" t="s">
        <v>467</v>
      </c>
      <c r="H102" s="7"/>
      <c r="I102" s="7">
        <v>1485</v>
      </c>
      <c r="J102" s="7"/>
      <c r="K102" s="16"/>
      <c r="L102" s="16"/>
      <c r="M102" s="79"/>
      <c r="U102" s="115" cm="1">
        <f t="array" ref="U102">ROW()-ROW(Placering_d1[#Headers])</f>
        <v>6</v>
      </c>
      <c r="V102" s="19" t="s">
        <v>643</v>
      </c>
    </row>
    <row r="103" spans="1:22" x14ac:dyDescent="0.3">
      <c r="A103" s="2" t="s">
        <v>419</v>
      </c>
      <c r="B103" s="2" t="s">
        <v>420</v>
      </c>
      <c r="C103" s="2" t="s">
        <v>416</v>
      </c>
      <c r="D103" s="2" t="s">
        <v>210</v>
      </c>
      <c r="E103" s="111">
        <v>44717.879861111112</v>
      </c>
      <c r="F103" s="2" t="s">
        <v>602</v>
      </c>
      <c r="G103" s="2" t="s">
        <v>467</v>
      </c>
      <c r="H103" s="7"/>
      <c r="I103" s="7">
        <v>2229</v>
      </c>
      <c r="J103" s="7"/>
      <c r="K103" s="16"/>
      <c r="L103" s="16"/>
      <c r="M103" s="79"/>
      <c r="U103" s="115" cm="1">
        <f t="array" ref="U103">ROW()-ROW(Placering_d1[#Headers])</f>
        <v>7</v>
      </c>
      <c r="V103" s="19" t="s">
        <v>641</v>
      </c>
    </row>
    <row r="104" spans="1:22" x14ac:dyDescent="0.3">
      <c r="A104" s="2" t="s">
        <v>419</v>
      </c>
      <c r="B104" s="2" t="s">
        <v>420</v>
      </c>
      <c r="C104" s="2" t="s">
        <v>416</v>
      </c>
      <c r="D104" s="2" t="s">
        <v>210</v>
      </c>
      <c r="E104" s="111">
        <v>44717.879861111112</v>
      </c>
      <c r="F104" s="2" t="s">
        <v>603</v>
      </c>
      <c r="G104" s="2" t="s">
        <v>467</v>
      </c>
      <c r="H104" s="7"/>
      <c r="I104" s="7">
        <v>2229</v>
      </c>
      <c r="J104" s="7"/>
      <c r="K104" s="16"/>
      <c r="L104" s="16"/>
      <c r="M104" s="79"/>
      <c r="U104" s="115" cm="1">
        <f t="array" ref="U104">ROW()-ROW(Placering_d1[#Headers])</f>
        <v>8</v>
      </c>
      <c r="V104" s="19" t="s">
        <v>642</v>
      </c>
    </row>
    <row r="105" spans="1:22" x14ac:dyDescent="0.3">
      <c r="A105" s="2" t="s">
        <v>413</v>
      </c>
      <c r="B105" s="2" t="s">
        <v>414</v>
      </c>
      <c r="C105" s="2" t="s">
        <v>416</v>
      </c>
      <c r="D105" s="2" t="s">
        <v>210</v>
      </c>
      <c r="E105" s="111">
        <v>44717.878472222219</v>
      </c>
      <c r="F105" s="2" t="s">
        <v>602</v>
      </c>
      <c r="G105" s="2" t="s">
        <v>467</v>
      </c>
      <c r="H105" s="7"/>
      <c r="I105" s="7">
        <v>2068</v>
      </c>
      <c r="J105" s="7"/>
      <c r="K105" s="16"/>
      <c r="L105" s="16"/>
      <c r="M105" s="79"/>
    </row>
    <row r="106" spans="1:22" x14ac:dyDescent="0.3">
      <c r="A106" s="2" t="s">
        <v>413</v>
      </c>
      <c r="B106" s="2" t="s">
        <v>414</v>
      </c>
      <c r="C106" s="2" t="s">
        <v>416</v>
      </c>
      <c r="D106" s="2" t="s">
        <v>210</v>
      </c>
      <c r="E106" s="111">
        <v>44717.878472222219</v>
      </c>
      <c r="F106" s="2" t="s">
        <v>603</v>
      </c>
      <c r="G106" s="2" t="s">
        <v>467</v>
      </c>
      <c r="H106" s="7"/>
      <c r="I106" s="7">
        <v>2068</v>
      </c>
      <c r="J106" s="7"/>
      <c r="K106" s="16"/>
      <c r="L106" s="16"/>
      <c r="M106" s="79"/>
      <c r="U106" s="125" t="s">
        <v>651</v>
      </c>
      <c r="V106" s="125"/>
    </row>
    <row r="107" spans="1:22" x14ac:dyDescent="0.3">
      <c r="A107" s="2" t="s">
        <v>230</v>
      </c>
      <c r="B107" s="2" t="s">
        <v>421</v>
      </c>
      <c r="C107" s="2" t="s">
        <v>231</v>
      </c>
      <c r="D107" s="2" t="s">
        <v>210</v>
      </c>
      <c r="E107" s="111">
        <v>44717.869444444441</v>
      </c>
      <c r="F107" s="2" t="s">
        <v>602</v>
      </c>
      <c r="G107" s="2" t="s">
        <v>467</v>
      </c>
      <c r="H107" s="7"/>
      <c r="I107" s="7">
        <v>2265</v>
      </c>
      <c r="J107" s="7"/>
      <c r="K107" s="16" t="s">
        <v>584</v>
      </c>
      <c r="L107" s="16" t="s">
        <v>640</v>
      </c>
      <c r="M107" s="79"/>
      <c r="U107" s="124" t="str" cm="1">
        <f t="array" ref="U107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V107" s="124"/>
    </row>
    <row r="108" spans="1:22" x14ac:dyDescent="0.3">
      <c r="A108" s="2" t="s">
        <v>230</v>
      </c>
      <c r="B108" s="2" t="s">
        <v>421</v>
      </c>
      <c r="C108" s="2" t="s">
        <v>231</v>
      </c>
      <c r="D108" s="2" t="s">
        <v>210</v>
      </c>
      <c r="E108" s="111">
        <v>44717.869444444441</v>
      </c>
      <c r="F108" s="2" t="s">
        <v>603</v>
      </c>
      <c r="G108" s="2" t="s">
        <v>467</v>
      </c>
      <c r="H108" s="7"/>
      <c r="I108" s="7">
        <v>2265</v>
      </c>
      <c r="J108" s="7"/>
      <c r="K108" s="16"/>
      <c r="L108" s="16"/>
      <c r="M108" s="79"/>
      <c r="U108" s="7" t="s">
        <v>0</v>
      </c>
      <c r="V108" s="19" t="s">
        <v>654</v>
      </c>
    </row>
    <row r="109" spans="1:22" x14ac:dyDescent="0.3">
      <c r="A109" s="2" t="s">
        <v>422</v>
      </c>
      <c r="B109" s="2" t="s">
        <v>423</v>
      </c>
      <c r="C109" s="2" t="s">
        <v>9</v>
      </c>
      <c r="D109" s="2" t="s">
        <v>210</v>
      </c>
      <c r="E109" s="111">
        <v>44717.861111111109</v>
      </c>
      <c r="F109" s="2" t="s">
        <v>602</v>
      </c>
      <c r="G109" s="2" t="s">
        <v>467</v>
      </c>
      <c r="H109" s="7"/>
      <c r="I109" s="7">
        <v>2376</v>
      </c>
      <c r="J109" s="7"/>
      <c r="K109" s="16"/>
      <c r="L109" s="16"/>
      <c r="M109" s="79"/>
      <c r="U109" s="115" cm="1">
        <f t="array" ref="U109">ROW()-ROW(TRUE_FALSE_d1[#Headers])</f>
        <v>1</v>
      </c>
      <c r="V109" s="19" t="s">
        <v>652</v>
      </c>
    </row>
    <row r="110" spans="1:22" x14ac:dyDescent="0.3">
      <c r="A110" s="2" t="s">
        <v>422</v>
      </c>
      <c r="B110" s="2" t="s">
        <v>423</v>
      </c>
      <c r="C110" s="2" t="s">
        <v>9</v>
      </c>
      <c r="D110" s="2" t="s">
        <v>210</v>
      </c>
      <c r="E110" s="111">
        <v>44717.861111111109</v>
      </c>
      <c r="F110" s="2" t="s">
        <v>603</v>
      </c>
      <c r="G110" s="2" t="s">
        <v>467</v>
      </c>
      <c r="H110" s="7"/>
      <c r="I110" s="7">
        <v>2376</v>
      </c>
      <c r="J110" s="7"/>
      <c r="K110" s="16"/>
      <c r="L110" s="16"/>
      <c r="M110" s="79"/>
      <c r="U110" s="115" cm="1">
        <f t="array" ref="U110">ROW()-ROW(TRUE_FALSE_d1[#Headers])</f>
        <v>2</v>
      </c>
      <c r="V110" s="19" t="s">
        <v>653</v>
      </c>
    </row>
    <row r="111" spans="1:22" x14ac:dyDescent="0.3">
      <c r="A111" s="2" t="s">
        <v>412</v>
      </c>
      <c r="B111" s="2" t="s">
        <v>411</v>
      </c>
      <c r="C111" s="2" t="s">
        <v>8</v>
      </c>
      <c r="D111" s="2" t="s">
        <v>211</v>
      </c>
      <c r="E111" s="111">
        <v>44717.824305555558</v>
      </c>
      <c r="F111" s="2" t="s">
        <v>603</v>
      </c>
      <c r="G111" s="2" t="s">
        <v>467</v>
      </c>
      <c r="H111" s="7"/>
      <c r="I111" s="7">
        <v>1516</v>
      </c>
      <c r="J111" s="7"/>
      <c r="K111" s="16"/>
      <c r="L111" s="16"/>
      <c r="M111" s="79"/>
    </row>
    <row r="112" spans="1:22" x14ac:dyDescent="0.3">
      <c r="A112" s="2" t="s">
        <v>410</v>
      </c>
      <c r="B112" s="2" t="s">
        <v>415</v>
      </c>
      <c r="C112" s="2" t="s">
        <v>8</v>
      </c>
      <c r="D112" s="2" t="s">
        <v>211</v>
      </c>
      <c r="E112" s="111">
        <v>44717.819444444445</v>
      </c>
      <c r="F112" s="2" t="s">
        <v>603</v>
      </c>
      <c r="G112" s="2" t="s">
        <v>467</v>
      </c>
      <c r="H112" s="7"/>
      <c r="I112" s="7">
        <v>1531</v>
      </c>
      <c r="J112" s="7"/>
      <c r="K112" s="16"/>
      <c r="L112" s="16"/>
      <c r="M112" s="79"/>
    </row>
    <row r="113" spans="1:13" x14ac:dyDescent="0.3">
      <c r="A113" s="2" t="s">
        <v>574</v>
      </c>
      <c r="B113" s="2" t="s">
        <v>408</v>
      </c>
      <c r="C113" s="2" t="s">
        <v>8</v>
      </c>
      <c r="D113" s="2" t="s">
        <v>210</v>
      </c>
      <c r="E113" s="111">
        <v>44717.660416666666</v>
      </c>
      <c r="F113" s="2" t="s">
        <v>602</v>
      </c>
      <c r="G113" s="2" t="s">
        <v>467</v>
      </c>
      <c r="H113" s="7"/>
      <c r="I113" s="7">
        <v>2048</v>
      </c>
      <c r="J113" s="7"/>
      <c r="K113" s="16"/>
      <c r="L113" s="16"/>
      <c r="M113" s="79"/>
    </row>
    <row r="114" spans="1:13" x14ac:dyDescent="0.3">
      <c r="A114" s="2" t="s">
        <v>574</v>
      </c>
      <c r="B114" s="2" t="s">
        <v>408</v>
      </c>
      <c r="C114" s="2" t="s">
        <v>8</v>
      </c>
      <c r="D114" s="2" t="s">
        <v>210</v>
      </c>
      <c r="E114" s="111">
        <v>44717.660416666666</v>
      </c>
      <c r="F114" s="2" t="s">
        <v>603</v>
      </c>
      <c r="G114" s="2" t="s">
        <v>467</v>
      </c>
      <c r="H114" s="7"/>
      <c r="I114" s="7">
        <v>2048</v>
      </c>
      <c r="J114" s="7"/>
      <c r="K114" s="16"/>
      <c r="L114" s="16"/>
      <c r="M114" s="79"/>
    </row>
    <row r="115" spans="1:13" x14ac:dyDescent="0.3">
      <c r="A115" s="2" t="s">
        <v>254</v>
      </c>
      <c r="B115" s="2" t="s">
        <v>404</v>
      </c>
      <c r="C115" s="2" t="s">
        <v>41</v>
      </c>
      <c r="D115" s="2" t="s">
        <v>210</v>
      </c>
      <c r="E115" s="111">
        <v>44717.536805555559</v>
      </c>
      <c r="F115" s="2" t="s">
        <v>603</v>
      </c>
      <c r="G115" s="2" t="s">
        <v>467</v>
      </c>
      <c r="H115" s="7"/>
      <c r="I115" s="7">
        <v>2050</v>
      </c>
      <c r="J115" s="7"/>
      <c r="K115" s="16"/>
      <c r="L115" s="16"/>
      <c r="M115" s="79"/>
    </row>
    <row r="116" spans="1:13" x14ac:dyDescent="0.3">
      <c r="A116" s="2" t="s">
        <v>401</v>
      </c>
      <c r="B116" s="2" t="s">
        <v>402</v>
      </c>
      <c r="C116" s="2" t="s">
        <v>303</v>
      </c>
      <c r="D116" s="2" t="s">
        <v>210</v>
      </c>
      <c r="E116" s="111">
        <v>44716.847222222219</v>
      </c>
      <c r="F116" s="2" t="s">
        <v>602</v>
      </c>
      <c r="G116" s="2" t="s">
        <v>467</v>
      </c>
      <c r="H116" s="7"/>
      <c r="I116" s="7">
        <v>2269</v>
      </c>
      <c r="J116" s="7"/>
      <c r="K116" s="16"/>
      <c r="L116" s="16"/>
      <c r="M116" s="79"/>
    </row>
    <row r="117" spans="1:13" x14ac:dyDescent="0.3">
      <c r="A117" s="2" t="s">
        <v>255</v>
      </c>
      <c r="B117" s="2" t="s">
        <v>400</v>
      </c>
      <c r="C117" s="2" t="s">
        <v>8</v>
      </c>
      <c r="D117" s="2" t="s">
        <v>210</v>
      </c>
      <c r="E117" s="111">
        <v>44716.84375</v>
      </c>
      <c r="F117" s="2" t="s">
        <v>602</v>
      </c>
      <c r="G117" s="2" t="s">
        <v>467</v>
      </c>
      <c r="H117" s="7"/>
      <c r="I117" s="7">
        <v>2092</v>
      </c>
      <c r="J117" s="7"/>
      <c r="K117" s="16"/>
      <c r="L117" s="16"/>
      <c r="M117" s="79"/>
    </row>
    <row r="118" spans="1:13" x14ac:dyDescent="0.3">
      <c r="A118" s="2" t="s">
        <v>255</v>
      </c>
      <c r="B118" s="2" t="s">
        <v>400</v>
      </c>
      <c r="C118" s="2" t="s">
        <v>8</v>
      </c>
      <c r="D118" s="2" t="s">
        <v>210</v>
      </c>
      <c r="E118" s="111">
        <v>44716.84375</v>
      </c>
      <c r="F118" s="2" t="s">
        <v>603</v>
      </c>
      <c r="G118" s="2" t="s">
        <v>467</v>
      </c>
      <c r="H118" s="7"/>
      <c r="I118" s="7">
        <v>2092</v>
      </c>
      <c r="J118" s="7"/>
      <c r="K118" s="16"/>
      <c r="L118" s="16"/>
      <c r="M118" s="79"/>
    </row>
    <row r="119" spans="1:13" x14ac:dyDescent="0.3">
      <c r="A119" s="2" t="s">
        <v>401</v>
      </c>
      <c r="B119" s="2" t="s">
        <v>402</v>
      </c>
      <c r="C119" s="2" t="s">
        <v>303</v>
      </c>
      <c r="D119" s="2" t="s">
        <v>210</v>
      </c>
      <c r="E119" s="111">
        <v>44716.841666666667</v>
      </c>
      <c r="F119" s="2" t="s">
        <v>603</v>
      </c>
      <c r="G119" s="2" t="s">
        <v>467</v>
      </c>
      <c r="H119" s="7"/>
      <c r="I119" s="7">
        <v>2269</v>
      </c>
      <c r="J119" s="7"/>
      <c r="K119" s="16"/>
      <c r="L119" s="16"/>
      <c r="M119" s="79"/>
    </row>
    <row r="120" spans="1:13" x14ac:dyDescent="0.3">
      <c r="A120" s="2" t="s">
        <v>398</v>
      </c>
      <c r="B120" s="2" t="s">
        <v>399</v>
      </c>
      <c r="C120" s="2" t="s">
        <v>8</v>
      </c>
      <c r="D120" s="2" t="s">
        <v>210</v>
      </c>
      <c r="E120" s="111">
        <v>44716.684027777781</v>
      </c>
      <c r="F120" s="2" t="s">
        <v>603</v>
      </c>
      <c r="G120" s="2" t="s">
        <v>467</v>
      </c>
      <c r="H120" s="7"/>
      <c r="I120" s="7">
        <v>1913</v>
      </c>
      <c r="J120" s="7"/>
      <c r="K120" s="16"/>
      <c r="L120" s="16"/>
      <c r="M120" s="79"/>
    </row>
    <row r="121" spans="1:13" x14ac:dyDescent="0.3">
      <c r="A121" s="2" t="s">
        <v>564</v>
      </c>
      <c r="B121" s="2" t="s">
        <v>383</v>
      </c>
      <c r="C121" s="2" t="s">
        <v>78</v>
      </c>
      <c r="D121" s="2" t="s">
        <v>211</v>
      </c>
      <c r="E121" s="111">
        <v>44715.844444444447</v>
      </c>
      <c r="F121" s="2" t="s">
        <v>603</v>
      </c>
      <c r="G121" s="2" t="s">
        <v>467</v>
      </c>
      <c r="H121" s="7"/>
      <c r="I121" s="7"/>
      <c r="J121" s="7"/>
      <c r="K121" s="16"/>
      <c r="L121" s="16"/>
      <c r="M121" s="79"/>
    </row>
    <row r="122" spans="1:13" x14ac:dyDescent="0.3">
      <c r="A122" s="2" t="s">
        <v>565</v>
      </c>
      <c r="B122" s="2" t="s">
        <v>382</v>
      </c>
      <c r="C122" s="2" t="s">
        <v>78</v>
      </c>
      <c r="D122" s="2" t="s">
        <v>211</v>
      </c>
      <c r="E122" s="111">
        <v>44715.844444444447</v>
      </c>
      <c r="F122" s="2" t="s">
        <v>603</v>
      </c>
      <c r="G122" s="2" t="s">
        <v>467</v>
      </c>
      <c r="H122" s="7"/>
      <c r="I122" s="7"/>
      <c r="J122" s="7"/>
      <c r="K122" s="16"/>
      <c r="L122" s="16"/>
      <c r="M122" s="79"/>
    </row>
    <row r="123" spans="1:13" x14ac:dyDescent="0.3">
      <c r="A123" s="2" t="s">
        <v>248</v>
      </c>
      <c r="B123" s="2" t="s">
        <v>378</v>
      </c>
      <c r="C123" s="2" t="s">
        <v>4</v>
      </c>
      <c r="D123" s="2" t="s">
        <v>210</v>
      </c>
      <c r="E123" s="111">
        <v>44715.702777777777</v>
      </c>
      <c r="F123" s="2" t="s">
        <v>602</v>
      </c>
      <c r="G123" s="2" t="s">
        <v>467</v>
      </c>
      <c r="H123" s="7"/>
      <c r="I123" s="7">
        <v>2587</v>
      </c>
      <c r="J123" s="7"/>
      <c r="K123" s="16" t="s">
        <v>584</v>
      </c>
      <c r="L123" s="16" t="s">
        <v>641</v>
      </c>
      <c r="M123" s="79"/>
    </row>
    <row r="124" spans="1:13" x14ac:dyDescent="0.3">
      <c r="A124" s="2" t="s">
        <v>566</v>
      </c>
      <c r="B124" s="2" t="s">
        <v>375</v>
      </c>
      <c r="C124" s="2" t="s">
        <v>78</v>
      </c>
      <c r="D124" s="2" t="s">
        <v>210</v>
      </c>
      <c r="E124" s="111">
        <v>44715.603472222225</v>
      </c>
      <c r="F124" s="2" t="s">
        <v>602</v>
      </c>
      <c r="G124" s="2" t="s">
        <v>467</v>
      </c>
      <c r="H124" s="7"/>
      <c r="I124" s="7"/>
      <c r="J124" s="7">
        <v>3</v>
      </c>
      <c r="K124" s="16"/>
      <c r="L124" s="16"/>
      <c r="M124" s="79"/>
    </row>
    <row r="125" spans="1:13" x14ac:dyDescent="0.3">
      <c r="A125" s="2" t="s">
        <v>566</v>
      </c>
      <c r="B125" s="2" t="s">
        <v>375</v>
      </c>
      <c r="C125" s="2" t="s">
        <v>78</v>
      </c>
      <c r="D125" s="2" t="s">
        <v>210</v>
      </c>
      <c r="E125" s="111">
        <v>44715.603472222225</v>
      </c>
      <c r="F125" s="2" t="s">
        <v>603</v>
      </c>
      <c r="G125" s="2" t="s">
        <v>467</v>
      </c>
      <c r="H125" s="7"/>
      <c r="I125" s="7"/>
      <c r="J125" s="7">
        <v>3</v>
      </c>
      <c r="K125" s="16"/>
      <c r="L125" s="16"/>
      <c r="M125" s="79"/>
    </row>
    <row r="126" spans="1:13" x14ac:dyDescent="0.3">
      <c r="A126" s="2" t="s">
        <v>567</v>
      </c>
      <c r="B126" s="2" t="s">
        <v>376</v>
      </c>
      <c r="C126" s="2" t="s">
        <v>78</v>
      </c>
      <c r="D126" s="2" t="s">
        <v>210</v>
      </c>
      <c r="E126" s="111">
        <v>44715.602777777778</v>
      </c>
      <c r="F126" s="2" t="s">
        <v>603</v>
      </c>
      <c r="G126" s="2" t="s">
        <v>467</v>
      </c>
      <c r="H126" s="7"/>
      <c r="I126" s="7"/>
      <c r="J126" s="7"/>
      <c r="K126" s="16"/>
      <c r="L126" s="16"/>
      <c r="M126" s="79"/>
    </row>
    <row r="127" spans="1:13" x14ac:dyDescent="0.3">
      <c r="A127" s="2" t="s">
        <v>568</v>
      </c>
      <c r="B127" s="2" t="s">
        <v>377</v>
      </c>
      <c r="C127" s="2" t="s">
        <v>32</v>
      </c>
      <c r="D127" s="2" t="s">
        <v>210</v>
      </c>
      <c r="E127" s="111">
        <v>44715.602083333331</v>
      </c>
      <c r="F127" s="2" t="s">
        <v>602</v>
      </c>
      <c r="G127" s="2" t="s">
        <v>467</v>
      </c>
      <c r="H127" s="7"/>
      <c r="I127" s="7">
        <v>1685</v>
      </c>
      <c r="J127" s="7"/>
      <c r="K127" s="16" t="s">
        <v>585</v>
      </c>
      <c r="L127" s="16" t="s">
        <v>639</v>
      </c>
      <c r="M127" s="79">
        <v>360</v>
      </c>
    </row>
    <row r="128" spans="1:13" x14ac:dyDescent="0.3">
      <c r="A128" s="2" t="s">
        <v>568</v>
      </c>
      <c r="B128" s="2" t="s">
        <v>377</v>
      </c>
      <c r="C128" s="2" t="s">
        <v>32</v>
      </c>
      <c r="D128" s="2" t="s">
        <v>210</v>
      </c>
      <c r="E128" s="111">
        <v>44715.602083333331</v>
      </c>
      <c r="F128" s="2" t="s">
        <v>603</v>
      </c>
      <c r="G128" s="2" t="s">
        <v>467</v>
      </c>
      <c r="H128" s="7"/>
      <c r="I128" s="7">
        <v>1685</v>
      </c>
      <c r="J128" s="7"/>
      <c r="K128" s="16"/>
      <c r="L128" s="16"/>
      <c r="M128" s="79"/>
    </row>
    <row r="129" spans="1:13" x14ac:dyDescent="0.3">
      <c r="A129" s="2" t="s">
        <v>365</v>
      </c>
      <c r="B129" s="2" t="s">
        <v>366</v>
      </c>
      <c r="C129" s="2" t="s">
        <v>306</v>
      </c>
      <c r="D129" s="2" t="s">
        <v>210</v>
      </c>
      <c r="E129" s="111">
        <v>44713.955555555556</v>
      </c>
      <c r="F129" s="2" t="s">
        <v>602</v>
      </c>
      <c r="G129" s="2" t="s">
        <v>465</v>
      </c>
      <c r="H129" s="7"/>
      <c r="I129" s="7">
        <v>1717</v>
      </c>
      <c r="J129" s="7"/>
      <c r="K129" s="16"/>
      <c r="L129" s="16"/>
      <c r="M129" s="79"/>
    </row>
    <row r="130" spans="1:13" x14ac:dyDescent="0.3">
      <c r="A130" s="2" t="s">
        <v>362</v>
      </c>
      <c r="B130" s="2" t="s">
        <v>363</v>
      </c>
      <c r="C130" s="2" t="s">
        <v>306</v>
      </c>
      <c r="D130" s="2" t="s">
        <v>210</v>
      </c>
      <c r="E130" s="111">
        <v>44713.90902777778</v>
      </c>
      <c r="F130" s="2" t="s">
        <v>602</v>
      </c>
      <c r="G130" s="2" t="s">
        <v>467</v>
      </c>
      <c r="H130" s="7"/>
      <c r="I130" s="7">
        <v>1867</v>
      </c>
      <c r="J130" s="7"/>
      <c r="K130" s="16"/>
      <c r="L130" s="16"/>
      <c r="M130" s="79"/>
    </row>
    <row r="131" spans="1:13" x14ac:dyDescent="0.3">
      <c r="A131" s="2" t="s">
        <v>241</v>
      </c>
      <c r="B131" s="2" t="s">
        <v>242</v>
      </c>
      <c r="C131" s="2" t="s">
        <v>41</v>
      </c>
      <c r="D131" s="2" t="s">
        <v>210</v>
      </c>
      <c r="E131" s="111">
        <v>44713.765277777777</v>
      </c>
      <c r="F131" s="2" t="s">
        <v>602</v>
      </c>
      <c r="G131" s="2" t="s">
        <v>467</v>
      </c>
      <c r="H131" s="7"/>
      <c r="I131" s="7">
        <v>2352</v>
      </c>
      <c r="J131" s="7"/>
      <c r="K131" s="16" t="s">
        <v>584</v>
      </c>
      <c r="L131" s="16" t="s">
        <v>638</v>
      </c>
      <c r="M131" s="79">
        <v>1080</v>
      </c>
    </row>
    <row r="132" spans="1:13" x14ac:dyDescent="0.3">
      <c r="A132" s="2" t="s">
        <v>241</v>
      </c>
      <c r="B132" s="2" t="s">
        <v>242</v>
      </c>
      <c r="C132" s="2" t="s">
        <v>41</v>
      </c>
      <c r="D132" s="2" t="s">
        <v>210</v>
      </c>
      <c r="E132" s="111">
        <v>44713.765277777777</v>
      </c>
      <c r="F132" s="2" t="s">
        <v>603</v>
      </c>
      <c r="G132" s="2" t="s">
        <v>467</v>
      </c>
      <c r="H132" s="7"/>
      <c r="I132" s="7">
        <v>2352</v>
      </c>
      <c r="J132" s="7"/>
      <c r="K132" s="16"/>
      <c r="L132" s="16"/>
      <c r="M132" s="79"/>
    </row>
    <row r="133" spans="1:13" x14ac:dyDescent="0.3">
      <c r="A133" s="2" t="s">
        <v>569</v>
      </c>
      <c r="B133" s="2" t="s">
        <v>280</v>
      </c>
      <c r="C133" s="2" t="s">
        <v>78</v>
      </c>
      <c r="D133" s="2" t="s">
        <v>210</v>
      </c>
      <c r="E133" s="111">
        <v>44713.481249999997</v>
      </c>
      <c r="F133" s="2" t="s">
        <v>603</v>
      </c>
      <c r="G133" s="2" t="s">
        <v>467</v>
      </c>
      <c r="H133" s="7"/>
      <c r="I133" s="7"/>
      <c r="J133" s="7">
        <v>2</v>
      </c>
      <c r="K133" s="16"/>
      <c r="L133" s="16"/>
      <c r="M133" s="79"/>
    </row>
    <row r="134" spans="1:13" x14ac:dyDescent="0.3">
      <c r="A134" s="2" t="s">
        <v>570</v>
      </c>
      <c r="B134" s="2" t="s">
        <v>505</v>
      </c>
      <c r="C134" s="2" t="s">
        <v>78</v>
      </c>
      <c r="D134" s="2" t="s">
        <v>210</v>
      </c>
      <c r="E134" s="111">
        <v>44711.988888888889</v>
      </c>
      <c r="F134" s="2" t="s">
        <v>602</v>
      </c>
      <c r="G134" s="2" t="s">
        <v>465</v>
      </c>
      <c r="H134" s="7"/>
      <c r="I134" s="7"/>
      <c r="J134" s="7">
        <v>5</v>
      </c>
      <c r="K134" s="16"/>
      <c r="L134" s="16"/>
      <c r="M134" s="79"/>
    </row>
    <row r="135" spans="1:13" x14ac:dyDescent="0.3">
      <c r="A135" s="2" t="s">
        <v>341</v>
      </c>
      <c r="B135" s="2" t="s">
        <v>342</v>
      </c>
      <c r="C135" s="2" t="s">
        <v>303</v>
      </c>
      <c r="D135" s="2" t="s">
        <v>211</v>
      </c>
      <c r="E135" s="111">
        <v>44710.816666666666</v>
      </c>
      <c r="F135" s="2" t="s">
        <v>603</v>
      </c>
      <c r="G135" s="2" t="s">
        <v>467</v>
      </c>
      <c r="H135" s="7"/>
      <c r="I135" s="7">
        <v>2187</v>
      </c>
      <c r="J135" s="7"/>
      <c r="K135" s="16"/>
      <c r="L135" s="16"/>
      <c r="M135" s="79"/>
    </row>
    <row r="136" spans="1:13" x14ac:dyDescent="0.3">
      <c r="A136" s="2" t="s">
        <v>246</v>
      </c>
      <c r="B136" s="2" t="s">
        <v>247</v>
      </c>
      <c r="C136" s="2" t="s">
        <v>8</v>
      </c>
      <c r="D136" s="2" t="s">
        <v>211</v>
      </c>
      <c r="E136" s="111">
        <v>44710.638888888891</v>
      </c>
      <c r="F136" s="2" t="s">
        <v>603</v>
      </c>
      <c r="G136" s="2" t="s">
        <v>467</v>
      </c>
      <c r="H136" s="7"/>
      <c r="I136" s="7">
        <v>2295</v>
      </c>
      <c r="J136" s="7"/>
      <c r="K136" s="16"/>
      <c r="L136" s="16"/>
      <c r="M136" s="79"/>
    </row>
    <row r="137" spans="1:13" x14ac:dyDescent="0.3">
      <c r="A137" s="2" t="s">
        <v>333</v>
      </c>
      <c r="B137" s="2" t="s">
        <v>334</v>
      </c>
      <c r="C137" s="2" t="s">
        <v>343</v>
      </c>
      <c r="D137" s="2" t="s">
        <v>210</v>
      </c>
      <c r="E137" s="111">
        <v>44709.570138888892</v>
      </c>
      <c r="F137" s="2" t="s">
        <v>602</v>
      </c>
      <c r="G137" s="2" t="s">
        <v>465</v>
      </c>
      <c r="H137" s="7"/>
      <c r="I137" s="7">
        <v>2803</v>
      </c>
      <c r="J137" s="7"/>
      <c r="K137" s="16"/>
      <c r="L137" s="16"/>
      <c r="M137" s="79"/>
    </row>
    <row r="138" spans="1:13" x14ac:dyDescent="0.3">
      <c r="A138" s="2" t="s">
        <v>333</v>
      </c>
      <c r="B138" s="2" t="s">
        <v>334</v>
      </c>
      <c r="C138" s="2" t="s">
        <v>343</v>
      </c>
      <c r="D138" s="2" t="s">
        <v>210</v>
      </c>
      <c r="E138" s="111">
        <v>44709.567361111112</v>
      </c>
      <c r="F138" s="2" t="s">
        <v>603</v>
      </c>
      <c r="G138" s="2" t="s">
        <v>465</v>
      </c>
      <c r="H138" s="7"/>
      <c r="I138" s="7">
        <v>2803</v>
      </c>
      <c r="J138" s="7"/>
      <c r="K138" s="16"/>
      <c r="L138" s="16"/>
      <c r="M138" s="79"/>
    </row>
    <row r="139" spans="1:13" x14ac:dyDescent="0.3">
      <c r="A139" s="2" t="s">
        <v>318</v>
      </c>
      <c r="B139" s="2" t="s">
        <v>319</v>
      </c>
      <c r="C139" s="2" t="s">
        <v>8</v>
      </c>
      <c r="D139" s="2" t="s">
        <v>210</v>
      </c>
      <c r="E139" s="111">
        <v>44708.784722222219</v>
      </c>
      <c r="F139" s="2" t="s">
        <v>602</v>
      </c>
      <c r="G139" s="2" t="s">
        <v>467</v>
      </c>
      <c r="H139" s="7"/>
      <c r="I139" s="7">
        <v>1790</v>
      </c>
      <c r="J139" s="7"/>
      <c r="K139" s="16"/>
      <c r="L139" s="16"/>
      <c r="M139" s="79"/>
    </row>
    <row r="140" spans="1:13" x14ac:dyDescent="0.3">
      <c r="A140" s="2" t="s">
        <v>105</v>
      </c>
      <c r="B140" s="2" t="s">
        <v>58</v>
      </c>
      <c r="C140" s="2" t="s">
        <v>8</v>
      </c>
      <c r="D140" s="2" t="s">
        <v>210</v>
      </c>
      <c r="E140" s="111">
        <v>44708.69027777778</v>
      </c>
      <c r="F140" s="2" t="s">
        <v>602</v>
      </c>
      <c r="G140" s="2" t="s">
        <v>467</v>
      </c>
      <c r="H140" s="7"/>
      <c r="I140" s="7">
        <v>2042</v>
      </c>
      <c r="J140" s="7"/>
      <c r="K140" s="16"/>
      <c r="L140" s="16"/>
      <c r="M140" s="79"/>
    </row>
    <row r="141" spans="1:13" x14ac:dyDescent="0.3">
      <c r="A141" s="2" t="s">
        <v>260</v>
      </c>
      <c r="B141" s="2" t="s">
        <v>261</v>
      </c>
      <c r="C141" s="2" t="s">
        <v>5</v>
      </c>
      <c r="D141" s="2" t="s">
        <v>210</v>
      </c>
      <c r="E141" s="111">
        <v>44708.527777777781</v>
      </c>
      <c r="F141" s="2" t="s">
        <v>602</v>
      </c>
      <c r="G141" s="2" t="s">
        <v>467</v>
      </c>
      <c r="H141" s="7"/>
      <c r="I141" s="7">
        <v>1363</v>
      </c>
      <c r="J141" s="7"/>
      <c r="K141" s="16"/>
      <c r="L141" s="16"/>
      <c r="M141" s="79"/>
    </row>
    <row r="142" spans="1:13" x14ac:dyDescent="0.3">
      <c r="A142" s="2" t="s">
        <v>262</v>
      </c>
      <c r="B142" s="2" t="s">
        <v>263</v>
      </c>
      <c r="C142" s="2" t="s">
        <v>5</v>
      </c>
      <c r="D142" s="2" t="s">
        <v>210</v>
      </c>
      <c r="E142" s="111">
        <v>44708.524305555555</v>
      </c>
      <c r="F142" s="2" t="s">
        <v>602</v>
      </c>
      <c r="G142" s="2" t="s">
        <v>467</v>
      </c>
      <c r="H142" s="7"/>
      <c r="I142" s="7">
        <v>1166</v>
      </c>
      <c r="J142" s="7"/>
      <c r="K142" s="16"/>
      <c r="L142" s="16"/>
      <c r="M142" s="79"/>
    </row>
    <row r="143" spans="1:13" x14ac:dyDescent="0.3">
      <c r="A143" s="2" t="s">
        <v>258</v>
      </c>
      <c r="B143" s="2" t="s">
        <v>259</v>
      </c>
      <c r="C143" s="2" t="s">
        <v>5</v>
      </c>
      <c r="D143" s="2" t="s">
        <v>210</v>
      </c>
      <c r="E143" s="111">
        <v>44708.522222222222</v>
      </c>
      <c r="F143" s="2" t="s">
        <v>602</v>
      </c>
      <c r="G143" s="2" t="s">
        <v>467</v>
      </c>
      <c r="H143" s="7"/>
      <c r="I143" s="7">
        <v>2413</v>
      </c>
      <c r="J143" s="7"/>
      <c r="K143" s="16" t="s">
        <v>584</v>
      </c>
      <c r="L143" s="16" t="s">
        <v>643</v>
      </c>
      <c r="M143" s="79"/>
    </row>
    <row r="144" spans="1:13" x14ac:dyDescent="0.3">
      <c r="A144" s="2" t="s">
        <v>571</v>
      </c>
      <c r="B144" s="2" t="s">
        <v>317</v>
      </c>
      <c r="C144" s="2" t="s">
        <v>8</v>
      </c>
      <c r="D144" s="2" t="s">
        <v>210</v>
      </c>
      <c r="E144" s="111">
        <v>44704.757638888892</v>
      </c>
      <c r="F144" s="2" t="s">
        <v>602</v>
      </c>
      <c r="G144" s="2" t="s">
        <v>467</v>
      </c>
      <c r="H144" s="7"/>
      <c r="I144" s="7">
        <v>1067</v>
      </c>
      <c r="J144" s="7"/>
      <c r="K144" s="16"/>
      <c r="L144" s="16"/>
      <c r="M144" s="79"/>
    </row>
    <row r="145" spans="1:13" x14ac:dyDescent="0.3">
      <c r="A145" s="2" t="s">
        <v>311</v>
      </c>
      <c r="B145" s="2" t="s">
        <v>313</v>
      </c>
      <c r="C145" s="2" t="s">
        <v>312</v>
      </c>
      <c r="D145" s="2" t="s">
        <v>210</v>
      </c>
      <c r="E145" s="111">
        <v>44702.731944444444</v>
      </c>
      <c r="F145" s="2" t="s">
        <v>602</v>
      </c>
      <c r="G145" s="2" t="s">
        <v>467</v>
      </c>
      <c r="H145" s="7"/>
      <c r="I145" s="7">
        <v>1491</v>
      </c>
      <c r="J145" s="7"/>
      <c r="K145" s="16"/>
      <c r="L145" s="16"/>
      <c r="M145" s="79"/>
    </row>
    <row r="146" spans="1:13" x14ac:dyDescent="0.3">
      <c r="A146" s="2" t="s">
        <v>569</v>
      </c>
      <c r="B146" s="2" t="s">
        <v>280</v>
      </c>
      <c r="C146" s="2" t="s">
        <v>78</v>
      </c>
      <c r="D146" s="2" t="s">
        <v>210</v>
      </c>
      <c r="E146" s="111">
        <v>44702.537499999999</v>
      </c>
      <c r="F146" s="2" t="s">
        <v>602</v>
      </c>
      <c r="G146" s="2" t="s">
        <v>467</v>
      </c>
      <c r="H146" s="7"/>
      <c r="I146" s="7"/>
      <c r="J146" s="7">
        <v>2</v>
      </c>
      <c r="K146" s="16"/>
      <c r="L146" s="16"/>
      <c r="M146" s="79"/>
    </row>
    <row r="147" spans="1:13" x14ac:dyDescent="0.3">
      <c r="A147" s="2" t="s">
        <v>95</v>
      </c>
      <c r="B147" s="2" t="s">
        <v>109</v>
      </c>
      <c r="C147" s="2" t="s">
        <v>5</v>
      </c>
      <c r="D147" s="2" t="s">
        <v>210</v>
      </c>
      <c r="E147" s="111">
        <v>44701.754861111112</v>
      </c>
      <c r="F147" s="2" t="s">
        <v>602</v>
      </c>
      <c r="G147" s="2" t="s">
        <v>467</v>
      </c>
      <c r="H147" s="7">
        <v>3</v>
      </c>
      <c r="I147" s="7">
        <v>2553</v>
      </c>
      <c r="J147" s="7"/>
      <c r="K147" s="16" t="s">
        <v>584</v>
      </c>
      <c r="L147" s="16" t="s">
        <v>637</v>
      </c>
      <c r="M147" s="79">
        <v>720</v>
      </c>
    </row>
    <row r="148" spans="1:13" x14ac:dyDescent="0.3">
      <c r="A148" s="2" t="s">
        <v>95</v>
      </c>
      <c r="B148" s="2" t="s">
        <v>109</v>
      </c>
      <c r="C148" s="2" t="s">
        <v>5</v>
      </c>
      <c r="D148" s="2" t="s">
        <v>210</v>
      </c>
      <c r="E148" s="111">
        <v>44701.754861111112</v>
      </c>
      <c r="F148" s="2" t="s">
        <v>603</v>
      </c>
      <c r="G148" s="2" t="s">
        <v>467</v>
      </c>
      <c r="H148" s="7">
        <v>3</v>
      </c>
      <c r="I148" s="7">
        <v>2553</v>
      </c>
      <c r="J148" s="7"/>
      <c r="K148" s="16"/>
      <c r="L148" s="16"/>
      <c r="M148" s="79"/>
    </row>
    <row r="149" spans="1:13" x14ac:dyDescent="0.3">
      <c r="A149" s="2" t="s">
        <v>249</v>
      </c>
      <c r="B149" s="2" t="s">
        <v>250</v>
      </c>
      <c r="C149" s="2" t="s">
        <v>4</v>
      </c>
      <c r="D149" s="2" t="s">
        <v>210</v>
      </c>
      <c r="E149" s="111">
        <v>44701.75</v>
      </c>
      <c r="F149" s="2" t="s">
        <v>602</v>
      </c>
      <c r="G149" s="2" t="s">
        <v>467</v>
      </c>
      <c r="H149" s="7"/>
      <c r="I149" s="7">
        <v>2381</v>
      </c>
      <c r="J149" s="7"/>
      <c r="K149" s="16"/>
      <c r="L149" s="16"/>
      <c r="M149" s="79"/>
    </row>
    <row r="150" spans="1:13" x14ac:dyDescent="0.3">
      <c r="A150" s="2" t="s">
        <v>249</v>
      </c>
      <c r="B150" s="2" t="s">
        <v>250</v>
      </c>
      <c r="C150" s="2" t="s">
        <v>4</v>
      </c>
      <c r="D150" s="2" t="s">
        <v>210</v>
      </c>
      <c r="E150" s="111">
        <v>44701.75</v>
      </c>
      <c r="F150" s="2" t="s">
        <v>603</v>
      </c>
      <c r="G150" s="2" t="s">
        <v>467</v>
      </c>
      <c r="H150" s="7"/>
      <c r="I150" s="7">
        <v>2381</v>
      </c>
      <c r="J150" s="7"/>
      <c r="K150" s="16"/>
      <c r="L150" s="16"/>
      <c r="M150" s="79"/>
    </row>
    <row r="151" spans="1:13" x14ac:dyDescent="0.3">
      <c r="A151" s="2" t="s">
        <v>87</v>
      </c>
      <c r="B151" s="2" t="s">
        <v>23</v>
      </c>
      <c r="C151" s="2" t="s">
        <v>4</v>
      </c>
      <c r="D151" s="2" t="s">
        <v>210</v>
      </c>
      <c r="E151" s="111">
        <v>44696.911805555559</v>
      </c>
      <c r="F151" s="2" t="s">
        <v>602</v>
      </c>
      <c r="G151" s="2" t="s">
        <v>467</v>
      </c>
      <c r="H151" s="7">
        <v>2</v>
      </c>
      <c r="I151" s="7">
        <v>2362</v>
      </c>
      <c r="J151" s="7"/>
      <c r="K151" s="16" t="s">
        <v>584</v>
      </c>
      <c r="L151" s="16" t="s">
        <v>639</v>
      </c>
      <c r="M151" s="79">
        <v>1800</v>
      </c>
    </row>
    <row r="152" spans="1:13" x14ac:dyDescent="0.3">
      <c r="A152" s="2" t="s">
        <v>87</v>
      </c>
      <c r="B152" s="2" t="s">
        <v>23</v>
      </c>
      <c r="C152" s="2" t="s">
        <v>4</v>
      </c>
      <c r="D152" s="2" t="s">
        <v>210</v>
      </c>
      <c r="E152" s="111">
        <v>44696.911805555559</v>
      </c>
      <c r="F152" s="2" t="s">
        <v>603</v>
      </c>
      <c r="G152" s="2" t="s">
        <v>467</v>
      </c>
      <c r="H152" s="7">
        <v>2</v>
      </c>
      <c r="I152" s="7">
        <v>2362</v>
      </c>
      <c r="J152" s="7"/>
      <c r="K152" s="16"/>
      <c r="L152" s="16"/>
      <c r="M152" s="79"/>
    </row>
    <row r="153" spans="1:13" x14ac:dyDescent="0.3">
      <c r="A153" s="2" t="s">
        <v>105</v>
      </c>
      <c r="B153" s="2" t="s">
        <v>58</v>
      </c>
      <c r="C153" s="2" t="s">
        <v>8</v>
      </c>
      <c r="D153" s="2" t="s">
        <v>210</v>
      </c>
      <c r="E153" s="111">
        <v>44693.757638888892</v>
      </c>
      <c r="F153" s="2" t="s">
        <v>603</v>
      </c>
      <c r="G153" s="2" t="s">
        <v>467</v>
      </c>
      <c r="H153" s="7"/>
      <c r="I153" s="7">
        <v>2042</v>
      </c>
      <c r="J153" s="7"/>
      <c r="K153" s="16"/>
      <c r="L153" s="16"/>
      <c r="M153" s="79"/>
    </row>
    <row r="154" spans="1:13" x14ac:dyDescent="0.3">
      <c r="A154" s="2" t="s">
        <v>100</v>
      </c>
      <c r="B154" s="2" t="s">
        <v>22</v>
      </c>
      <c r="C154" s="2" t="s">
        <v>7</v>
      </c>
      <c r="D154" s="2" t="s">
        <v>210</v>
      </c>
      <c r="E154" s="111">
        <v>44691.591666666667</v>
      </c>
      <c r="F154" s="2" t="s">
        <v>602</v>
      </c>
      <c r="G154" s="2" t="s">
        <v>467</v>
      </c>
      <c r="H154" s="7"/>
      <c r="I154" s="7">
        <v>2455</v>
      </c>
      <c r="J154" s="7"/>
      <c r="K154" s="16" t="s">
        <v>584</v>
      </c>
      <c r="L154" s="16" t="s">
        <v>642</v>
      </c>
      <c r="M154" s="79"/>
    </row>
    <row r="155" spans="1:13" x14ac:dyDescent="0.3">
      <c r="A155" s="2" t="s">
        <v>239</v>
      </c>
      <c r="B155" s="2" t="s">
        <v>240</v>
      </c>
      <c r="C155" s="2" t="s">
        <v>4</v>
      </c>
      <c r="D155" s="2" t="s">
        <v>210</v>
      </c>
      <c r="E155" s="111">
        <v>44684.895138888889</v>
      </c>
      <c r="F155" s="2" t="s">
        <v>602</v>
      </c>
      <c r="G155" s="2" t="s">
        <v>467</v>
      </c>
      <c r="H155" s="7"/>
      <c r="I155" s="7">
        <v>2369</v>
      </c>
      <c r="J155" s="7"/>
      <c r="K155" s="16"/>
      <c r="L155" s="16"/>
      <c r="M155" s="79"/>
    </row>
    <row r="156" spans="1:13" x14ac:dyDescent="0.3">
      <c r="A156" s="2" t="s">
        <v>239</v>
      </c>
      <c r="B156" s="2" t="s">
        <v>240</v>
      </c>
      <c r="C156" s="2" t="s">
        <v>4</v>
      </c>
      <c r="D156" s="2" t="s">
        <v>210</v>
      </c>
      <c r="E156" s="111">
        <v>44684.89166666667</v>
      </c>
      <c r="F156" s="2" t="s">
        <v>603</v>
      </c>
      <c r="G156" s="2" t="s">
        <v>467</v>
      </c>
      <c r="H156" s="7"/>
      <c r="I156" s="7">
        <v>2369</v>
      </c>
      <c r="J156" s="7"/>
      <c r="K156" s="16"/>
      <c r="L156" s="16"/>
      <c r="M156" s="79"/>
    </row>
    <row r="157" spans="1:13" x14ac:dyDescent="0.3">
      <c r="A157" s="2" t="s">
        <v>572</v>
      </c>
      <c r="B157" s="2" t="s">
        <v>245</v>
      </c>
      <c r="C157" s="2" t="s">
        <v>78</v>
      </c>
      <c r="D157" s="2" t="s">
        <v>210</v>
      </c>
      <c r="E157" s="111">
        <v>44681.845833333333</v>
      </c>
      <c r="F157" s="2" t="s">
        <v>602</v>
      </c>
      <c r="G157" s="2" t="s">
        <v>467</v>
      </c>
      <c r="H157" s="7"/>
      <c r="I157" s="7"/>
      <c r="J157" s="7">
        <v>1</v>
      </c>
      <c r="K157" s="16"/>
      <c r="L157" s="16"/>
      <c r="M157" s="79"/>
    </row>
    <row r="158" spans="1:13" x14ac:dyDescent="0.3">
      <c r="A158" s="2" t="s">
        <v>572</v>
      </c>
      <c r="B158" s="2" t="s">
        <v>245</v>
      </c>
      <c r="C158" s="2" t="s">
        <v>78</v>
      </c>
      <c r="D158" s="2" t="s">
        <v>210</v>
      </c>
      <c r="E158" s="111">
        <v>44681.845833333333</v>
      </c>
      <c r="F158" s="2" t="s">
        <v>603</v>
      </c>
      <c r="G158" s="2" t="s">
        <v>467</v>
      </c>
      <c r="H158" s="7"/>
      <c r="I158" s="7"/>
      <c r="J158" s="7">
        <v>1</v>
      </c>
      <c r="K158" s="16"/>
      <c r="L158" s="16"/>
      <c r="M158" s="79"/>
    </row>
    <row r="159" spans="1:13" x14ac:dyDescent="0.3">
      <c r="A159" s="2" t="s">
        <v>243</v>
      </c>
      <c r="B159" s="2" t="s">
        <v>244</v>
      </c>
      <c r="C159" s="2" t="s">
        <v>8</v>
      </c>
      <c r="D159" s="2" t="s">
        <v>210</v>
      </c>
      <c r="E159" s="111">
        <v>44680.863888888889</v>
      </c>
      <c r="F159" s="2" t="s">
        <v>602</v>
      </c>
      <c r="G159" s="2" t="s">
        <v>465</v>
      </c>
      <c r="H159" s="7"/>
      <c r="I159" s="7">
        <v>2468</v>
      </c>
      <c r="J159" s="7"/>
      <c r="K159" s="16"/>
      <c r="L159" s="16"/>
      <c r="M159" s="79"/>
    </row>
    <row r="160" spans="1:13" x14ac:dyDescent="0.3">
      <c r="A160" s="2" t="s">
        <v>243</v>
      </c>
      <c r="B160" s="2" t="s">
        <v>244</v>
      </c>
      <c r="C160" s="2" t="s">
        <v>8</v>
      </c>
      <c r="D160" s="2" t="s">
        <v>210</v>
      </c>
      <c r="E160" s="111">
        <v>44680.863888888889</v>
      </c>
      <c r="F160" s="2" t="s">
        <v>603</v>
      </c>
      <c r="G160" s="2" t="s">
        <v>465</v>
      </c>
      <c r="H160" s="7"/>
      <c r="I160" s="7">
        <v>2468</v>
      </c>
      <c r="J160" s="7"/>
      <c r="K160" s="16"/>
      <c r="L160" s="16"/>
      <c r="M160" s="79"/>
    </row>
    <row r="161" spans="1:13" x14ac:dyDescent="0.3">
      <c r="A161" s="2" t="s">
        <v>237</v>
      </c>
      <c r="B161" s="2" t="s">
        <v>238</v>
      </c>
      <c r="C161" s="2" t="s">
        <v>8</v>
      </c>
      <c r="D161" s="2" t="s">
        <v>210</v>
      </c>
      <c r="E161" s="111">
        <v>44677.94027777778</v>
      </c>
      <c r="F161" s="2" t="s">
        <v>602</v>
      </c>
      <c r="G161" s="2" t="s">
        <v>467</v>
      </c>
      <c r="H161" s="7"/>
      <c r="I161" s="7">
        <v>1944</v>
      </c>
      <c r="J161" s="7"/>
      <c r="K161" s="16"/>
      <c r="L161" s="16"/>
      <c r="M161" s="79"/>
    </row>
    <row r="162" spans="1:13" x14ac:dyDescent="0.3">
      <c r="A162" s="2" t="s">
        <v>237</v>
      </c>
      <c r="B162" s="2" t="s">
        <v>238</v>
      </c>
      <c r="C162" s="2" t="s">
        <v>8</v>
      </c>
      <c r="D162" s="2" t="s">
        <v>210</v>
      </c>
      <c r="E162" s="111">
        <v>44677.94027777778</v>
      </c>
      <c r="F162" s="2" t="s">
        <v>603</v>
      </c>
      <c r="G162" s="2" t="s">
        <v>467</v>
      </c>
      <c r="H162" s="7"/>
      <c r="I162" s="7">
        <v>1944</v>
      </c>
      <c r="J162" s="7"/>
      <c r="K162" s="16"/>
      <c r="L162" s="16"/>
      <c r="M162" s="79"/>
    </row>
    <row r="163" spans="1:13" x14ac:dyDescent="0.3">
      <c r="A163" s="2" t="s">
        <v>98</v>
      </c>
      <c r="B163" s="2" t="s">
        <v>25</v>
      </c>
      <c r="C163" s="2" t="s">
        <v>6</v>
      </c>
      <c r="D163" s="2" t="s">
        <v>210</v>
      </c>
      <c r="E163" s="111">
        <v>44677.732638888891</v>
      </c>
      <c r="F163" s="2" t="s">
        <v>602</v>
      </c>
      <c r="G163" s="2" t="s">
        <v>465</v>
      </c>
      <c r="H163" s="7"/>
      <c r="I163" s="7">
        <v>1646</v>
      </c>
      <c r="J163" s="7"/>
      <c r="K163" s="16"/>
      <c r="L163" s="16"/>
      <c r="M163" s="79"/>
    </row>
    <row r="164" spans="1:13" x14ac:dyDescent="0.3">
      <c r="A164" s="2" t="s">
        <v>233</v>
      </c>
      <c r="B164" s="2" t="s">
        <v>234</v>
      </c>
      <c r="C164" s="2" t="s">
        <v>8</v>
      </c>
      <c r="D164" s="2" t="s">
        <v>210</v>
      </c>
      <c r="E164" s="111">
        <v>44676.413888888892</v>
      </c>
      <c r="F164" s="2" t="s">
        <v>602</v>
      </c>
      <c r="G164" s="2" t="s">
        <v>467</v>
      </c>
      <c r="H164" s="7"/>
      <c r="I164" s="7">
        <v>2094</v>
      </c>
      <c r="J164" s="7"/>
      <c r="K164" s="16"/>
      <c r="L164" s="16"/>
      <c r="M164" s="79"/>
    </row>
    <row r="165" spans="1:13" x14ac:dyDescent="0.3">
      <c r="A165" s="2" t="s">
        <v>214</v>
      </c>
      <c r="B165" s="2" t="s">
        <v>215</v>
      </c>
      <c r="C165" s="2" t="s">
        <v>8</v>
      </c>
      <c r="D165" s="2" t="s">
        <v>210</v>
      </c>
      <c r="E165" s="111">
        <v>44674.414583333331</v>
      </c>
      <c r="F165" s="2" t="s">
        <v>602</v>
      </c>
      <c r="G165" s="2" t="s">
        <v>467</v>
      </c>
      <c r="H165" s="7"/>
      <c r="I165" s="7">
        <v>1942</v>
      </c>
      <c r="J165" s="7"/>
      <c r="K165" s="16"/>
      <c r="L165" s="16"/>
      <c r="M165" s="79"/>
    </row>
    <row r="166" spans="1:13" x14ac:dyDescent="0.3">
      <c r="A166" s="2" t="s">
        <v>214</v>
      </c>
      <c r="B166" s="2" t="s">
        <v>215</v>
      </c>
      <c r="C166" s="2" t="s">
        <v>8</v>
      </c>
      <c r="D166" s="2" t="s">
        <v>210</v>
      </c>
      <c r="E166" s="111">
        <v>44674.414583333331</v>
      </c>
      <c r="F166" s="2" t="s">
        <v>603</v>
      </c>
      <c r="G166" s="2" t="s">
        <v>467</v>
      </c>
      <c r="H166" s="7"/>
      <c r="I166" s="7">
        <v>1942</v>
      </c>
      <c r="J166" s="7"/>
      <c r="K166" s="16"/>
      <c r="L166" s="16"/>
      <c r="M166" s="79"/>
    </row>
    <row r="167" spans="1:13" x14ac:dyDescent="0.3">
      <c r="A167" s="2" t="s">
        <v>106</v>
      </c>
      <c r="B167" s="2" t="s">
        <v>61</v>
      </c>
      <c r="C167" s="2" t="s">
        <v>3</v>
      </c>
      <c r="D167" s="2" t="s">
        <v>210</v>
      </c>
      <c r="E167" s="111">
        <v>44672.62777777778</v>
      </c>
      <c r="F167" s="2" t="s">
        <v>602</v>
      </c>
      <c r="G167" s="2" t="s">
        <v>467</v>
      </c>
      <c r="H167" s="7"/>
      <c r="I167" s="7">
        <v>2064</v>
      </c>
      <c r="J167" s="7"/>
      <c r="K167" s="16"/>
      <c r="L167" s="16"/>
      <c r="M167" s="79"/>
    </row>
    <row r="168" spans="1:13" x14ac:dyDescent="0.3">
      <c r="A168" s="2" t="s">
        <v>106</v>
      </c>
      <c r="B168" s="2" t="s">
        <v>61</v>
      </c>
      <c r="C168" s="2" t="s">
        <v>3</v>
      </c>
      <c r="D168" s="2" t="s">
        <v>210</v>
      </c>
      <c r="E168" s="111">
        <v>44672.62777777778</v>
      </c>
      <c r="F168" s="2" t="s">
        <v>603</v>
      </c>
      <c r="G168" s="2" t="s">
        <v>467</v>
      </c>
      <c r="H168" s="7"/>
      <c r="I168" s="7">
        <v>2064</v>
      </c>
      <c r="J168" s="7"/>
      <c r="K168" s="16"/>
      <c r="L168" s="16"/>
      <c r="M168" s="79"/>
    </row>
    <row r="169" spans="1:13" x14ac:dyDescent="0.3">
      <c r="A169" s="2" t="s">
        <v>104</v>
      </c>
      <c r="B169" s="2" t="s">
        <v>27</v>
      </c>
      <c r="C169" s="2" t="s">
        <v>8</v>
      </c>
      <c r="D169" s="2" t="s">
        <v>210</v>
      </c>
      <c r="E169" s="111">
        <v>44672.620833333334</v>
      </c>
      <c r="F169" s="2" t="s">
        <v>602</v>
      </c>
      <c r="G169" s="2" t="s">
        <v>467</v>
      </c>
      <c r="H169" s="7"/>
      <c r="I169" s="7">
        <v>2067</v>
      </c>
      <c r="J169" s="7"/>
      <c r="K169" s="16"/>
      <c r="L169" s="16"/>
      <c r="M169" s="79"/>
    </row>
    <row r="170" spans="1:13" x14ac:dyDescent="0.3">
      <c r="A170" s="2" t="s">
        <v>104</v>
      </c>
      <c r="B170" s="2" t="s">
        <v>27</v>
      </c>
      <c r="C170" s="2" t="s">
        <v>8</v>
      </c>
      <c r="D170" s="2" t="s">
        <v>210</v>
      </c>
      <c r="E170" s="111">
        <v>44672.620833333334</v>
      </c>
      <c r="F170" s="2" t="s">
        <v>603</v>
      </c>
      <c r="G170" s="2" t="s">
        <v>467</v>
      </c>
      <c r="H170" s="7"/>
      <c r="I170" s="7">
        <v>2067</v>
      </c>
      <c r="J170" s="7"/>
      <c r="K170" s="16"/>
      <c r="L170" s="16"/>
      <c r="M170" s="79"/>
    </row>
    <row r="171" spans="1:13" x14ac:dyDescent="0.3">
      <c r="A171" s="2" t="s">
        <v>206</v>
      </c>
      <c r="B171" s="2" t="s">
        <v>209</v>
      </c>
      <c r="C171" s="2" t="s">
        <v>8</v>
      </c>
      <c r="D171" s="2" t="s">
        <v>210</v>
      </c>
      <c r="E171" s="111">
        <v>44669.447222222225</v>
      </c>
      <c r="F171" s="2" t="s">
        <v>602</v>
      </c>
      <c r="G171" s="2" t="s">
        <v>467</v>
      </c>
      <c r="H171" s="7"/>
      <c r="I171" s="7">
        <v>1647</v>
      </c>
      <c r="J171" s="7"/>
      <c r="K171" s="16"/>
      <c r="L171" s="16"/>
      <c r="M171" s="79"/>
    </row>
    <row r="172" spans="1:13" x14ac:dyDescent="0.3">
      <c r="A172" s="2" t="s">
        <v>207</v>
      </c>
      <c r="B172" s="2" t="s">
        <v>208</v>
      </c>
      <c r="C172" s="2" t="s">
        <v>8</v>
      </c>
      <c r="D172" s="2" t="s">
        <v>210</v>
      </c>
      <c r="E172" s="111">
        <v>44669.404861111114</v>
      </c>
      <c r="F172" s="2" t="s">
        <v>602</v>
      </c>
      <c r="G172" s="2" t="s">
        <v>467</v>
      </c>
      <c r="H172" s="7"/>
      <c r="I172" s="7">
        <v>2119</v>
      </c>
      <c r="J172" s="7"/>
      <c r="K172" s="16"/>
      <c r="L172" s="16"/>
      <c r="M172" s="79"/>
    </row>
    <row r="173" spans="1:13" x14ac:dyDescent="0.3">
      <c r="A173" s="2" t="s">
        <v>207</v>
      </c>
      <c r="B173" s="2" t="s">
        <v>208</v>
      </c>
      <c r="C173" s="2" t="s">
        <v>8</v>
      </c>
      <c r="D173" s="2" t="s">
        <v>210</v>
      </c>
      <c r="E173" s="111">
        <v>44669.404861111114</v>
      </c>
      <c r="F173" s="2" t="s">
        <v>603</v>
      </c>
      <c r="G173" s="2" t="s">
        <v>467</v>
      </c>
      <c r="H173" s="7"/>
      <c r="I173" s="7">
        <v>2119</v>
      </c>
      <c r="J173" s="7"/>
      <c r="K173" s="16"/>
      <c r="L173" s="16"/>
      <c r="M173" s="79"/>
    </row>
    <row r="174" spans="1:13" x14ac:dyDescent="0.3">
      <c r="A174" s="2" t="s">
        <v>203</v>
      </c>
      <c r="B174" s="2" t="s">
        <v>204</v>
      </c>
      <c r="C174" s="2" t="s">
        <v>41</v>
      </c>
      <c r="D174" s="2" t="s">
        <v>210</v>
      </c>
      <c r="E174" s="111">
        <v>44668.746527777781</v>
      </c>
      <c r="F174" s="2" t="s">
        <v>602</v>
      </c>
      <c r="G174" s="2" t="s">
        <v>467</v>
      </c>
      <c r="H174" s="7"/>
      <c r="I174" s="7">
        <v>1547</v>
      </c>
      <c r="J174" s="7"/>
      <c r="K174" s="16"/>
      <c r="L174" s="16"/>
      <c r="M174" s="79"/>
    </row>
    <row r="175" spans="1:13" x14ac:dyDescent="0.3">
      <c r="A175" s="2" t="s">
        <v>203</v>
      </c>
      <c r="B175" s="2" t="s">
        <v>204</v>
      </c>
      <c r="C175" s="2" t="s">
        <v>41</v>
      </c>
      <c r="D175" s="2" t="s">
        <v>210</v>
      </c>
      <c r="E175" s="111">
        <v>44668.746527777781</v>
      </c>
      <c r="F175" s="2" t="s">
        <v>603</v>
      </c>
      <c r="G175" s="2" t="s">
        <v>467</v>
      </c>
      <c r="H175" s="7"/>
      <c r="I175" s="7">
        <v>1547</v>
      </c>
      <c r="J175" s="7"/>
      <c r="K175" s="16"/>
      <c r="L175" s="16"/>
      <c r="M175" s="79"/>
    </row>
    <row r="176" spans="1:13" x14ac:dyDescent="0.3">
      <c r="A176" s="2" t="s">
        <v>217</v>
      </c>
      <c r="B176" s="2" t="s">
        <v>205</v>
      </c>
      <c r="C176" s="2" t="s">
        <v>41</v>
      </c>
      <c r="D176" s="2" t="s">
        <v>210</v>
      </c>
      <c r="E176" s="111">
        <v>44668.722916666666</v>
      </c>
      <c r="F176" s="2" t="s">
        <v>603</v>
      </c>
      <c r="G176" s="2" t="s">
        <v>467</v>
      </c>
      <c r="H176" s="7"/>
      <c r="I176" s="7">
        <v>2100</v>
      </c>
      <c r="J176" s="7"/>
      <c r="K176" s="16"/>
      <c r="L176" s="16"/>
      <c r="M176" s="79"/>
    </row>
    <row r="177" spans="1:13" x14ac:dyDescent="0.3">
      <c r="A177" s="2" t="s">
        <v>121</v>
      </c>
      <c r="B177" s="2" t="s">
        <v>21</v>
      </c>
      <c r="C177" s="2" t="s">
        <v>5</v>
      </c>
      <c r="D177" s="2" t="s">
        <v>210</v>
      </c>
      <c r="E177" s="111">
        <v>44668.5</v>
      </c>
      <c r="F177" s="2" t="s">
        <v>602</v>
      </c>
      <c r="G177" s="2" t="s">
        <v>467</v>
      </c>
      <c r="H177" s="7">
        <v>1</v>
      </c>
      <c r="I177" s="7">
        <v>2551</v>
      </c>
      <c r="J177" s="7"/>
      <c r="K177" s="16" t="s">
        <v>584</v>
      </c>
      <c r="L177" s="16" t="s">
        <v>636</v>
      </c>
      <c r="M177" s="79">
        <v>2700</v>
      </c>
    </row>
    <row r="178" spans="1:13" x14ac:dyDescent="0.3">
      <c r="A178" s="2" t="s">
        <v>121</v>
      </c>
      <c r="B178" s="2" t="s">
        <v>21</v>
      </c>
      <c r="C178" s="2" t="s">
        <v>5</v>
      </c>
      <c r="D178" s="2" t="s">
        <v>210</v>
      </c>
      <c r="E178" s="111">
        <v>44668.5</v>
      </c>
      <c r="F178" s="2" t="s">
        <v>603</v>
      </c>
      <c r="G178" s="2" t="s">
        <v>467</v>
      </c>
      <c r="H178" s="7">
        <v>1</v>
      </c>
      <c r="I178" s="7">
        <v>2551</v>
      </c>
      <c r="J178" s="7"/>
      <c r="K178" s="16"/>
      <c r="L178" s="16"/>
      <c r="M178" s="79"/>
    </row>
    <row r="179" spans="1:13" x14ac:dyDescent="0.3">
      <c r="A179" s="2" t="s">
        <v>94</v>
      </c>
      <c r="B179" s="2" t="s">
        <v>384</v>
      </c>
      <c r="C179" s="2" t="s">
        <v>63</v>
      </c>
      <c r="D179" s="2" t="s">
        <v>210</v>
      </c>
      <c r="E179" s="111">
        <v>44537.339583333334</v>
      </c>
      <c r="F179" s="2" t="s">
        <v>597</v>
      </c>
      <c r="G179" s="2" t="s">
        <v>467</v>
      </c>
      <c r="H179" s="7"/>
      <c r="I179" s="7">
        <v>2335</v>
      </c>
      <c r="J179" s="7"/>
      <c r="K179" s="16"/>
      <c r="L179" s="16"/>
      <c r="M179" s="79"/>
    </row>
    <row r="180" spans="1:13" x14ac:dyDescent="0.3">
      <c r="A180" s="2" t="s">
        <v>102</v>
      </c>
      <c r="B180" s="2" t="s">
        <v>59</v>
      </c>
      <c r="C180" s="2" t="s">
        <v>53</v>
      </c>
      <c r="D180" s="2" t="s">
        <v>210</v>
      </c>
      <c r="E180" s="111">
        <v>44535.942361111112</v>
      </c>
      <c r="F180" s="2" t="s">
        <v>597</v>
      </c>
      <c r="G180" s="2" t="s">
        <v>467</v>
      </c>
      <c r="H180" s="7"/>
      <c r="I180" s="7">
        <v>1276</v>
      </c>
      <c r="J180" s="7"/>
      <c r="K180" s="16"/>
      <c r="L180" s="16"/>
      <c r="M180" s="79"/>
    </row>
    <row r="181" spans="1:13" x14ac:dyDescent="0.3">
      <c r="A181" s="2" t="s">
        <v>103</v>
      </c>
      <c r="B181" s="2" t="s">
        <v>605</v>
      </c>
      <c r="C181" s="2" t="s">
        <v>7</v>
      </c>
      <c r="D181" s="2" t="s">
        <v>210</v>
      </c>
      <c r="E181" s="111">
        <v>44527.730555555558</v>
      </c>
      <c r="F181" s="2" t="s">
        <v>635</v>
      </c>
      <c r="G181" s="2" t="s">
        <v>465</v>
      </c>
      <c r="H181" s="7">
        <v>4</v>
      </c>
      <c r="I181" s="7">
        <v>2527</v>
      </c>
      <c r="J181" s="7"/>
      <c r="K181" s="16"/>
      <c r="L181" s="16"/>
      <c r="M181" s="79"/>
    </row>
    <row r="182" spans="1:13" x14ac:dyDescent="0.3">
      <c r="A182" s="2" t="s">
        <v>103</v>
      </c>
      <c r="B182" s="2" t="s">
        <v>605</v>
      </c>
      <c r="C182" s="2" t="s">
        <v>7</v>
      </c>
      <c r="D182" s="2" t="s">
        <v>210</v>
      </c>
      <c r="E182" s="111">
        <v>44527.730555555558</v>
      </c>
      <c r="F182" s="2" t="s">
        <v>596</v>
      </c>
      <c r="G182" s="2" t="s">
        <v>465</v>
      </c>
      <c r="H182" s="7">
        <v>4</v>
      </c>
      <c r="I182" s="7">
        <v>2527</v>
      </c>
      <c r="J182" s="7"/>
      <c r="K182" s="16"/>
      <c r="L182" s="16"/>
      <c r="M182" s="79"/>
    </row>
    <row r="183" spans="1:13" x14ac:dyDescent="0.3">
      <c r="A183" s="2" t="s">
        <v>103</v>
      </c>
      <c r="B183" s="2" t="s">
        <v>605</v>
      </c>
      <c r="C183" s="2" t="s">
        <v>7</v>
      </c>
      <c r="D183" s="2" t="s">
        <v>210</v>
      </c>
      <c r="E183" s="111">
        <v>44527.730555555558</v>
      </c>
      <c r="F183" s="2" t="s">
        <v>597</v>
      </c>
      <c r="G183" s="2" t="s">
        <v>467</v>
      </c>
      <c r="H183" s="7">
        <v>4</v>
      </c>
      <c r="I183" s="7">
        <v>2527</v>
      </c>
      <c r="J183" s="7"/>
      <c r="K183" s="16"/>
      <c r="L183" s="16"/>
      <c r="M183" s="79"/>
    </row>
    <row r="184" spans="1:13" x14ac:dyDescent="0.3">
      <c r="A184" s="2" t="s">
        <v>103</v>
      </c>
      <c r="B184" s="2" t="s">
        <v>605</v>
      </c>
      <c r="C184" s="2" t="s">
        <v>7</v>
      </c>
      <c r="D184" s="2" t="s">
        <v>210</v>
      </c>
      <c r="E184" s="111">
        <v>44527.730555555558</v>
      </c>
      <c r="F184" s="2" t="s">
        <v>600</v>
      </c>
      <c r="G184" s="2" t="s">
        <v>467</v>
      </c>
      <c r="H184" s="7">
        <v>4</v>
      </c>
      <c r="I184" s="7">
        <v>2527</v>
      </c>
      <c r="J184" s="7"/>
      <c r="K184" s="16"/>
      <c r="L184" s="16"/>
      <c r="M184" s="79"/>
    </row>
    <row r="185" spans="1:13" x14ac:dyDescent="0.3">
      <c r="A185" s="2" t="s">
        <v>90</v>
      </c>
      <c r="B185" s="2" t="s">
        <v>44</v>
      </c>
      <c r="C185" s="2" t="s">
        <v>53</v>
      </c>
      <c r="D185" s="2" t="s">
        <v>210</v>
      </c>
      <c r="E185" s="111">
        <v>44526.679166666669</v>
      </c>
      <c r="F185" s="2" t="s">
        <v>597</v>
      </c>
      <c r="G185" s="2" t="s">
        <v>467</v>
      </c>
      <c r="H185" s="7"/>
      <c r="I185" s="7">
        <v>1917</v>
      </c>
      <c r="J185" s="7"/>
      <c r="K185" s="16"/>
      <c r="L185" s="16"/>
      <c r="M185" s="79"/>
    </row>
    <row r="186" spans="1:13" x14ac:dyDescent="0.3">
      <c r="A186" s="2" t="s">
        <v>90</v>
      </c>
      <c r="B186" s="2" t="s">
        <v>44</v>
      </c>
      <c r="C186" s="2" t="s">
        <v>53</v>
      </c>
      <c r="D186" s="2" t="s">
        <v>210</v>
      </c>
      <c r="E186" s="111">
        <v>44526.679166666669</v>
      </c>
      <c r="F186" s="2" t="s">
        <v>600</v>
      </c>
      <c r="G186" s="2" t="s">
        <v>467</v>
      </c>
      <c r="H186" s="7"/>
      <c r="I186" s="7">
        <v>1917</v>
      </c>
      <c r="J186" s="7"/>
      <c r="K186" s="16"/>
      <c r="L186" s="16"/>
      <c r="M186" s="79"/>
    </row>
    <row r="187" spans="1:13" x14ac:dyDescent="0.3">
      <c r="A187" s="2" t="s">
        <v>573</v>
      </c>
      <c r="B187" s="2" t="s">
        <v>435</v>
      </c>
      <c r="C187" s="2" t="s">
        <v>78</v>
      </c>
      <c r="D187" s="2" t="s">
        <v>210</v>
      </c>
      <c r="E187" s="111">
        <v>44526.666666666664</v>
      </c>
      <c r="F187" s="2" t="s">
        <v>596</v>
      </c>
      <c r="G187" s="2" t="s">
        <v>465</v>
      </c>
      <c r="H187" s="7"/>
      <c r="I187" s="7"/>
      <c r="J187" s="7">
        <v>1</v>
      </c>
      <c r="K187" s="16"/>
      <c r="L187" s="16"/>
      <c r="M187" s="79"/>
    </row>
    <row r="188" spans="1:13" x14ac:dyDescent="0.3">
      <c r="A188" s="2" t="s">
        <v>573</v>
      </c>
      <c r="B188" s="2" t="s">
        <v>435</v>
      </c>
      <c r="C188" s="2" t="s">
        <v>78</v>
      </c>
      <c r="D188" s="2" t="s">
        <v>210</v>
      </c>
      <c r="E188" s="111">
        <v>44526.666666666664</v>
      </c>
      <c r="F188" s="2" t="s">
        <v>597</v>
      </c>
      <c r="G188" s="2" t="s">
        <v>465</v>
      </c>
      <c r="H188" s="7"/>
      <c r="I188" s="7"/>
      <c r="J188" s="7">
        <v>1</v>
      </c>
      <c r="K188" s="16"/>
      <c r="L188" s="16"/>
      <c r="M188" s="79"/>
    </row>
    <row r="189" spans="1:13" x14ac:dyDescent="0.3">
      <c r="A189" s="2" t="s">
        <v>89</v>
      </c>
      <c r="B189" s="2" t="s">
        <v>43</v>
      </c>
      <c r="C189" s="2" t="s">
        <v>53</v>
      </c>
      <c r="D189" s="2" t="s">
        <v>210</v>
      </c>
      <c r="E189" s="111">
        <v>44525.699305555558</v>
      </c>
      <c r="F189" s="2" t="s">
        <v>597</v>
      </c>
      <c r="G189" s="2" t="s">
        <v>467</v>
      </c>
      <c r="H189" s="7"/>
      <c r="I189" s="7">
        <v>1098</v>
      </c>
      <c r="J189" s="7"/>
      <c r="K189" s="16"/>
      <c r="L189" s="16"/>
      <c r="M189" s="79"/>
    </row>
    <row r="190" spans="1:13" x14ac:dyDescent="0.3">
      <c r="A190" s="2" t="s">
        <v>89</v>
      </c>
      <c r="B190" s="2" t="s">
        <v>43</v>
      </c>
      <c r="C190" s="2" t="s">
        <v>53</v>
      </c>
      <c r="D190" s="2" t="s">
        <v>210</v>
      </c>
      <c r="E190" s="111">
        <v>44525.699305555558</v>
      </c>
      <c r="F190" s="2" t="s">
        <v>600</v>
      </c>
      <c r="G190" s="2" t="s">
        <v>467</v>
      </c>
      <c r="H190" s="7"/>
      <c r="I190" s="7">
        <v>1098</v>
      </c>
      <c r="J190" s="7"/>
      <c r="K190" s="16"/>
      <c r="L190" s="16"/>
      <c r="M190" s="79"/>
    </row>
    <row r="191" spans="1:13" x14ac:dyDescent="0.3">
      <c r="A191" s="2" t="s">
        <v>101</v>
      </c>
      <c r="B191" s="2" t="s">
        <v>409</v>
      </c>
      <c r="C191" s="2" t="s">
        <v>5</v>
      </c>
      <c r="D191" s="2" t="s">
        <v>210</v>
      </c>
      <c r="E191" s="111">
        <v>44523.897916666669</v>
      </c>
      <c r="F191" s="2" t="s">
        <v>597</v>
      </c>
      <c r="G191" s="2" t="s">
        <v>465</v>
      </c>
      <c r="H191" s="7"/>
      <c r="I191" s="7">
        <v>1187</v>
      </c>
      <c r="J191" s="7"/>
      <c r="K191" s="16"/>
      <c r="L191" s="16"/>
      <c r="M191" s="79"/>
    </row>
    <row r="192" spans="1:13" x14ac:dyDescent="0.3">
      <c r="A192" s="2" t="s">
        <v>93</v>
      </c>
      <c r="B192" s="2" t="s">
        <v>35</v>
      </c>
      <c r="C192" s="2" t="s">
        <v>32</v>
      </c>
      <c r="D192" s="2" t="s">
        <v>210</v>
      </c>
      <c r="E192" s="111">
        <v>44517.490972222222</v>
      </c>
      <c r="F192" s="2" t="s">
        <v>597</v>
      </c>
      <c r="G192" s="2" t="s">
        <v>467</v>
      </c>
      <c r="H192" s="7"/>
      <c r="I192" s="7">
        <v>1000</v>
      </c>
      <c r="J192" s="7"/>
      <c r="K192" s="16"/>
      <c r="L192" s="16"/>
      <c r="M192" s="79"/>
    </row>
    <row r="193" spans="1:13" x14ac:dyDescent="0.3">
      <c r="A193" s="2" t="s">
        <v>93</v>
      </c>
      <c r="B193" s="2" t="s">
        <v>35</v>
      </c>
      <c r="C193" s="2" t="s">
        <v>32</v>
      </c>
      <c r="D193" s="2" t="s">
        <v>210</v>
      </c>
      <c r="E193" s="111">
        <v>44517.490972222222</v>
      </c>
      <c r="F193" s="2" t="s">
        <v>600</v>
      </c>
      <c r="G193" s="2" t="s">
        <v>467</v>
      </c>
      <c r="H193" s="7"/>
      <c r="I193" s="7">
        <v>1000</v>
      </c>
      <c r="J193" s="7"/>
      <c r="K193" s="16"/>
      <c r="L193" s="16"/>
      <c r="M193" s="79"/>
    </row>
    <row r="194" spans="1:13" x14ac:dyDescent="0.3">
      <c r="A194" s="2" t="s">
        <v>92</v>
      </c>
      <c r="B194" s="2" t="s">
        <v>34</v>
      </c>
      <c r="C194" s="2" t="s">
        <v>32</v>
      </c>
      <c r="D194" s="2" t="s">
        <v>210</v>
      </c>
      <c r="E194" s="111">
        <v>44517.488194444442</v>
      </c>
      <c r="F194" s="2" t="s">
        <v>597</v>
      </c>
      <c r="G194" s="2" t="s">
        <v>467</v>
      </c>
      <c r="H194" s="7"/>
      <c r="I194" s="7">
        <v>1324</v>
      </c>
      <c r="J194" s="7"/>
      <c r="K194" s="16" t="s">
        <v>585</v>
      </c>
      <c r="L194" s="16" t="s">
        <v>639</v>
      </c>
      <c r="M194" s="79">
        <v>320</v>
      </c>
    </row>
    <row r="195" spans="1:13" x14ac:dyDescent="0.3">
      <c r="A195" s="2" t="s">
        <v>92</v>
      </c>
      <c r="B195" s="2" t="s">
        <v>34</v>
      </c>
      <c r="C195" s="2" t="s">
        <v>32</v>
      </c>
      <c r="D195" s="2" t="s">
        <v>210</v>
      </c>
      <c r="E195" s="111">
        <v>44517.488194444442</v>
      </c>
      <c r="F195" s="2" t="s">
        <v>600</v>
      </c>
      <c r="G195" s="2" t="s">
        <v>467</v>
      </c>
      <c r="H195" s="7"/>
      <c r="I195" s="7">
        <v>1324</v>
      </c>
      <c r="J195" s="7"/>
      <c r="K195" s="16"/>
      <c r="L195" s="16"/>
      <c r="M195" s="79"/>
    </row>
    <row r="196" spans="1:13" x14ac:dyDescent="0.3">
      <c r="A196" s="2" t="s">
        <v>88</v>
      </c>
      <c r="B196" s="2" t="s">
        <v>31</v>
      </c>
      <c r="C196" s="2" t="s">
        <v>53</v>
      </c>
      <c r="D196" s="2" t="s">
        <v>211</v>
      </c>
      <c r="E196" s="111">
        <v>44516.886111111111</v>
      </c>
      <c r="F196" s="2" t="s">
        <v>597</v>
      </c>
      <c r="G196" s="2" t="s">
        <v>467</v>
      </c>
      <c r="H196" s="7"/>
      <c r="I196" s="7">
        <v>1861</v>
      </c>
      <c r="J196" s="7"/>
      <c r="K196" s="16"/>
      <c r="L196" s="16"/>
      <c r="M196" s="79"/>
    </row>
    <row r="197" spans="1:13" x14ac:dyDescent="0.3">
      <c r="A197" s="2" t="s">
        <v>88</v>
      </c>
      <c r="B197" s="2" t="s">
        <v>31</v>
      </c>
      <c r="C197" s="2" t="s">
        <v>53</v>
      </c>
      <c r="D197" s="2" t="s">
        <v>211</v>
      </c>
      <c r="E197" s="111">
        <v>44516.886111111111</v>
      </c>
      <c r="F197" s="2" t="s">
        <v>600</v>
      </c>
      <c r="G197" s="2" t="s">
        <v>467</v>
      </c>
      <c r="H197" s="7"/>
      <c r="I197" s="7">
        <v>1861</v>
      </c>
      <c r="J197" s="7"/>
      <c r="K197" s="16"/>
      <c r="L197" s="16"/>
      <c r="M197" s="79"/>
    </row>
    <row r="198" spans="1:13" x14ac:dyDescent="0.3">
      <c r="A198" s="2" t="s">
        <v>96</v>
      </c>
      <c r="B198" s="2" t="s">
        <v>432</v>
      </c>
      <c r="C198" s="2" t="s">
        <v>5</v>
      </c>
      <c r="D198" s="2" t="s">
        <v>210</v>
      </c>
      <c r="E198" s="111">
        <v>44514.676388888889</v>
      </c>
      <c r="F198" s="2" t="s">
        <v>635</v>
      </c>
      <c r="G198" s="2" t="s">
        <v>465</v>
      </c>
      <c r="H198" s="7"/>
      <c r="I198" s="7">
        <v>1922</v>
      </c>
      <c r="J198" s="7"/>
      <c r="K198" s="16"/>
      <c r="L198" s="16"/>
      <c r="M198" s="79"/>
    </row>
    <row r="199" spans="1:13" x14ac:dyDescent="0.3">
      <c r="A199" s="2" t="s">
        <v>96</v>
      </c>
      <c r="B199" s="2" t="s">
        <v>432</v>
      </c>
      <c r="C199" s="2" t="s">
        <v>5</v>
      </c>
      <c r="D199" s="2" t="s">
        <v>210</v>
      </c>
      <c r="E199" s="111">
        <v>44514.676388888889</v>
      </c>
      <c r="F199" s="2" t="s">
        <v>596</v>
      </c>
      <c r="G199" s="2" t="s">
        <v>465</v>
      </c>
      <c r="H199" s="7"/>
      <c r="I199" s="7">
        <v>1922</v>
      </c>
      <c r="J199" s="7"/>
      <c r="K199" s="16"/>
      <c r="L199" s="16"/>
      <c r="M199" s="79"/>
    </row>
    <row r="200" spans="1:13" x14ac:dyDescent="0.3">
      <c r="A200" s="2" t="s">
        <v>96</v>
      </c>
      <c r="B200" s="2" t="s">
        <v>432</v>
      </c>
      <c r="C200" s="2" t="s">
        <v>5</v>
      </c>
      <c r="D200" s="2" t="s">
        <v>210</v>
      </c>
      <c r="E200" s="111">
        <v>44514.676388888889</v>
      </c>
      <c r="F200" s="2" t="s">
        <v>597</v>
      </c>
      <c r="G200" s="2" t="s">
        <v>465</v>
      </c>
      <c r="H200" s="7"/>
      <c r="I200" s="7">
        <v>1922</v>
      </c>
      <c r="J200" s="7"/>
      <c r="K200" s="16"/>
      <c r="L200" s="16"/>
      <c r="M200" s="79"/>
    </row>
    <row r="201" spans="1:13" x14ac:dyDescent="0.3">
      <c r="A201" s="2" t="s">
        <v>96</v>
      </c>
      <c r="B201" s="2" t="s">
        <v>432</v>
      </c>
      <c r="C201" s="2" t="s">
        <v>5</v>
      </c>
      <c r="D201" s="2" t="s">
        <v>210</v>
      </c>
      <c r="E201" s="111">
        <v>44514.676388888889</v>
      </c>
      <c r="F201" s="2" t="s">
        <v>600</v>
      </c>
      <c r="G201" s="2" t="s">
        <v>465</v>
      </c>
      <c r="H201" s="7"/>
      <c r="I201" s="7">
        <v>1922</v>
      </c>
      <c r="J201" s="7"/>
      <c r="K201" s="16"/>
      <c r="L201" s="16"/>
      <c r="M201" s="79"/>
    </row>
    <row r="202" spans="1:13" x14ac:dyDescent="0.3">
      <c r="A202" s="2" t="s">
        <v>85</v>
      </c>
      <c r="B202" s="2" t="s">
        <v>30</v>
      </c>
      <c r="C202" s="2" t="s">
        <v>9</v>
      </c>
      <c r="D202" s="2" t="s">
        <v>210</v>
      </c>
      <c r="E202" s="111">
        <v>44510.788888888892</v>
      </c>
      <c r="F202" s="2" t="s">
        <v>597</v>
      </c>
      <c r="G202" s="2" t="s">
        <v>467</v>
      </c>
      <c r="H202" s="7"/>
      <c r="I202" s="7">
        <v>1273</v>
      </c>
      <c r="J202" s="7"/>
      <c r="K202" s="16"/>
      <c r="L202" s="16"/>
      <c r="M202" s="79"/>
    </row>
    <row r="203" spans="1:13" x14ac:dyDescent="0.3">
      <c r="A203" s="2" t="s">
        <v>84</v>
      </c>
      <c r="B203" s="2" t="s">
        <v>29</v>
      </c>
      <c r="C203" s="2" t="s">
        <v>9</v>
      </c>
      <c r="D203" s="2" t="s">
        <v>211</v>
      </c>
      <c r="E203" s="111">
        <v>44510.786805555559</v>
      </c>
      <c r="F203" s="2" t="s">
        <v>597</v>
      </c>
      <c r="G203" s="2" t="s">
        <v>467</v>
      </c>
      <c r="H203" s="7"/>
      <c r="I203" s="7">
        <v>1246</v>
      </c>
      <c r="J203" s="7"/>
      <c r="K203" s="16"/>
      <c r="L203" s="16"/>
      <c r="M203" s="79"/>
    </row>
    <row r="204" spans="1:13" x14ac:dyDescent="0.3">
      <c r="A204" s="2" t="s">
        <v>83</v>
      </c>
      <c r="B204" s="2" t="s">
        <v>28</v>
      </c>
      <c r="C204" s="2" t="s">
        <v>9</v>
      </c>
      <c r="D204" s="2" t="s">
        <v>211</v>
      </c>
      <c r="E204" s="111">
        <v>44510.574305555558</v>
      </c>
      <c r="F204" s="2" t="s">
        <v>597</v>
      </c>
      <c r="G204" s="2" t="s">
        <v>467</v>
      </c>
      <c r="H204" s="7"/>
      <c r="I204" s="7">
        <v>1352</v>
      </c>
      <c r="J204" s="7"/>
      <c r="K204" s="16"/>
      <c r="L204" s="16"/>
      <c r="M204" s="79"/>
    </row>
    <row r="205" spans="1:13" x14ac:dyDescent="0.3">
      <c r="A205" s="2" t="s">
        <v>105</v>
      </c>
      <c r="B205" s="2" t="s">
        <v>58</v>
      </c>
      <c r="C205" s="2" t="s">
        <v>8</v>
      </c>
      <c r="D205" s="2" t="s">
        <v>210</v>
      </c>
      <c r="E205" s="111">
        <v>44509.910416666666</v>
      </c>
      <c r="F205" s="2" t="s">
        <v>635</v>
      </c>
      <c r="G205" s="2" t="s">
        <v>467</v>
      </c>
      <c r="H205" s="7"/>
      <c r="I205" s="7">
        <v>2042</v>
      </c>
      <c r="J205" s="7"/>
      <c r="K205" s="16"/>
      <c r="L205" s="16"/>
      <c r="M205" s="79"/>
    </row>
    <row r="206" spans="1:13" x14ac:dyDescent="0.3">
      <c r="A206" s="2" t="s">
        <v>105</v>
      </c>
      <c r="B206" s="2" t="s">
        <v>58</v>
      </c>
      <c r="C206" s="2" t="s">
        <v>8</v>
      </c>
      <c r="D206" s="2" t="s">
        <v>210</v>
      </c>
      <c r="E206" s="111">
        <v>44509.910416666666</v>
      </c>
      <c r="F206" s="2" t="s">
        <v>596</v>
      </c>
      <c r="G206" s="2" t="s">
        <v>465</v>
      </c>
      <c r="H206" s="7"/>
      <c r="I206" s="7">
        <v>2042</v>
      </c>
      <c r="J206" s="7"/>
      <c r="K206" s="16"/>
      <c r="L206" s="16"/>
      <c r="M206" s="79"/>
    </row>
    <row r="207" spans="1:13" x14ac:dyDescent="0.3">
      <c r="A207" s="2" t="s">
        <v>105</v>
      </c>
      <c r="B207" s="2" t="s">
        <v>58</v>
      </c>
      <c r="C207" s="2" t="s">
        <v>8</v>
      </c>
      <c r="D207" s="2" t="s">
        <v>210</v>
      </c>
      <c r="E207" s="111">
        <v>44509.910416666666</v>
      </c>
      <c r="F207" s="2" t="s">
        <v>597</v>
      </c>
      <c r="G207" s="2" t="s">
        <v>467</v>
      </c>
      <c r="H207" s="7"/>
      <c r="I207" s="7">
        <v>2042</v>
      </c>
      <c r="J207" s="7"/>
      <c r="K207" s="16"/>
      <c r="L207" s="16"/>
      <c r="M207" s="79"/>
    </row>
    <row r="208" spans="1:13" x14ac:dyDescent="0.3">
      <c r="A208" s="2" t="s">
        <v>95</v>
      </c>
      <c r="B208" s="2" t="s">
        <v>109</v>
      </c>
      <c r="C208" s="2" t="s">
        <v>5</v>
      </c>
      <c r="D208" s="2" t="s">
        <v>210</v>
      </c>
      <c r="E208" s="111">
        <v>44509.888194444444</v>
      </c>
      <c r="F208" s="2" t="s">
        <v>597</v>
      </c>
      <c r="G208" s="2" t="s">
        <v>467</v>
      </c>
      <c r="H208" s="7">
        <v>3</v>
      </c>
      <c r="I208" s="7">
        <v>2557</v>
      </c>
      <c r="J208" s="7"/>
      <c r="K208" s="16" t="s">
        <v>584</v>
      </c>
      <c r="L208" s="16" t="s">
        <v>638</v>
      </c>
      <c r="M208" s="79">
        <v>960</v>
      </c>
    </row>
    <row r="209" spans="1:13" x14ac:dyDescent="0.3">
      <c r="A209" s="2" t="s">
        <v>95</v>
      </c>
      <c r="B209" s="2" t="s">
        <v>109</v>
      </c>
      <c r="C209" s="2" t="s">
        <v>5</v>
      </c>
      <c r="D209" s="2" t="s">
        <v>210</v>
      </c>
      <c r="E209" s="111">
        <v>44509.888194444444</v>
      </c>
      <c r="F209" s="2" t="s">
        <v>635</v>
      </c>
      <c r="G209" s="2" t="s">
        <v>467</v>
      </c>
      <c r="H209" s="7">
        <v>3</v>
      </c>
      <c r="I209" s="7">
        <v>2557</v>
      </c>
      <c r="J209" s="7"/>
      <c r="K209" s="16"/>
      <c r="L209" s="16"/>
      <c r="M209" s="79"/>
    </row>
    <row r="210" spans="1:13" x14ac:dyDescent="0.3">
      <c r="A210" s="2" t="s">
        <v>95</v>
      </c>
      <c r="B210" s="2" t="s">
        <v>109</v>
      </c>
      <c r="C210" s="2" t="s">
        <v>5</v>
      </c>
      <c r="D210" s="2" t="s">
        <v>210</v>
      </c>
      <c r="E210" s="111">
        <v>44509.888194444444</v>
      </c>
      <c r="F210" s="2" t="s">
        <v>596</v>
      </c>
      <c r="G210" s="2" t="s">
        <v>465</v>
      </c>
      <c r="H210" s="7">
        <v>3</v>
      </c>
      <c r="I210" s="7">
        <v>2557</v>
      </c>
      <c r="J210" s="7"/>
      <c r="K210" s="16"/>
      <c r="L210" s="16"/>
      <c r="M210" s="79"/>
    </row>
    <row r="211" spans="1:13" x14ac:dyDescent="0.3">
      <c r="A211" s="2" t="s">
        <v>95</v>
      </c>
      <c r="B211" s="2" t="s">
        <v>109</v>
      </c>
      <c r="C211" s="2" t="s">
        <v>5</v>
      </c>
      <c r="D211" s="2" t="s">
        <v>210</v>
      </c>
      <c r="E211" s="111">
        <v>44509.888194444444</v>
      </c>
      <c r="F211" s="2" t="s">
        <v>600</v>
      </c>
      <c r="G211" s="2" t="s">
        <v>467</v>
      </c>
      <c r="H211" s="7">
        <v>3</v>
      </c>
      <c r="I211" s="7">
        <v>2557</v>
      </c>
      <c r="J211" s="7"/>
      <c r="K211" s="16"/>
      <c r="L211" s="16"/>
      <c r="M211" s="79"/>
    </row>
    <row r="212" spans="1:13" x14ac:dyDescent="0.3">
      <c r="A212" s="2" t="s">
        <v>104</v>
      </c>
      <c r="B212" s="2" t="s">
        <v>27</v>
      </c>
      <c r="C212" s="2" t="s">
        <v>8</v>
      </c>
      <c r="D212" s="2" t="s">
        <v>210</v>
      </c>
      <c r="E212" s="111">
        <v>44505.520138888889</v>
      </c>
      <c r="F212" s="2" t="s">
        <v>635</v>
      </c>
      <c r="G212" s="2" t="s">
        <v>465</v>
      </c>
      <c r="H212" s="7"/>
      <c r="I212" s="7">
        <v>2088</v>
      </c>
      <c r="J212" s="7"/>
      <c r="K212" s="16"/>
      <c r="L212" s="16"/>
      <c r="M212" s="79"/>
    </row>
    <row r="213" spans="1:13" x14ac:dyDescent="0.3">
      <c r="A213" s="2" t="s">
        <v>104</v>
      </c>
      <c r="B213" s="2" t="s">
        <v>27</v>
      </c>
      <c r="C213" s="2" t="s">
        <v>8</v>
      </c>
      <c r="D213" s="2" t="s">
        <v>210</v>
      </c>
      <c r="E213" s="111">
        <v>44505.520138888889</v>
      </c>
      <c r="F213" s="2" t="s">
        <v>596</v>
      </c>
      <c r="G213" s="2" t="s">
        <v>465</v>
      </c>
      <c r="H213" s="7"/>
      <c r="I213" s="7">
        <v>2088</v>
      </c>
      <c r="J213" s="7"/>
      <c r="K213" s="16"/>
      <c r="L213" s="16"/>
      <c r="M213" s="79"/>
    </row>
    <row r="214" spans="1:13" x14ac:dyDescent="0.3">
      <c r="A214" s="2" t="s">
        <v>104</v>
      </c>
      <c r="B214" s="2" t="s">
        <v>27</v>
      </c>
      <c r="C214" s="2" t="s">
        <v>8</v>
      </c>
      <c r="D214" s="2" t="s">
        <v>210</v>
      </c>
      <c r="E214" s="111">
        <v>44505.520138888889</v>
      </c>
      <c r="F214" s="2" t="s">
        <v>597</v>
      </c>
      <c r="G214" s="2" t="s">
        <v>465</v>
      </c>
      <c r="H214" s="7"/>
      <c r="I214" s="7">
        <v>2088</v>
      </c>
      <c r="J214" s="7"/>
      <c r="K214" s="16"/>
      <c r="L214" s="16"/>
      <c r="M214" s="79"/>
    </row>
    <row r="215" spans="1:13" x14ac:dyDescent="0.3">
      <c r="A215" s="2" t="s">
        <v>104</v>
      </c>
      <c r="B215" s="2" t="s">
        <v>27</v>
      </c>
      <c r="C215" s="2" t="s">
        <v>8</v>
      </c>
      <c r="D215" s="2" t="s">
        <v>210</v>
      </c>
      <c r="E215" s="111">
        <v>44505.520138888889</v>
      </c>
      <c r="F215" s="2" t="s">
        <v>600</v>
      </c>
      <c r="G215" s="2" t="s">
        <v>465</v>
      </c>
      <c r="H215" s="7"/>
      <c r="I215" s="7">
        <v>2088</v>
      </c>
      <c r="J215" s="7"/>
      <c r="K215" s="16"/>
      <c r="L215" s="16"/>
      <c r="M215" s="79"/>
    </row>
    <row r="216" spans="1:13" x14ac:dyDescent="0.3">
      <c r="A216" s="2" t="s">
        <v>106</v>
      </c>
      <c r="B216" s="2" t="s">
        <v>61</v>
      </c>
      <c r="C216" s="2" t="s">
        <v>3</v>
      </c>
      <c r="D216" s="2" t="s">
        <v>210</v>
      </c>
      <c r="E216" s="111">
        <v>44505.517361111109</v>
      </c>
      <c r="F216" s="2" t="s">
        <v>635</v>
      </c>
      <c r="G216" s="2" t="s">
        <v>465</v>
      </c>
      <c r="H216" s="7"/>
      <c r="I216" s="7">
        <v>2014</v>
      </c>
      <c r="J216" s="7"/>
      <c r="K216" s="16"/>
      <c r="L216" s="16"/>
      <c r="M216" s="79"/>
    </row>
    <row r="217" spans="1:13" x14ac:dyDescent="0.3">
      <c r="A217" s="2" t="s">
        <v>106</v>
      </c>
      <c r="B217" s="2" t="s">
        <v>61</v>
      </c>
      <c r="C217" s="2" t="s">
        <v>3</v>
      </c>
      <c r="D217" s="2" t="s">
        <v>210</v>
      </c>
      <c r="E217" s="111">
        <v>44505.517361111109</v>
      </c>
      <c r="F217" s="2" t="s">
        <v>596</v>
      </c>
      <c r="G217" s="2" t="s">
        <v>465</v>
      </c>
      <c r="H217" s="7"/>
      <c r="I217" s="7">
        <v>2014</v>
      </c>
      <c r="J217" s="7"/>
      <c r="K217" s="16"/>
      <c r="L217" s="16"/>
      <c r="M217" s="79"/>
    </row>
    <row r="218" spans="1:13" x14ac:dyDescent="0.3">
      <c r="A218" s="2" t="s">
        <v>106</v>
      </c>
      <c r="B218" s="2" t="s">
        <v>61</v>
      </c>
      <c r="C218" s="2" t="s">
        <v>3</v>
      </c>
      <c r="D218" s="2" t="s">
        <v>210</v>
      </c>
      <c r="E218" s="111">
        <v>44505.517361111109</v>
      </c>
      <c r="F218" s="2" t="s">
        <v>597</v>
      </c>
      <c r="G218" s="2" t="s">
        <v>467</v>
      </c>
      <c r="H218" s="7"/>
      <c r="I218" s="7">
        <v>2014</v>
      </c>
      <c r="J218" s="7"/>
      <c r="K218" s="16"/>
      <c r="L218" s="16"/>
      <c r="M218" s="79"/>
    </row>
    <row r="219" spans="1:13" x14ac:dyDescent="0.3">
      <c r="A219" s="2" t="s">
        <v>106</v>
      </c>
      <c r="B219" s="2" t="s">
        <v>61</v>
      </c>
      <c r="C219" s="2" t="s">
        <v>3</v>
      </c>
      <c r="D219" s="2" t="s">
        <v>210</v>
      </c>
      <c r="E219" s="111">
        <v>44505.517361111109</v>
      </c>
      <c r="F219" s="2" t="s">
        <v>600</v>
      </c>
      <c r="G219" s="2" t="s">
        <v>467</v>
      </c>
      <c r="H219" s="7"/>
      <c r="I219" s="7">
        <v>2014</v>
      </c>
      <c r="J219" s="7"/>
      <c r="K219" s="16"/>
      <c r="L219" s="16"/>
      <c r="M219" s="79"/>
    </row>
    <row r="220" spans="1:13" x14ac:dyDescent="0.3">
      <c r="A220" s="2" t="s">
        <v>97</v>
      </c>
      <c r="B220" s="2" t="s">
        <v>26</v>
      </c>
      <c r="C220" s="2" t="s">
        <v>10</v>
      </c>
      <c r="D220" s="2" t="s">
        <v>211</v>
      </c>
      <c r="E220" s="111">
        <v>44504.853472222225</v>
      </c>
      <c r="F220" s="2" t="s">
        <v>635</v>
      </c>
      <c r="G220" s="2" t="s">
        <v>467</v>
      </c>
      <c r="H220" s="7"/>
      <c r="I220" s="7">
        <v>1196</v>
      </c>
      <c r="J220" s="7"/>
      <c r="K220" s="16"/>
      <c r="L220" s="16"/>
      <c r="M220" s="79"/>
    </row>
    <row r="221" spans="1:13" x14ac:dyDescent="0.3">
      <c r="A221" s="2" t="s">
        <v>97</v>
      </c>
      <c r="B221" s="2" t="s">
        <v>26</v>
      </c>
      <c r="C221" s="2" t="s">
        <v>10</v>
      </c>
      <c r="D221" s="2" t="s">
        <v>211</v>
      </c>
      <c r="E221" s="111">
        <v>44504.853472222225</v>
      </c>
      <c r="F221" s="2" t="s">
        <v>596</v>
      </c>
      <c r="G221" s="2" t="s">
        <v>465</v>
      </c>
      <c r="H221" s="7"/>
      <c r="I221" s="7">
        <v>1196</v>
      </c>
      <c r="J221" s="7"/>
      <c r="K221" s="16"/>
      <c r="L221" s="16"/>
      <c r="M221" s="79"/>
    </row>
    <row r="222" spans="1:13" x14ac:dyDescent="0.3">
      <c r="A222" s="2" t="s">
        <v>97</v>
      </c>
      <c r="B222" s="2" t="s">
        <v>26</v>
      </c>
      <c r="C222" s="2" t="s">
        <v>10</v>
      </c>
      <c r="D222" s="2" t="s">
        <v>211</v>
      </c>
      <c r="E222" s="111">
        <v>44504.853472222225</v>
      </c>
      <c r="F222" s="2" t="s">
        <v>597</v>
      </c>
      <c r="G222" s="2" t="s">
        <v>467</v>
      </c>
      <c r="H222" s="7"/>
      <c r="I222" s="7">
        <v>1196</v>
      </c>
      <c r="J222" s="7"/>
      <c r="K222" s="16"/>
      <c r="L222" s="16"/>
      <c r="M222" s="79"/>
    </row>
    <row r="223" spans="1:13" x14ac:dyDescent="0.3">
      <c r="A223" s="2" t="s">
        <v>97</v>
      </c>
      <c r="B223" s="2" t="s">
        <v>26</v>
      </c>
      <c r="C223" s="2" t="s">
        <v>10</v>
      </c>
      <c r="D223" s="2" t="s">
        <v>211</v>
      </c>
      <c r="E223" s="111">
        <v>44504.853472222225</v>
      </c>
      <c r="F223" s="2" t="s">
        <v>601</v>
      </c>
      <c r="G223" s="2" t="s">
        <v>467</v>
      </c>
      <c r="H223" s="7"/>
      <c r="I223" s="7">
        <v>1196</v>
      </c>
      <c r="J223" s="7"/>
      <c r="K223" s="16"/>
      <c r="L223" s="16"/>
      <c r="M223" s="79"/>
    </row>
    <row r="224" spans="1:13" x14ac:dyDescent="0.3">
      <c r="A224" s="2" t="s">
        <v>98</v>
      </c>
      <c r="B224" s="2" t="s">
        <v>25</v>
      </c>
      <c r="C224" s="2" t="s">
        <v>6</v>
      </c>
      <c r="D224" s="2" t="s">
        <v>210</v>
      </c>
      <c r="E224" s="111">
        <v>44503.481249999997</v>
      </c>
      <c r="F224" s="2" t="s">
        <v>597</v>
      </c>
      <c r="G224" s="2" t="s">
        <v>467</v>
      </c>
      <c r="H224" s="7"/>
      <c r="I224" s="7">
        <v>1573</v>
      </c>
      <c r="J224" s="7"/>
      <c r="K224" s="16" t="s">
        <v>585</v>
      </c>
      <c r="L224" s="16" t="s">
        <v>636</v>
      </c>
      <c r="M224" s="79">
        <v>480</v>
      </c>
    </row>
    <row r="225" spans="1:13" x14ac:dyDescent="0.3">
      <c r="A225" s="2" t="s">
        <v>98</v>
      </c>
      <c r="B225" s="2" t="s">
        <v>25</v>
      </c>
      <c r="C225" s="2" t="s">
        <v>6</v>
      </c>
      <c r="D225" s="2" t="s">
        <v>210</v>
      </c>
      <c r="E225" s="111">
        <v>44503.481249999997</v>
      </c>
      <c r="F225" s="2" t="s">
        <v>601</v>
      </c>
      <c r="G225" s="2" t="s">
        <v>467</v>
      </c>
      <c r="H225" s="7"/>
      <c r="I225" s="7">
        <v>1573</v>
      </c>
      <c r="J225" s="7"/>
      <c r="K225" s="16"/>
      <c r="L225" s="16"/>
      <c r="M225" s="79"/>
    </row>
    <row r="226" spans="1:13" x14ac:dyDescent="0.3">
      <c r="A226" s="2" t="s">
        <v>86</v>
      </c>
      <c r="B226" s="2" t="s">
        <v>24</v>
      </c>
      <c r="C226" s="2" t="s">
        <v>11</v>
      </c>
      <c r="D226" s="2" t="s">
        <v>210</v>
      </c>
      <c r="E226" s="111">
        <v>44485.552777777775</v>
      </c>
      <c r="F226" s="2" t="s">
        <v>597</v>
      </c>
      <c r="G226" s="2" t="s">
        <v>467</v>
      </c>
      <c r="H226" s="7"/>
      <c r="I226" s="7">
        <v>2413</v>
      </c>
      <c r="J226" s="7"/>
      <c r="K226" s="16" t="s">
        <v>584</v>
      </c>
      <c r="L226" s="16" t="s">
        <v>637</v>
      </c>
      <c r="M226" s="79">
        <v>640</v>
      </c>
    </row>
    <row r="227" spans="1:13" x14ac:dyDescent="0.3">
      <c r="A227" s="2" t="s">
        <v>86</v>
      </c>
      <c r="B227" s="2" t="s">
        <v>24</v>
      </c>
      <c r="C227" s="2" t="s">
        <v>11</v>
      </c>
      <c r="D227" s="2" t="s">
        <v>210</v>
      </c>
      <c r="E227" s="111">
        <v>44485.552777777775</v>
      </c>
      <c r="F227" s="2" t="s">
        <v>635</v>
      </c>
      <c r="G227" s="2" t="s">
        <v>467</v>
      </c>
      <c r="H227" s="7"/>
      <c r="I227" s="7">
        <v>2413</v>
      </c>
      <c r="J227" s="7"/>
      <c r="K227" s="16"/>
      <c r="L227" s="16"/>
      <c r="M227" s="79"/>
    </row>
    <row r="228" spans="1:13" x14ac:dyDescent="0.3">
      <c r="A228" s="2" t="s">
        <v>86</v>
      </c>
      <c r="B228" s="2" t="s">
        <v>24</v>
      </c>
      <c r="C228" s="2" t="s">
        <v>11</v>
      </c>
      <c r="D228" s="2" t="s">
        <v>210</v>
      </c>
      <c r="E228" s="111">
        <v>44485.552777777775</v>
      </c>
      <c r="F228" s="2" t="s">
        <v>596</v>
      </c>
      <c r="G228" s="2" t="s">
        <v>465</v>
      </c>
      <c r="H228" s="7"/>
      <c r="I228" s="7">
        <v>2413</v>
      </c>
      <c r="J228" s="7"/>
      <c r="K228" s="16"/>
      <c r="L228" s="16"/>
      <c r="M228" s="79"/>
    </row>
    <row r="229" spans="1:13" x14ac:dyDescent="0.3">
      <c r="A229" s="2" t="s">
        <v>86</v>
      </c>
      <c r="B229" s="2" t="s">
        <v>24</v>
      </c>
      <c r="C229" s="2" t="s">
        <v>11</v>
      </c>
      <c r="D229" s="2" t="s">
        <v>210</v>
      </c>
      <c r="E229" s="111">
        <v>44485.552777777775</v>
      </c>
      <c r="F229" s="2" t="s">
        <v>600</v>
      </c>
      <c r="G229" s="2" t="s">
        <v>467</v>
      </c>
      <c r="H229" s="7"/>
      <c r="I229" s="7">
        <v>2413</v>
      </c>
      <c r="J229" s="7"/>
      <c r="K229" s="16"/>
      <c r="L229" s="16"/>
      <c r="M229" s="79"/>
    </row>
    <row r="230" spans="1:13" x14ac:dyDescent="0.3">
      <c r="A230" s="2" t="s">
        <v>87</v>
      </c>
      <c r="B230" s="2" t="s">
        <v>23</v>
      </c>
      <c r="C230" s="2" t="s">
        <v>4</v>
      </c>
      <c r="D230" s="2" t="s">
        <v>210</v>
      </c>
      <c r="E230" s="111">
        <v>44485.464583333334</v>
      </c>
      <c r="F230" s="2" t="s">
        <v>597</v>
      </c>
      <c r="G230" s="2" t="s">
        <v>467</v>
      </c>
      <c r="H230" s="7">
        <v>2</v>
      </c>
      <c r="I230" s="7">
        <v>2362</v>
      </c>
      <c r="J230" s="7"/>
      <c r="K230" s="16" t="s">
        <v>584</v>
      </c>
      <c r="L230" s="16" t="s">
        <v>639</v>
      </c>
      <c r="M230" s="79">
        <v>1600</v>
      </c>
    </row>
    <row r="231" spans="1:13" x14ac:dyDescent="0.3">
      <c r="A231" s="2" t="s">
        <v>87</v>
      </c>
      <c r="B231" s="2" t="s">
        <v>23</v>
      </c>
      <c r="C231" s="2" t="s">
        <v>4</v>
      </c>
      <c r="D231" s="2" t="s">
        <v>210</v>
      </c>
      <c r="E231" s="111">
        <v>44485.464583333334</v>
      </c>
      <c r="F231" s="2" t="s">
        <v>635</v>
      </c>
      <c r="G231" s="2" t="s">
        <v>467</v>
      </c>
      <c r="H231" s="7">
        <v>2</v>
      </c>
      <c r="I231" s="7">
        <v>2362</v>
      </c>
      <c r="J231" s="7"/>
      <c r="K231" s="16"/>
      <c r="L231" s="16"/>
      <c r="M231" s="79"/>
    </row>
    <row r="232" spans="1:13" x14ac:dyDescent="0.3">
      <c r="A232" s="2" t="s">
        <v>87</v>
      </c>
      <c r="B232" s="2" t="s">
        <v>23</v>
      </c>
      <c r="C232" s="2" t="s">
        <v>4</v>
      </c>
      <c r="D232" s="2" t="s">
        <v>210</v>
      </c>
      <c r="E232" s="111">
        <v>44485.464583333334</v>
      </c>
      <c r="F232" s="2" t="s">
        <v>596</v>
      </c>
      <c r="G232" s="2" t="s">
        <v>465</v>
      </c>
      <c r="H232" s="7">
        <v>2</v>
      </c>
      <c r="I232" s="7">
        <v>2362</v>
      </c>
      <c r="J232" s="7"/>
      <c r="K232" s="16"/>
      <c r="L232" s="16"/>
      <c r="M232" s="79"/>
    </row>
    <row r="233" spans="1:13" x14ac:dyDescent="0.3">
      <c r="A233" s="2" t="s">
        <v>87</v>
      </c>
      <c r="B233" s="2" t="s">
        <v>23</v>
      </c>
      <c r="C233" s="2" t="s">
        <v>4</v>
      </c>
      <c r="D233" s="2" t="s">
        <v>210</v>
      </c>
      <c r="E233" s="111">
        <v>44485.464583333334</v>
      </c>
      <c r="F233" s="2" t="s">
        <v>598</v>
      </c>
      <c r="G233" s="2" t="s">
        <v>467</v>
      </c>
      <c r="H233" s="7">
        <v>2</v>
      </c>
      <c r="I233" s="7">
        <v>2362</v>
      </c>
      <c r="J233" s="7"/>
      <c r="K233" s="16"/>
      <c r="L233" s="16"/>
      <c r="M233" s="79"/>
    </row>
    <row r="234" spans="1:13" x14ac:dyDescent="0.3">
      <c r="A234" s="2" t="s">
        <v>91</v>
      </c>
      <c r="B234" s="2" t="s">
        <v>65</v>
      </c>
      <c r="C234" s="2" t="s">
        <v>64</v>
      </c>
      <c r="D234" s="2" t="s">
        <v>210</v>
      </c>
      <c r="E234" s="111">
        <v>44462.901388888888</v>
      </c>
      <c r="F234" s="2" t="s">
        <v>597</v>
      </c>
      <c r="G234" s="2" t="s">
        <v>465</v>
      </c>
      <c r="H234" s="7"/>
      <c r="I234" s="7">
        <v>2368</v>
      </c>
      <c r="J234" s="7"/>
      <c r="K234" s="16"/>
      <c r="L234" s="16"/>
      <c r="M234" s="79"/>
    </row>
    <row r="235" spans="1:13" x14ac:dyDescent="0.3">
      <c r="A235" s="2" t="s">
        <v>100</v>
      </c>
      <c r="B235" s="2" t="s">
        <v>22</v>
      </c>
      <c r="C235" s="2" t="s">
        <v>7</v>
      </c>
      <c r="D235" s="2" t="s">
        <v>210</v>
      </c>
      <c r="E235" s="111">
        <v>44462.900694444441</v>
      </c>
      <c r="F235" s="2" t="s">
        <v>635</v>
      </c>
      <c r="G235" s="2" t="s">
        <v>467</v>
      </c>
      <c r="H235" s="7"/>
      <c r="I235" s="7">
        <v>2370</v>
      </c>
      <c r="J235" s="7"/>
      <c r="K235" s="16"/>
      <c r="L235" s="16"/>
      <c r="M235" s="79"/>
    </row>
    <row r="236" spans="1:13" x14ac:dyDescent="0.3">
      <c r="A236" s="2" t="s">
        <v>100</v>
      </c>
      <c r="B236" s="2" t="s">
        <v>22</v>
      </c>
      <c r="C236" s="2" t="s">
        <v>7</v>
      </c>
      <c r="D236" s="2" t="s">
        <v>210</v>
      </c>
      <c r="E236" s="111">
        <v>44462.900694444441</v>
      </c>
      <c r="F236" s="2" t="s">
        <v>596</v>
      </c>
      <c r="G236" s="2" t="s">
        <v>465</v>
      </c>
      <c r="H236" s="7"/>
      <c r="I236" s="7">
        <v>2370</v>
      </c>
      <c r="J236" s="7"/>
      <c r="K236" s="16"/>
      <c r="L236" s="16"/>
      <c r="M236" s="79"/>
    </row>
    <row r="237" spans="1:13" x14ac:dyDescent="0.3">
      <c r="A237" s="2" t="s">
        <v>100</v>
      </c>
      <c r="B237" s="2" t="s">
        <v>22</v>
      </c>
      <c r="C237" s="2" t="s">
        <v>7</v>
      </c>
      <c r="D237" s="2" t="s">
        <v>210</v>
      </c>
      <c r="E237" s="111">
        <v>44462.900694444441</v>
      </c>
      <c r="F237" s="2" t="s">
        <v>597</v>
      </c>
      <c r="G237" s="2" t="s">
        <v>467</v>
      </c>
      <c r="H237" s="7"/>
      <c r="I237" s="7">
        <v>2370</v>
      </c>
      <c r="J237" s="7"/>
      <c r="K237" s="16"/>
      <c r="L237" s="16"/>
      <c r="M237" s="79"/>
    </row>
    <row r="238" spans="1:13" x14ac:dyDescent="0.3">
      <c r="A238" s="2" t="s">
        <v>100</v>
      </c>
      <c r="B238" s="2" t="s">
        <v>22</v>
      </c>
      <c r="C238" s="2" t="s">
        <v>7</v>
      </c>
      <c r="D238" s="2" t="s">
        <v>210</v>
      </c>
      <c r="E238" s="111">
        <v>44462.900694444441</v>
      </c>
      <c r="F238" s="2" t="s">
        <v>599</v>
      </c>
      <c r="G238" s="2" t="s">
        <v>467</v>
      </c>
      <c r="H238" s="7"/>
      <c r="I238" s="7">
        <v>2370</v>
      </c>
      <c r="J238" s="7"/>
      <c r="K238" s="16"/>
      <c r="L238" s="16"/>
      <c r="M238" s="79"/>
    </row>
    <row r="239" spans="1:13" x14ac:dyDescent="0.3">
      <c r="A239" s="2" t="s">
        <v>99</v>
      </c>
      <c r="B239" s="2" t="s">
        <v>385</v>
      </c>
      <c r="C239" s="2" t="s">
        <v>7</v>
      </c>
      <c r="D239" s="2" t="s">
        <v>210</v>
      </c>
      <c r="E239" s="111">
        <v>44462.509722222225</v>
      </c>
      <c r="F239" s="2" t="s">
        <v>597</v>
      </c>
      <c r="G239" s="2" t="s">
        <v>467</v>
      </c>
      <c r="H239" s="7"/>
      <c r="I239" s="7">
        <v>2485</v>
      </c>
      <c r="J239" s="7"/>
      <c r="K239" s="16"/>
      <c r="L239" s="16"/>
      <c r="M239" s="79"/>
    </row>
    <row r="240" spans="1:13" x14ac:dyDescent="0.3">
      <c r="A240" s="2" t="s">
        <v>121</v>
      </c>
      <c r="B240" s="2" t="s">
        <v>21</v>
      </c>
      <c r="C240" s="2" t="s">
        <v>5</v>
      </c>
      <c r="D240" s="2" t="s">
        <v>210</v>
      </c>
      <c r="E240" s="111">
        <v>44462.421527777777</v>
      </c>
      <c r="F240" s="2" t="s">
        <v>597</v>
      </c>
      <c r="G240" s="2" t="s">
        <v>467</v>
      </c>
      <c r="H240" s="7">
        <v>1</v>
      </c>
      <c r="I240" s="7">
        <v>2528</v>
      </c>
      <c r="J240" s="7"/>
      <c r="K240" s="16" t="s">
        <v>584</v>
      </c>
      <c r="L240" s="16" t="s">
        <v>636</v>
      </c>
      <c r="M240" s="79">
        <v>2400</v>
      </c>
    </row>
    <row r="241" spans="1:13" x14ac:dyDescent="0.3">
      <c r="A241" s="2" t="s">
        <v>121</v>
      </c>
      <c r="B241" s="2" t="s">
        <v>21</v>
      </c>
      <c r="C241" s="2" t="s">
        <v>5</v>
      </c>
      <c r="D241" s="2" t="s">
        <v>210</v>
      </c>
      <c r="E241" s="111">
        <v>44462.421527777777</v>
      </c>
      <c r="F241" s="2" t="s">
        <v>635</v>
      </c>
      <c r="G241" s="2" t="s">
        <v>467</v>
      </c>
      <c r="H241" s="7">
        <v>1</v>
      </c>
      <c r="I241" s="7">
        <v>2528</v>
      </c>
      <c r="J241" s="7"/>
      <c r="K241" s="16"/>
      <c r="L241" s="16"/>
      <c r="M241" s="79"/>
    </row>
    <row r="242" spans="1:13" x14ac:dyDescent="0.3">
      <c r="A242" s="2" t="s">
        <v>121</v>
      </c>
      <c r="B242" s="2" t="s">
        <v>21</v>
      </c>
      <c r="C242" s="2" t="s">
        <v>5</v>
      </c>
      <c r="D242" s="2" t="s">
        <v>210</v>
      </c>
      <c r="E242" s="111">
        <v>44462.421527777777</v>
      </c>
      <c r="F242" s="2" t="s">
        <v>596</v>
      </c>
      <c r="G242" s="2" t="s">
        <v>465</v>
      </c>
      <c r="H242" s="7">
        <v>1</v>
      </c>
      <c r="I242" s="7">
        <v>2528</v>
      </c>
      <c r="J242" s="7"/>
      <c r="K242" s="16"/>
      <c r="L242" s="16"/>
      <c r="M242" s="79"/>
    </row>
    <row r="243" spans="1:13" x14ac:dyDescent="0.3">
      <c r="A243" s="2" t="s">
        <v>121</v>
      </c>
      <c r="B243" s="2" t="s">
        <v>21</v>
      </c>
      <c r="C243" s="2" t="s">
        <v>5</v>
      </c>
      <c r="D243" s="2" t="s">
        <v>210</v>
      </c>
      <c r="E243" s="111">
        <v>44462.421527777777</v>
      </c>
      <c r="F243" s="2" t="s">
        <v>600</v>
      </c>
      <c r="G243" s="2" t="s">
        <v>467</v>
      </c>
      <c r="H243" s="7">
        <v>1</v>
      </c>
      <c r="I243" s="7">
        <v>2528</v>
      </c>
      <c r="J243" s="7"/>
      <c r="K243" s="16"/>
      <c r="L243" s="16"/>
      <c r="M243" s="79"/>
    </row>
    <row r="244" spans="1:13" x14ac:dyDescent="0.3">
      <c r="A244" s="2" t="s">
        <v>121</v>
      </c>
      <c r="B244" s="2" t="s">
        <v>21</v>
      </c>
      <c r="C244" s="2" t="s">
        <v>41</v>
      </c>
      <c r="D244" s="2" t="s">
        <v>210</v>
      </c>
      <c r="E244" s="111">
        <v>43466</v>
      </c>
      <c r="F244" s="2" t="s">
        <v>614</v>
      </c>
      <c r="G244" s="2" t="s">
        <v>467</v>
      </c>
      <c r="H244" s="7"/>
      <c r="I244" s="7">
        <v>2448</v>
      </c>
      <c r="J244" s="7"/>
      <c r="K244" s="16" t="s">
        <v>584</v>
      </c>
      <c r="L244" s="16" t="s">
        <v>636</v>
      </c>
      <c r="M244" s="79"/>
    </row>
    <row r="245" spans="1:13" x14ac:dyDescent="0.3">
      <c r="A245" s="2" t="s">
        <v>620</v>
      </c>
      <c r="B245" s="2" t="s">
        <v>621</v>
      </c>
      <c r="C245" s="2" t="s">
        <v>41</v>
      </c>
      <c r="D245" s="2" t="s">
        <v>210</v>
      </c>
      <c r="E245" s="111">
        <v>43466</v>
      </c>
      <c r="F245" s="2" t="s">
        <v>614</v>
      </c>
      <c r="G245" s="2" t="s">
        <v>467</v>
      </c>
      <c r="H245" s="7"/>
      <c r="I245" s="7">
        <v>1898</v>
      </c>
      <c r="J245" s="7"/>
      <c r="K245" s="16" t="s">
        <v>584</v>
      </c>
      <c r="L245" s="16" t="s">
        <v>637</v>
      </c>
      <c r="M245" s="79"/>
    </row>
    <row r="246" spans="1:13" x14ac:dyDescent="0.3">
      <c r="A246" s="2" t="s">
        <v>241</v>
      </c>
      <c r="B246" s="2" t="s">
        <v>242</v>
      </c>
      <c r="C246" s="2" t="s">
        <v>41</v>
      </c>
      <c r="D246" s="2" t="s">
        <v>210</v>
      </c>
      <c r="E246" s="111">
        <v>43466</v>
      </c>
      <c r="F246" s="2" t="s">
        <v>614</v>
      </c>
      <c r="G246" s="2" t="s">
        <v>467</v>
      </c>
      <c r="H246" s="7"/>
      <c r="I246" s="7">
        <v>2313</v>
      </c>
      <c r="J246" s="7"/>
      <c r="K246" s="16" t="s">
        <v>584</v>
      </c>
      <c r="L246" s="16" t="s">
        <v>638</v>
      </c>
      <c r="M246" s="79"/>
    </row>
    <row r="247" spans="1:13" x14ac:dyDescent="0.3">
      <c r="A247" s="2" t="s">
        <v>87</v>
      </c>
      <c r="B247" s="2" t="s">
        <v>23</v>
      </c>
      <c r="C247" s="2" t="s">
        <v>41</v>
      </c>
      <c r="D247" s="2" t="s">
        <v>210</v>
      </c>
      <c r="E247" s="111">
        <v>43466</v>
      </c>
      <c r="F247" s="2" t="s">
        <v>614</v>
      </c>
      <c r="G247" s="2" t="s">
        <v>467</v>
      </c>
      <c r="H247" s="7"/>
      <c r="I247" s="7">
        <v>2414</v>
      </c>
      <c r="J247" s="7"/>
      <c r="K247" s="16" t="s">
        <v>584</v>
      </c>
      <c r="L247" s="16" t="s">
        <v>639</v>
      </c>
      <c r="M247" s="79"/>
    </row>
    <row r="248" spans="1:13" x14ac:dyDescent="0.3">
      <c r="A248" s="2" t="s">
        <v>333</v>
      </c>
      <c r="B248" s="2" t="s">
        <v>334</v>
      </c>
      <c r="C248" s="2" t="s">
        <v>343</v>
      </c>
      <c r="D248" s="2" t="s">
        <v>210</v>
      </c>
      <c r="E248" s="111">
        <v>43101</v>
      </c>
      <c r="F248" s="2" t="s">
        <v>615</v>
      </c>
      <c r="G248" s="2" t="s">
        <v>467</v>
      </c>
      <c r="H248" s="7"/>
      <c r="I248" s="7">
        <v>2726</v>
      </c>
      <c r="J248" s="7"/>
      <c r="K248" s="16"/>
      <c r="L248" s="16"/>
      <c r="M248" s="79"/>
    </row>
    <row r="249" spans="1:13" x14ac:dyDescent="0.3">
      <c r="A249" s="2" t="s">
        <v>121</v>
      </c>
      <c r="B249" s="2" t="s">
        <v>21</v>
      </c>
      <c r="C249" s="2" t="s">
        <v>41</v>
      </c>
      <c r="D249" s="2" t="s">
        <v>210</v>
      </c>
      <c r="E249" s="111">
        <v>43101</v>
      </c>
      <c r="F249" s="2" t="s">
        <v>615</v>
      </c>
      <c r="G249" s="2" t="s">
        <v>467</v>
      </c>
      <c r="H249" s="7"/>
      <c r="I249" s="7">
        <v>2460</v>
      </c>
      <c r="J249" s="7"/>
      <c r="K249" s="16" t="s">
        <v>584</v>
      </c>
      <c r="L249" s="16" t="s">
        <v>636</v>
      </c>
      <c r="M249" s="79"/>
    </row>
    <row r="250" spans="1:13" x14ac:dyDescent="0.3">
      <c r="A250" s="2" t="s">
        <v>103</v>
      </c>
      <c r="B250" s="2" t="s">
        <v>605</v>
      </c>
      <c r="C250" s="2" t="s">
        <v>7</v>
      </c>
      <c r="D250" s="2" t="s">
        <v>210</v>
      </c>
      <c r="E250" s="111">
        <v>43101</v>
      </c>
      <c r="F250" s="2" t="s">
        <v>615</v>
      </c>
      <c r="G250" s="2" t="s">
        <v>467</v>
      </c>
      <c r="H250" s="7"/>
      <c r="I250" s="7">
        <v>2563</v>
      </c>
      <c r="J250" s="7"/>
      <c r="K250" s="16" t="s">
        <v>584</v>
      </c>
      <c r="L250" s="16" t="s">
        <v>638</v>
      </c>
      <c r="M250" s="79"/>
    </row>
    <row r="251" spans="1:13" x14ac:dyDescent="0.3">
      <c r="A251" s="2" t="s">
        <v>94</v>
      </c>
      <c r="B251" s="2" t="s">
        <v>384</v>
      </c>
      <c r="C251" s="2" t="s">
        <v>41</v>
      </c>
      <c r="D251" s="2" t="s">
        <v>210</v>
      </c>
      <c r="E251" s="111">
        <v>43101</v>
      </c>
      <c r="F251" s="2" t="s">
        <v>615</v>
      </c>
      <c r="G251" s="2" t="s">
        <v>467</v>
      </c>
      <c r="H251" s="7"/>
      <c r="I251" s="7">
        <v>2364</v>
      </c>
      <c r="J251" s="7"/>
      <c r="K251" s="16" t="s">
        <v>584</v>
      </c>
      <c r="L251" s="16" t="s">
        <v>639</v>
      </c>
      <c r="M251" s="79"/>
    </row>
    <row r="252" spans="1:13" x14ac:dyDescent="0.3">
      <c r="A252" s="2" t="s">
        <v>632</v>
      </c>
      <c r="B252" s="2" t="s">
        <v>631</v>
      </c>
      <c r="C252" s="2" t="s">
        <v>292</v>
      </c>
      <c r="D252" s="2" t="s">
        <v>210</v>
      </c>
      <c r="E252" s="111">
        <v>43101</v>
      </c>
      <c r="F252" s="2" t="s">
        <v>615</v>
      </c>
      <c r="G252" s="2" t="s">
        <v>467</v>
      </c>
      <c r="H252" s="7"/>
      <c r="I252" s="7">
        <v>2470</v>
      </c>
      <c r="J252" s="7"/>
      <c r="K252" s="16" t="s">
        <v>584</v>
      </c>
      <c r="L252" s="16" t="s">
        <v>637</v>
      </c>
      <c r="M252" s="79"/>
    </row>
    <row r="253" spans="1:13" x14ac:dyDescent="0.3">
      <c r="A253" s="2" t="s">
        <v>121</v>
      </c>
      <c r="B253" s="2" t="s">
        <v>21</v>
      </c>
      <c r="C253" s="2" t="s">
        <v>41</v>
      </c>
      <c r="D253" s="2" t="s">
        <v>210</v>
      </c>
      <c r="E253" s="111">
        <v>42736</v>
      </c>
      <c r="F253" s="2" t="s">
        <v>616</v>
      </c>
      <c r="G253" s="2" t="s">
        <v>467</v>
      </c>
      <c r="H253" s="7"/>
      <c r="I253" s="7">
        <v>2442</v>
      </c>
      <c r="J253" s="7"/>
      <c r="K253" s="16" t="s">
        <v>584</v>
      </c>
      <c r="L253" s="16" t="s">
        <v>636</v>
      </c>
      <c r="M253" s="79"/>
    </row>
    <row r="254" spans="1:13" x14ac:dyDescent="0.3">
      <c r="A254" s="2" t="s">
        <v>422</v>
      </c>
      <c r="B254" s="2" t="s">
        <v>423</v>
      </c>
      <c r="C254" s="2" t="s">
        <v>9</v>
      </c>
      <c r="D254" s="2" t="s">
        <v>210</v>
      </c>
      <c r="E254" s="111">
        <v>42736</v>
      </c>
      <c r="F254" s="2" t="s">
        <v>616</v>
      </c>
      <c r="G254" s="2" t="s">
        <v>467</v>
      </c>
      <c r="H254" s="7"/>
      <c r="I254" s="7">
        <v>2291</v>
      </c>
      <c r="J254" s="7"/>
      <c r="K254" s="16" t="s">
        <v>584</v>
      </c>
      <c r="L254" s="16" t="s">
        <v>637</v>
      </c>
      <c r="M254" s="79"/>
    </row>
    <row r="255" spans="1:13" x14ac:dyDescent="0.3">
      <c r="A255" s="2" t="s">
        <v>94</v>
      </c>
      <c r="B255" s="2" t="s">
        <v>384</v>
      </c>
      <c r="C255" s="2" t="s">
        <v>41</v>
      </c>
      <c r="D255" s="2" t="s">
        <v>210</v>
      </c>
      <c r="E255" s="111">
        <v>42736</v>
      </c>
      <c r="F255" s="2" t="s">
        <v>616</v>
      </c>
      <c r="G255" s="2" t="s">
        <v>467</v>
      </c>
      <c r="H255" s="7"/>
      <c r="I255" s="7">
        <v>2338</v>
      </c>
      <c r="J255" s="7"/>
      <c r="K255" s="16" t="s">
        <v>584</v>
      </c>
      <c r="L255" s="16" t="s">
        <v>639</v>
      </c>
      <c r="M255" s="79"/>
    </row>
    <row r="256" spans="1:13" x14ac:dyDescent="0.3">
      <c r="A256" s="2" t="s">
        <v>241</v>
      </c>
      <c r="B256" s="2" t="s">
        <v>242</v>
      </c>
      <c r="C256" s="2" t="s">
        <v>41</v>
      </c>
      <c r="D256" s="2" t="s">
        <v>210</v>
      </c>
      <c r="E256" s="111">
        <v>42736</v>
      </c>
      <c r="F256" s="2" t="s">
        <v>616</v>
      </c>
      <c r="G256" s="2" t="s">
        <v>467</v>
      </c>
      <c r="H256" s="7"/>
      <c r="I256" s="7">
        <v>2318</v>
      </c>
      <c r="J256" s="7"/>
      <c r="K256" s="16" t="s">
        <v>584</v>
      </c>
      <c r="L256" s="16" t="s">
        <v>638</v>
      </c>
      <c r="M256" s="79"/>
    </row>
    <row r="257" spans="1:13" x14ac:dyDescent="0.3">
      <c r="A257" s="2" t="s">
        <v>121</v>
      </c>
      <c r="B257" s="2" t="s">
        <v>21</v>
      </c>
      <c r="C257" s="2" t="s">
        <v>41</v>
      </c>
      <c r="D257" s="2" t="s">
        <v>210</v>
      </c>
      <c r="E257" s="111">
        <v>42370</v>
      </c>
      <c r="F257" s="2" t="s">
        <v>617</v>
      </c>
      <c r="G257" s="2" t="s">
        <v>467</v>
      </c>
      <c r="H257" s="7"/>
      <c r="I257" s="7">
        <v>2414</v>
      </c>
      <c r="J257" s="7"/>
      <c r="K257" s="16" t="s">
        <v>584</v>
      </c>
      <c r="L257" s="16" t="s">
        <v>636</v>
      </c>
      <c r="M257" s="79"/>
    </row>
    <row r="258" spans="1:13" x14ac:dyDescent="0.3">
      <c r="A258" s="2" t="s">
        <v>94</v>
      </c>
      <c r="B258" s="2" t="s">
        <v>384</v>
      </c>
      <c r="C258" s="2" t="s">
        <v>41</v>
      </c>
      <c r="D258" s="2" t="s">
        <v>210</v>
      </c>
      <c r="E258" s="111">
        <v>42370</v>
      </c>
      <c r="F258" s="2" t="s">
        <v>617</v>
      </c>
      <c r="G258" s="2" t="s">
        <v>467</v>
      </c>
      <c r="H258" s="7"/>
      <c r="I258" s="7">
        <v>2383</v>
      </c>
      <c r="J258" s="7"/>
      <c r="K258" s="16" t="s">
        <v>584</v>
      </c>
      <c r="L258" s="16" t="s">
        <v>639</v>
      </c>
      <c r="M258" s="79"/>
    </row>
    <row r="259" spans="1:13" x14ac:dyDescent="0.3">
      <c r="A259" s="2" t="s">
        <v>241</v>
      </c>
      <c r="B259" s="2" t="s">
        <v>242</v>
      </c>
      <c r="C259" s="2" t="s">
        <v>41</v>
      </c>
      <c r="D259" s="2" t="s">
        <v>210</v>
      </c>
      <c r="E259" s="111">
        <v>42370</v>
      </c>
      <c r="F259" s="2" t="s">
        <v>617</v>
      </c>
      <c r="G259" s="2" t="s">
        <v>467</v>
      </c>
      <c r="H259" s="7"/>
      <c r="I259" s="7">
        <v>2318</v>
      </c>
      <c r="J259" s="7"/>
      <c r="K259" s="16" t="s">
        <v>584</v>
      </c>
      <c r="L259" s="16" t="s">
        <v>638</v>
      </c>
      <c r="M259" s="79"/>
    </row>
    <row r="260" spans="1:13" x14ac:dyDescent="0.3">
      <c r="A260" s="2" t="s">
        <v>624</v>
      </c>
      <c r="B260" s="2" t="s">
        <v>625</v>
      </c>
      <c r="C260" s="2" t="s">
        <v>292</v>
      </c>
      <c r="D260" s="2" t="s">
        <v>210</v>
      </c>
      <c r="E260" s="111">
        <v>42370</v>
      </c>
      <c r="F260" s="2" t="s">
        <v>617</v>
      </c>
      <c r="G260" s="2" t="s">
        <v>467</v>
      </c>
      <c r="H260" s="7"/>
      <c r="I260" s="7">
        <v>2356</v>
      </c>
      <c r="J260" s="7"/>
      <c r="K260" s="16" t="s">
        <v>584</v>
      </c>
      <c r="L260" s="16" t="s">
        <v>637</v>
      </c>
      <c r="M260" s="79"/>
    </row>
    <row r="261" spans="1:13" x14ac:dyDescent="0.3">
      <c r="A261" s="2" t="s">
        <v>103</v>
      </c>
      <c r="B261" s="2" t="s">
        <v>605</v>
      </c>
      <c r="C261" s="2" t="s">
        <v>11</v>
      </c>
      <c r="D261" s="2" t="s">
        <v>210</v>
      </c>
      <c r="E261" s="111">
        <v>42005</v>
      </c>
      <c r="F261" s="2" t="s">
        <v>618</v>
      </c>
      <c r="G261" s="2" t="s">
        <v>467</v>
      </c>
      <c r="H261" s="7"/>
      <c r="I261" s="7">
        <v>2615</v>
      </c>
      <c r="J261" s="7"/>
      <c r="K261" s="16" t="s">
        <v>584</v>
      </c>
      <c r="L261" s="16" t="s">
        <v>639</v>
      </c>
      <c r="M261" s="79"/>
    </row>
    <row r="262" spans="1:13" x14ac:dyDescent="0.3">
      <c r="A262" s="2" t="s">
        <v>94</v>
      </c>
      <c r="B262" s="2" t="s">
        <v>384</v>
      </c>
      <c r="C262" s="2" t="s">
        <v>41</v>
      </c>
      <c r="D262" s="2" t="s">
        <v>210</v>
      </c>
      <c r="E262" s="111">
        <v>42005</v>
      </c>
      <c r="F262" s="2" t="s">
        <v>618</v>
      </c>
      <c r="G262" s="2" t="s">
        <v>467</v>
      </c>
      <c r="H262" s="7"/>
      <c r="I262" s="7">
        <v>2399</v>
      </c>
      <c r="J262" s="7"/>
      <c r="K262" s="16" t="s">
        <v>584</v>
      </c>
      <c r="L262" s="16" t="s">
        <v>636</v>
      </c>
      <c r="M262" s="79"/>
    </row>
    <row r="263" spans="1:13" x14ac:dyDescent="0.3">
      <c r="A263" s="2" t="s">
        <v>254</v>
      </c>
      <c r="B263" s="2" t="s">
        <v>404</v>
      </c>
      <c r="C263" s="2" t="s">
        <v>41</v>
      </c>
      <c r="D263" s="2" t="s">
        <v>210</v>
      </c>
      <c r="E263" s="111">
        <v>42005</v>
      </c>
      <c r="F263" s="2" t="s">
        <v>618</v>
      </c>
      <c r="G263" s="2" t="s">
        <v>467</v>
      </c>
      <c r="H263" s="7"/>
      <c r="I263" s="7">
        <v>2116</v>
      </c>
      <c r="J263" s="7"/>
      <c r="K263" s="16" t="s">
        <v>584</v>
      </c>
      <c r="L263" s="16" t="s">
        <v>638</v>
      </c>
      <c r="M263" s="79"/>
    </row>
    <row r="264" spans="1:13" x14ac:dyDescent="0.3">
      <c r="A264" s="2" t="s">
        <v>626</v>
      </c>
      <c r="B264" s="2" t="s">
        <v>627</v>
      </c>
      <c r="C264" s="2" t="s">
        <v>11</v>
      </c>
      <c r="D264" s="2" t="s">
        <v>210</v>
      </c>
      <c r="E264" s="111">
        <v>42005</v>
      </c>
      <c r="F264" s="2" t="s">
        <v>618</v>
      </c>
      <c r="G264" s="2" t="s">
        <v>467</v>
      </c>
      <c r="H264" s="7"/>
      <c r="I264" s="7">
        <v>2333</v>
      </c>
      <c r="J264" s="7"/>
      <c r="K264" s="16" t="s">
        <v>584</v>
      </c>
      <c r="L264" s="16" t="s">
        <v>637</v>
      </c>
      <c r="M264" s="79"/>
    </row>
    <row r="265" spans="1:13" x14ac:dyDescent="0.3">
      <c r="A265" s="2" t="s">
        <v>607</v>
      </c>
      <c r="B265" s="2" t="s">
        <v>606</v>
      </c>
      <c r="C265" s="2" t="s">
        <v>11</v>
      </c>
      <c r="D265" s="2" t="s">
        <v>210</v>
      </c>
      <c r="E265" s="111">
        <v>41640</v>
      </c>
      <c r="F265" s="2" t="s">
        <v>619</v>
      </c>
      <c r="G265" s="2" t="s">
        <v>467</v>
      </c>
      <c r="H265" s="7"/>
      <c r="I265" s="7">
        <v>2667</v>
      </c>
      <c r="J265" s="7"/>
      <c r="K265" s="16" t="s">
        <v>584</v>
      </c>
      <c r="L265" s="16" t="s">
        <v>636</v>
      </c>
      <c r="M265" s="79"/>
    </row>
    <row r="266" spans="1:13" x14ac:dyDescent="0.3">
      <c r="A266" s="2" t="s">
        <v>103</v>
      </c>
      <c r="B266" s="2" t="s">
        <v>605</v>
      </c>
      <c r="C266" s="2" t="s">
        <v>11</v>
      </c>
      <c r="D266" s="2" t="s">
        <v>210</v>
      </c>
      <c r="E266" s="111">
        <v>41640</v>
      </c>
      <c r="F266" s="2" t="s">
        <v>619</v>
      </c>
      <c r="G266" s="2" t="s">
        <v>467</v>
      </c>
      <c r="H266" s="7"/>
      <c r="I266" s="7">
        <v>2599</v>
      </c>
      <c r="J266" s="7"/>
      <c r="K266" s="16" t="s">
        <v>584</v>
      </c>
      <c r="L266" s="16" t="s">
        <v>639</v>
      </c>
      <c r="M266" s="79"/>
    </row>
  </sheetData>
  <sheetProtection selectLockedCells="1" autoFilter="0"/>
  <mergeCells count="41">
    <mergeCell ref="U106:V106"/>
    <mergeCell ref="U107:V107"/>
    <mergeCell ref="U88:V88"/>
    <mergeCell ref="U89:V89"/>
    <mergeCell ref="U94:V94"/>
    <mergeCell ref="U95:V95"/>
    <mergeCell ref="U3:AL3"/>
    <mergeCell ref="U4:AL4"/>
    <mergeCell ref="U16:AC16"/>
    <mergeCell ref="O47:P47"/>
    <mergeCell ref="A1:AO1"/>
    <mergeCell ref="O3:S3"/>
    <mergeCell ref="O4:S4"/>
    <mergeCell ref="U17:AC17"/>
    <mergeCell ref="O46:P46"/>
    <mergeCell ref="A3:B3"/>
    <mergeCell ref="O53:P53"/>
    <mergeCell ref="O58:P58"/>
    <mergeCell ref="O59:P59"/>
    <mergeCell ref="U82:V82"/>
    <mergeCell ref="A4:B4"/>
    <mergeCell ref="O65:P65"/>
    <mergeCell ref="O66:P66"/>
    <mergeCell ref="O71:P71"/>
    <mergeCell ref="O72:P72"/>
    <mergeCell ref="U83:V83"/>
    <mergeCell ref="O80:P80"/>
    <mergeCell ref="O81:P81"/>
    <mergeCell ref="U40:V40"/>
    <mergeCell ref="U41:V41"/>
    <mergeCell ref="U48:V48"/>
    <mergeCell ref="U49:V49"/>
    <mergeCell ref="U53:V53"/>
    <mergeCell ref="U54:V54"/>
    <mergeCell ref="U75:V75"/>
    <mergeCell ref="U76:V76"/>
    <mergeCell ref="U68:V68"/>
    <mergeCell ref="U69:V69"/>
    <mergeCell ref="U60:V60"/>
    <mergeCell ref="U61:V61"/>
    <mergeCell ref="O52:P52"/>
  </mergeCells>
  <phoneticPr fontId="18" type="noConversion"/>
  <dataValidations count="21">
    <dataValidation type="whole" operator="greaterThan" allowBlank="1" showInputMessage="1" showErrorMessage="1" sqref="AA6:AA14 AE6:AE14 J74:J244 J246:J262 I23:I266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operator="greaterThan" allowBlank="1" showInputMessage="1" showErrorMessage="1" sqref="AC19:AC38" xr:uid="{D4E293F3-5925-423A-B7E6-C7A870A088CC}"/>
    <dataValidation type="date" operator="notEqual" allowBlank="1" showInputMessage="1" showErrorMessage="1" sqref="W6:AA14 E26:E266 E16:E17" xr:uid="{995515D0-D0FA-4310-9DEF-89E55AC8612E}">
      <formula1>1</formula1>
    </dataValidation>
    <dataValidation type="list" allowBlank="1" showInputMessage="1" showErrorMessage="1" sqref="W6:AA14" xr:uid="{5E62C165-01F6-4AEF-84D2-76EA0245FADC}">
      <formula1>tbl_Event_Event_d3</formula1>
    </dataValidation>
    <dataValidation type="list" allowBlank="1" showInputMessage="1" showErrorMessage="1" sqref="V6:V14" xr:uid="{820500B3-A3B6-4537-8C3B-DECC834A4F7B}">
      <formula1>tbl_Event_d3</formula1>
    </dataValidation>
    <dataValidation type="list" allowBlank="1" showInputMessage="1" showErrorMessage="1" sqref="V19:V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W19:W38" xr:uid="{A1D8B85C-6DEA-492A-B5EC-7FAE04FF5AD8}">
      <formula1>tbl_Billettype_d2</formula1>
    </dataValidation>
    <dataValidation type="whole" operator="greaterThanOrEqual" allowBlank="1" showInputMessage="1" showErrorMessage="1" sqref="Z19:AA38 M6:M266" xr:uid="{C02E790C-FCF6-4E20-873C-7EA8BE773038}">
      <formula1>0</formula1>
    </dataValidation>
    <dataValidation type="list" operator="greaterThan" allowBlank="1" showInputMessage="1" showErrorMessage="1" sqref="AB6:AB14" xr:uid="{7E8B65CD-F32D-4C5A-B437-1D9A95F7D23D}">
      <formula1>tbl_TRUE_FALSE_d1</formula1>
    </dataValidation>
    <dataValidation type="list" operator="notEqual" allowBlank="1" showInputMessage="1" showErrorMessage="1" sqref="AB6:AB14" xr:uid="{02D0B2AF-54F7-4C1E-9CA7-14EDCAC391F6}">
      <formula1>"T,F"</formula1>
    </dataValidation>
    <dataValidation type="custom" allowBlank="1" showInputMessage="1" showErrorMessage="1" sqref="Q6:Q44" xr:uid="{B9E8DFC2-E6A7-46C3-8832-3A1D258B354D}">
      <formula1>OR(AND(LEN(Q6)=4,ISNUMBER(VALUE(Q6))),Q6="(Ukendt postnr.)")</formula1>
    </dataValidation>
    <dataValidation type="list" allowBlank="1" showInputMessage="1" showErrorMessage="1" sqref="L6:L266" xr:uid="{C37D04EF-685C-4934-BCD0-B8BEC449689D}">
      <formula1>tbl_Placering_d1</formula1>
    </dataValidation>
    <dataValidation type="list" operator="greaterThan" allowBlank="1" showInputMessage="1" showErrorMessage="1" sqref="K6:K266" xr:uid="{C52127B1-26B4-4269-BE5A-02B6EA5B3663}">
      <formula1>tbl_Slutspil_d1</formula1>
    </dataValidation>
    <dataValidation type="list" allowBlank="1" showInputMessage="1" showErrorMessage="1" sqref="H6:H266" xr:uid="{0255797E-4E81-4544-9E2C-D20936C81EEA}">
      <formula1>"1,2,3,4"</formula1>
    </dataValidation>
    <dataValidation type="list" allowBlank="1" showInputMessage="1" showErrorMessage="1" sqref="G6:G266" xr:uid="{37448FD3-2493-4F82-92A5-A1EB8776A481}">
      <formula1>tbl_Tilmeldingsstatus_d1</formula1>
    </dataValidation>
    <dataValidation type="list" allowBlank="1" showInputMessage="1" showErrorMessage="1" sqref="F6:F266" xr:uid="{5CD19BE0-973F-4A32-8BDF-0EAFB785A627}">
      <formula1>tbl_Event_år_billettype_d1</formula1>
    </dataValidation>
    <dataValidation type="list" allowBlank="1" showInputMessage="1" showErrorMessage="1" sqref="C6:C266" xr:uid="{CBC35E08-8F2F-4FB1-9A03-74B97E17AF2D}">
      <formula1>tbl_Bordtennisklub_d1</formula1>
    </dataValidation>
    <dataValidation type="list" allowBlank="1" showInputMessage="1" showErrorMessage="1" sqref="D6:D266" xr:uid="{C7D62BCA-6D60-42CE-9BC6-E5DEA3F592D3}">
      <formula1>tbl_Køn_d1</formula1>
    </dataValidation>
    <dataValidation type="custom" allowBlank="1" showInputMessage="1" showErrorMessage="1" sqref="A6:A266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1" orientation="landscape" r:id="rId1"/>
  <headerFooter>
    <oddHeader>&amp;C&amp;D
&amp;F</oddHeader>
    <oddFooter>&amp;CSide &amp;"-,Fed"&amp;P&amp;"-,Normal" af &amp;"-,Fed"&amp;N</oddFooter>
  </headerFooter>
  <picture r:id="rId2"/>
  <tableParts count="2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6" t="s">
        <v>180</v>
      </c>
      <c r="B1" s="126"/>
      <c r="D1" s="126" t="s">
        <v>176</v>
      </c>
      <c r="E1" s="126"/>
      <c r="G1" s="126" t="s">
        <v>222</v>
      </c>
      <c r="H1" s="126"/>
      <c r="I1" s="126"/>
      <c r="J1" s="126"/>
      <c r="K1" s="126"/>
      <c r="M1" s="126" t="s">
        <v>512</v>
      </c>
      <c r="N1" s="126"/>
      <c r="O1" s="126"/>
      <c r="P1" s="126"/>
      <c r="Q1" s="126"/>
      <c r="S1" s="126" t="s">
        <v>146</v>
      </c>
      <c r="T1" s="126"/>
      <c r="U1" s="126"/>
      <c r="V1" s="126"/>
      <c r="W1" s="126"/>
      <c r="X1" s="126"/>
      <c r="Y1" s="126"/>
      <c r="Z1" s="126"/>
      <c r="AA1" s="126"/>
    </row>
    <row r="2" spans="1:27" x14ac:dyDescent="0.3">
      <c r="A2" s="139" t="str">
        <f>'🗂️ Filtre nøgletal'!$A$2</f>
        <v>🔃 Opdateret 19-05-2023 kl. 15:23</v>
      </c>
      <c r="B2" s="139"/>
      <c r="D2" s="139" t="str">
        <f>'🗂️ Filtre nøgletal'!$A$2</f>
        <v>🔃 Opdateret 19-05-2023 kl. 15:23</v>
      </c>
      <c r="E2" s="139"/>
      <c r="G2" s="139" t="str">
        <f>'🗂️ Filtre nøgletal'!$A$2</f>
        <v>🔃 Opdateret 19-05-2023 kl. 15:23</v>
      </c>
      <c r="H2" s="139"/>
      <c r="I2" s="139"/>
      <c r="J2" s="139"/>
      <c r="K2" s="139"/>
      <c r="M2" s="139" t="str">
        <f>'🗂️ Filtre nøgletal'!$A$2</f>
        <v>🔃 Opdateret 19-05-2023 kl. 15:23</v>
      </c>
      <c r="N2" s="139"/>
      <c r="O2" s="139"/>
      <c r="P2" s="139"/>
      <c r="Q2" s="139"/>
      <c r="S2" s="139" t="str">
        <f>'🗂️ Filtre nøgletal'!$A$2</f>
        <v>🔃 Opdateret 19-05-2023 kl. 15:23</v>
      </c>
      <c r="T2" s="139"/>
      <c r="U2" s="139"/>
      <c r="V2" s="139"/>
      <c r="W2" s="139"/>
      <c r="X2" s="139"/>
      <c r="Y2" s="139"/>
      <c r="Z2" s="139"/>
      <c r="AA2" s="139"/>
    </row>
    <row r="3" spans="1:27" x14ac:dyDescent="0.3">
      <c r="G3" s="140" t="s">
        <v>185</v>
      </c>
      <c r="H3" s="140"/>
      <c r="I3" s="140"/>
      <c r="J3" s="140"/>
      <c r="K3" s="140"/>
      <c r="M3" s="140" t="s">
        <v>513</v>
      </c>
      <c r="N3" s="140"/>
      <c r="O3" s="140"/>
      <c r="P3" s="140"/>
      <c r="Q3" s="140"/>
      <c r="S3" s="140" t="s">
        <v>331</v>
      </c>
      <c r="T3" s="140"/>
      <c r="U3" s="140"/>
      <c r="V3" s="140"/>
      <c r="W3" s="140"/>
      <c r="X3" s="140"/>
      <c r="Y3" s="140"/>
      <c r="Z3" s="140"/>
    </row>
    <row r="4" spans="1:27" x14ac:dyDescent="0.3">
      <c r="B4" s="163" t="s">
        <v>202</v>
      </c>
      <c r="E4" s="20" t="s">
        <v>192</v>
      </c>
      <c r="G4" s="140"/>
      <c r="H4" s="140"/>
      <c r="I4" s="140"/>
      <c r="J4" s="140"/>
      <c r="K4" s="140"/>
      <c r="M4" s="140"/>
      <c r="N4" s="140"/>
      <c r="O4" s="140"/>
      <c r="P4" s="140"/>
      <c r="Q4" s="140"/>
      <c r="S4" s="140"/>
      <c r="T4" s="140"/>
      <c r="U4" s="140"/>
      <c r="V4" s="140"/>
      <c r="W4" s="140"/>
      <c r="X4" s="140"/>
      <c r="Y4" s="140"/>
      <c r="Z4" s="140"/>
    </row>
    <row r="5" spans="1:27" x14ac:dyDescent="0.3">
      <c r="B5" s="164"/>
      <c r="E5" s="20" t="s">
        <v>175</v>
      </c>
      <c r="G5" s="141" t="s">
        <v>197</v>
      </c>
      <c r="H5" s="141"/>
      <c r="I5" s="141"/>
      <c r="J5" s="141"/>
      <c r="K5" s="141"/>
      <c r="M5" s="141" t="str">
        <f>$G$5</f>
        <v>Input:</v>
      </c>
      <c r="N5" s="141"/>
      <c r="O5" s="141"/>
      <c r="P5" s="141"/>
      <c r="Q5" s="141"/>
      <c r="S5" s="141" t="s">
        <v>330</v>
      </c>
      <c r="T5" s="141"/>
      <c r="U5" s="141"/>
      <c r="V5" s="141"/>
      <c r="W5" s="141"/>
      <c r="X5" s="141"/>
      <c r="Y5" s="141"/>
      <c r="Z5" s="141"/>
    </row>
    <row r="6" spans="1:27" x14ac:dyDescent="0.3">
      <c r="B6" s="70" t="s">
        <v>196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2" t="s">
        <v>353</v>
      </c>
      <c r="H6" s="162"/>
      <c r="I6" s="162"/>
      <c r="J6" s="162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6" t="str">
        <f>$G$6</f>
        <v>👥 Billetantal maks.</v>
      </c>
      <c r="N6" s="146"/>
      <c r="O6" s="146"/>
      <c r="P6" s="146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7"/>
      <c r="T6" s="128"/>
      <c r="U6" s="128"/>
      <c r="V6" s="129"/>
      <c r="W6" s="142" t="s">
        <v>337</v>
      </c>
      <c r="X6" s="142"/>
      <c r="Y6" s="142"/>
      <c r="Z6" s="142" t="s">
        <v>338</v>
      </c>
      <c r="AA6" s="142"/>
    </row>
    <row r="7" spans="1:27" x14ac:dyDescent="0.3">
      <c r="B7" s="164" t="s">
        <v>193</v>
      </c>
      <c r="E7" s="20" t="str">
        <f>'🗂️ Filtre nøgletal'!$A$2</f>
        <v>🔃 Opdateret 19-05-2023 kl. 15:23</v>
      </c>
      <c r="G7" s="162" t="s">
        <v>189</v>
      </c>
      <c r="H7" s="162"/>
      <c r="I7" s="162"/>
      <c r="J7" s="162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46" t="str">
        <f>$G$7</f>
        <v>👥 Tilmeldingsantal aktuel</v>
      </c>
      <c r="N7" s="146"/>
      <c r="O7" s="146"/>
      <c r="P7" s="146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30" t="s">
        <v>350</v>
      </c>
      <c r="T7" s="131"/>
      <c r="U7" s="131"/>
      <c r="V7" s="132"/>
      <c r="W7" s="151" t="e">
        <f>TEXT(N($K$7),"#.##0")&amp;" × "&amp;TEXT(N($K$10),"kr. -#.##0")&amp;" = "&amp;TEXT(N($I$26),"kr. -#.##0")
&amp;" ("&amp;TEXT(N($I$26)/N(SUM($I$26,$K$33,$P$17,$P$19)),"0%")&amp;")"</f>
        <v>#N/A</v>
      </c>
      <c r="X7" s="151"/>
      <c r="Y7" s="151"/>
      <c r="Z7" s="151" t="e">
        <f>TEXT(N($K$6),"#.##0")&amp;" × "&amp;TEXT(N($K$10),"kr. -#.##0")&amp;" = "&amp;TEXT(N($K$26),"kr. -#.##0")
&amp;" ("&amp;TEXT(N($K$26)/N(SUM($K$26,$K$34,$Q$17,$Q$19)),"0%")&amp;")"</f>
        <v>#N/A</v>
      </c>
      <c r="AA7" s="151"/>
    </row>
    <row r="8" spans="1:27" x14ac:dyDescent="0.3">
      <c r="B8" s="164"/>
      <c r="D8" s="45"/>
      <c r="E8" s="45"/>
      <c r="G8" s="162" t="s">
        <v>354</v>
      </c>
      <c r="H8" s="162"/>
      <c r="I8" s="162"/>
      <c r="J8" s="162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6" t="str">
        <f>$G$8</f>
        <v>💲 Billetpris</v>
      </c>
      <c r="N8" s="146"/>
      <c r="O8" s="146"/>
      <c r="P8" s="146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3" t="s">
        <v>332</v>
      </c>
      <c r="T8" s="134"/>
      <c r="U8" s="134"/>
      <c r="V8" s="135"/>
      <c r="W8" s="152" t="e">
        <f>TEXT(N($K$7),"#.##0")&amp;" × "&amp;TEXT(N($K$11),"kr. -#.##0")&amp;" = "&amp;TEXT(N($K$33),"kr. -#.##0")
&amp;" ("&amp;TEXT(N($K$33)/N(SUM($I$26,$K$33,$P$17,$P$19)),"0%")&amp;")"</f>
        <v>#N/A</v>
      </c>
      <c r="X8" s="152"/>
      <c r="Y8" s="152"/>
      <c r="Z8" s="152" t="e">
        <f>TEXT(N($K$6),"#.##0")&amp;" × "&amp;TEXT(N($K$11),"kr. -#.##0")&amp;" = "&amp;TEXT(N($K$34),"kr. -#.##0")
&amp;" ("&amp;TEXT(N($K$34)/N(SUM($K$26,$K$34,$Q$17,$Q$19)),"0%")&amp;")"</f>
        <v>#N/A</v>
      </c>
      <c r="AA8" s="152"/>
    </row>
    <row r="9" spans="1:27" x14ac:dyDescent="0.3">
      <c r="B9" s="70" t="s">
        <v>194</v>
      </c>
      <c r="D9" s="140"/>
      <c r="E9" s="161" t="s">
        <v>184</v>
      </c>
      <c r="G9" s="162" t="s">
        <v>188</v>
      </c>
      <c r="H9" s="162"/>
      <c r="I9" s="162"/>
      <c r="J9" s="162"/>
      <c r="K9" s="74">
        <v>0.8</v>
      </c>
      <c r="M9" s="146" t="s">
        <v>218</v>
      </c>
      <c r="N9" s="146"/>
      <c r="O9" s="146"/>
      <c r="P9" s="146"/>
      <c r="Q9" s="97">
        <v>70</v>
      </c>
      <c r="S9" s="127" t="s">
        <v>336</v>
      </c>
      <c r="T9" s="128"/>
      <c r="U9" s="128"/>
      <c r="V9" s="129"/>
      <c r="W9" s="144" t="e">
        <f>TEXT(N($K$7),"#.##0")&amp;" × "&amp;TEXT(N($K$8),"kr. -#.##0")&amp;" = "&amp;TEXT(N(SUM($I$26,$K$33)),"kr. -#.##0")
&amp;" ("&amp;TEXT(N(SUM($I$26,$K$33))/N(SUM($I$26,$K$33,$P$17,$P$19)),"0%")&amp;")"</f>
        <v>#N/A</v>
      </c>
      <c r="X9" s="144"/>
      <c r="Y9" s="144"/>
      <c r="Z9" s="153" t="e">
        <f>TEXT(N($K$6),"#.##0")&amp;" × "&amp;TEXT(N($K$8),"kr. -#.##0")&amp;" = "&amp;TEXT(N(SUM($K$26,$K$34)),"kr. -#.##0")
&amp;" ("&amp;TEXT(N(SUM($K$26,$K$34))/N(SUM($K$26,$K$34,$Q$17,$Q$19)),"0%")&amp;")"</f>
        <v>#N/A</v>
      </c>
      <c r="AA9" s="153"/>
    </row>
    <row r="10" spans="1:27" x14ac:dyDescent="0.3">
      <c r="B10" s="71" t="s">
        <v>122</v>
      </c>
      <c r="D10" s="140"/>
      <c r="E10" s="175"/>
      <c r="G10" s="162" t="s">
        <v>129</v>
      </c>
      <c r="H10" s="162"/>
      <c r="I10" s="162"/>
      <c r="J10" s="162"/>
      <c r="K10" s="32">
        <f>ABS($K$8*$K$9)</f>
        <v>120</v>
      </c>
      <c r="M10" s="146" t="s">
        <v>221</v>
      </c>
      <c r="N10" s="146"/>
      <c r="O10" s="146"/>
      <c r="P10" s="146"/>
      <c r="Q10" s="97">
        <v>76</v>
      </c>
      <c r="S10" s="130" t="s">
        <v>514</v>
      </c>
      <c r="T10" s="131"/>
      <c r="U10" s="131"/>
      <c r="V10" s="132"/>
      <c r="W10" s="156" t="e">
        <f>TEXT(N($Q$7),"#.##0")&amp;" × "&amp;TEXT(N(SUM($Q$9,$Q$10)),"kr. -#.##0")&amp;" = "&amp;TEXT(N($P$17),"kr. -#.##0")
&amp;" ("&amp;TEXT(N($P$17)/N(SUM($I$26,$K$33,$P$17,$P$19)),"0%")&amp;")"</f>
        <v>#N/A</v>
      </c>
      <c r="X10" s="157"/>
      <c r="Y10" s="158"/>
      <c r="Z10" s="156" t="e">
        <f>TEXT(N($Q$6),"#.##0")&amp;" × "&amp;TEXT(N(SUM($Q$9,$Q$10)),"kr. -#.##0")&amp;" = "&amp;TEXT(N($Q$17),"kr. -#.##0")
&amp;" ("&amp;TEXT(N($Q$17)/N(SUM($I$26,$K$33,$Q$17,$Q$19)),"0%")&amp;")"</f>
        <v>#N/A</v>
      </c>
      <c r="AA10" s="158"/>
    </row>
    <row r="11" spans="1:27" x14ac:dyDescent="0.3">
      <c r="D11" s="53" t="str">
        <f>$A$20</f>
        <v>Punkt</v>
      </c>
      <c r="E11" s="54" t="str">
        <f>$B$20</f>
        <v>Tidsplan</v>
      </c>
      <c r="G11" s="162" t="s">
        <v>130</v>
      </c>
      <c r="H11" s="162"/>
      <c r="I11" s="162"/>
      <c r="J11" s="162"/>
      <c r="K11" s="32">
        <f>ABS($K$8-$K$10)</f>
        <v>30</v>
      </c>
      <c r="M11" s="146" t="s">
        <v>462</v>
      </c>
      <c r="N11" s="146"/>
      <c r="O11" s="146"/>
      <c r="P11" s="146"/>
      <c r="Q11" s="97">
        <v>4</v>
      </c>
      <c r="S11" s="133" t="s">
        <v>462</v>
      </c>
      <c r="T11" s="134"/>
      <c r="U11" s="134"/>
      <c r="V11" s="135"/>
      <c r="W11" s="148" t="e">
        <f>TEXT(N($Q$7),"#.##0")&amp;" × "&amp;TEXT(N($Q$11),"kr. -#.##0")&amp;" = "&amp;TEXT(N($P$19),"kr. -#.##0")
&amp;" ("&amp;TEXT(N($P$19)/N(SUM($I$26,$K$33,$P$17,$P$19)),"0%")&amp;")"</f>
        <v>#N/A</v>
      </c>
      <c r="X11" s="149"/>
      <c r="Y11" s="150"/>
      <c r="Z11" s="148" t="e">
        <f>TEXT(N($Q$6),"#.##0")&amp;" × "&amp;TEXT(N($Q$11),"kr. -#.##0")&amp;" = "&amp;TEXT(N($Q$19),"kr. -#.##0")
&amp;" ("&amp;TEXT(N($Q$19)/N(SUM($I$26,$K$33,$Q$17,$Q$19)),"0%")&amp;")"</f>
        <v>#N/A</v>
      </c>
      <c r="AA11" s="150"/>
    </row>
    <row r="12" spans="1:27" x14ac:dyDescent="0.3">
      <c r="B12" s="20" t="s">
        <v>190</v>
      </c>
      <c r="D12" s="55" t="s">
        <v>170</v>
      </c>
      <c r="E12" s="56" t="s">
        <v>461</v>
      </c>
      <c r="S12" s="127" t="s">
        <v>515</v>
      </c>
      <c r="T12" s="128"/>
      <c r="U12" s="128"/>
      <c r="V12" s="129"/>
      <c r="W12" s="144" t="e">
        <f>TEXT(N($Q$7),"#.##0")&amp;" × "&amp;TEXT(N($Q$8),"kr. -#.##0")&amp;" = "&amp;TEXT(N(SUM($P$17,$P$19)),"kr. -#.##0")
&amp;" ("&amp;TEXT(N(SUM($P$17,$P$19))/N(SUM($I$26,$K$33,$P$17,$P$19)),"0%")&amp;")"</f>
        <v>#N/A</v>
      </c>
      <c r="X12" s="144"/>
      <c r="Y12" s="144"/>
      <c r="Z12" s="153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3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170</v>
      </c>
      <c r="E13" s="58" t="s">
        <v>507</v>
      </c>
      <c r="G13" s="124" t="s">
        <v>200</v>
      </c>
      <c r="H13" s="124"/>
      <c r="I13" s="124"/>
      <c r="J13" s="124"/>
      <c r="K13" s="124"/>
      <c r="M13" s="159" t="e">
        <f>"💲🥳 Arrangørpris for fest om aftenen på "&amp;TEXT($P$17,"kr. #.##0")&amp;" fordeles som følger:"</f>
        <v>#N/A</v>
      </c>
      <c r="N13" s="159"/>
      <c r="O13" s="159"/>
      <c r="P13" s="159"/>
      <c r="Q13" s="159"/>
      <c r="S13" s="136" t="s">
        <v>335</v>
      </c>
      <c r="T13" s="137"/>
      <c r="U13" s="137"/>
      <c r="V13" s="138"/>
      <c r="W13" s="144" t="e">
        <f>TEXT(N(SUM($I$26,$K$33)),"kr. -#.##0")
&amp;" + "&amp;TEXT(N(SUM($P$17,$P$19)),"kr. -#.##0")
&amp;" = "&amp;TEXT(N(SUM($I$26,$K$33,$P$17,$P$19)),"kr. -#.##0")</f>
        <v>#N/A</v>
      </c>
      <c r="X13" s="144"/>
      <c r="Y13" s="144"/>
      <c r="Z13" s="144" t="e">
        <f>TEXT(N(SUM($K$26,$K$34)),"kr. -#.##0")
&amp;" + "&amp;TEXT(N(SUM($Q$17,$Q$19)),"kr. -#.##0")
&amp;" = "&amp;TEXT(N(SUM($K$26,$K$34,$Q$17,$Q$19)),"kr. -#.##0")</f>
        <v>#N/A</v>
      </c>
      <c r="AA13" s="144"/>
    </row>
    <row r="14" spans="1:27" x14ac:dyDescent="0.3">
      <c r="B14" s="20" t="s">
        <v>191</v>
      </c>
      <c r="D14" s="55" t="s">
        <v>170</v>
      </c>
      <c r="E14" s="56" t="s">
        <v>508</v>
      </c>
      <c r="G14" s="124" t="s">
        <v>199</v>
      </c>
      <c r="H14" s="124"/>
      <c r="I14" s="124"/>
      <c r="J14" s="124"/>
      <c r="K14" s="124"/>
      <c r="M14" s="154"/>
      <c r="N14" s="154"/>
      <c r="O14" s="154"/>
      <c r="P14" s="76" t="s">
        <v>324</v>
      </c>
      <c r="Q14" s="77" t="s">
        <v>325</v>
      </c>
    </row>
    <row r="15" spans="1:27" x14ac:dyDescent="0.3">
      <c r="B15" s="20" t="str">
        <f>'🗂️ Filtre nøgletal'!$A$2</f>
        <v>🔃 Opdateret 19-05-2023 kl. 15:23</v>
      </c>
      <c r="D15" s="57" t="s">
        <v>170</v>
      </c>
      <c r="E15" s="58" t="s">
        <v>179</v>
      </c>
      <c r="G15" s="124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4"/>
      <c r="I15" s="124"/>
      <c r="J15" s="124"/>
      <c r="K15" s="124"/>
      <c r="M15" s="155" t="s">
        <v>226</v>
      </c>
      <c r="N15" s="155"/>
      <c r="O15" s="155"/>
      <c r="P15" s="98">
        <f>$Q$7*$Q$9</f>
        <v>1120</v>
      </c>
      <c r="Q15" s="100">
        <f>$Q$6*$Q$9</f>
        <v>10500</v>
      </c>
      <c r="S15" s="145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45"/>
      <c r="U15" s="145"/>
      <c r="V15" s="145"/>
      <c r="W15" s="145"/>
      <c r="X15" s="145"/>
      <c r="Y15" s="145"/>
      <c r="Z15" s="145"/>
      <c r="AA15" s="145"/>
    </row>
    <row r="16" spans="1:27" x14ac:dyDescent="0.3">
      <c r="A16" s="45"/>
      <c r="B16" s="45"/>
      <c r="D16" s="55" t="s">
        <v>170</v>
      </c>
      <c r="E16" s="59" t="s">
        <v>516</v>
      </c>
      <c r="G16" s="124" t="str">
        <f>"💰 Præmiesum på "&amp;TEXT($I$26,"kr. #.##0")&amp;" fordeles på seks placeringer som følger:"</f>
        <v>💰 Præmiesum på kr. 3.720 fordeles på seks placeringer som følger:</v>
      </c>
      <c r="H16" s="124"/>
      <c r="I16" s="124"/>
      <c r="J16" s="124"/>
      <c r="K16" s="124"/>
      <c r="M16" s="182" t="s">
        <v>227</v>
      </c>
      <c r="N16" s="182"/>
      <c r="O16" s="182"/>
      <c r="P16" s="99">
        <f>$Q$7*$Q$10</f>
        <v>1216</v>
      </c>
      <c r="Q16" s="101">
        <f>$Q$6*$Q$10</f>
        <v>11400</v>
      </c>
      <c r="S16" s="145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45"/>
      <c r="U16" s="145"/>
      <c r="V16" s="145"/>
      <c r="W16" s="145"/>
      <c r="X16" s="145"/>
      <c r="Y16" s="145"/>
      <c r="Z16" s="145"/>
      <c r="AA16" s="145"/>
    </row>
    <row r="17" spans="1:27" x14ac:dyDescent="0.3">
      <c r="B17" s="140" t="s">
        <v>181</v>
      </c>
      <c r="D17" s="57" t="s">
        <v>170</v>
      </c>
      <c r="E17" s="58" t="s">
        <v>517</v>
      </c>
      <c r="G17" s="165"/>
      <c r="H17" s="166"/>
      <c r="I17" s="5" t="s">
        <v>328</v>
      </c>
      <c r="J17" s="6" t="s">
        <v>327</v>
      </c>
      <c r="K17" s="6" t="s">
        <v>326</v>
      </c>
      <c r="M17" s="147" t="s">
        <v>518</v>
      </c>
      <c r="N17" s="147"/>
      <c r="O17" s="147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5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45"/>
      <c r="U17" s="145"/>
      <c r="V17" s="145"/>
      <c r="W17" s="145"/>
      <c r="X17" s="145"/>
      <c r="Y17" s="145"/>
      <c r="Z17" s="145"/>
      <c r="AA17" s="145"/>
    </row>
    <row r="18" spans="1:27" x14ac:dyDescent="0.3">
      <c r="B18" s="140"/>
      <c r="D18" s="45"/>
      <c r="E18" s="45"/>
      <c r="G18" s="172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45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45"/>
      <c r="U18" s="145"/>
      <c r="V18" s="145"/>
      <c r="W18" s="145"/>
      <c r="X18" s="145"/>
      <c r="Y18" s="145"/>
      <c r="Z18" s="145"/>
      <c r="AA18" s="145"/>
    </row>
    <row r="19" spans="1:27" x14ac:dyDescent="0.3">
      <c r="B19" s="20" t="s">
        <v>186</v>
      </c>
      <c r="D19" s="140"/>
      <c r="E19" s="161" t="s">
        <v>185</v>
      </c>
      <c r="G19" s="173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47" t="s">
        <v>462</v>
      </c>
      <c r="N19" s="147"/>
      <c r="O19" s="147"/>
      <c r="P19" s="78">
        <f>$Q$7*$Q$11</f>
        <v>64</v>
      </c>
      <c r="Q19" s="82">
        <f>$Q$6*$Q$11</f>
        <v>600</v>
      </c>
      <c r="S19" s="143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43"/>
      <c r="U19" s="143"/>
      <c r="V19" s="143"/>
      <c r="W19" s="143"/>
      <c r="X19" s="143"/>
      <c r="Y19" s="143"/>
      <c r="Z19" s="143"/>
      <c r="AA19" s="143"/>
    </row>
    <row r="20" spans="1:27" x14ac:dyDescent="0.3">
      <c r="A20" s="64" t="s">
        <v>171</v>
      </c>
      <c r="B20" s="65" t="s">
        <v>174</v>
      </c>
      <c r="D20" s="140"/>
      <c r="E20" s="140"/>
      <c r="G20" s="173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45" t="s">
        <v>225</v>
      </c>
      <c r="T20" s="145"/>
      <c r="U20" s="145"/>
      <c r="V20" s="145"/>
      <c r="W20" s="145"/>
      <c r="X20" s="145"/>
      <c r="Y20" s="145"/>
      <c r="Z20" s="145"/>
      <c r="AA20" s="145"/>
    </row>
    <row r="21" spans="1:27" x14ac:dyDescent="0.3">
      <c r="A21" s="66" t="s">
        <v>170</v>
      </c>
      <c r="B21" s="67" t="s">
        <v>201</v>
      </c>
      <c r="E21" s="20" t="str">
        <f>$B$30</f>
        <v>📜 Diplomer uddeles til alle gave-/præmietagere.</v>
      </c>
      <c r="G21" s="173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367</v>
      </c>
      <c r="X21" s="4" t="s">
        <v>438</v>
      </c>
      <c r="Y21" s="1" t="s">
        <v>1</v>
      </c>
      <c r="Z21" s="1" t="s">
        <v>2</v>
      </c>
      <c r="AA21" t="s">
        <v>506</v>
      </c>
    </row>
    <row r="22" spans="1:27" x14ac:dyDescent="0.3">
      <c r="A22" s="68" t="s">
        <v>170</v>
      </c>
      <c r="B22" s="69" t="s">
        <v>195</v>
      </c>
      <c r="E22" s="20" t="str">
        <f>$B$31</f>
        <v>🎁 Gave til den yngste- og ældste Ping Pong deltager.</v>
      </c>
      <c r="G22" s="174"/>
      <c r="H22" s="83" t="s">
        <v>339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0" t="s">
        <v>220</v>
      </c>
      <c r="N22" s="140"/>
      <c r="O22" s="140"/>
      <c r="P22" s="140"/>
      <c r="S22" s="4">
        <v>1</v>
      </c>
      <c r="T22" s="1" t="s">
        <v>852</v>
      </c>
      <c r="U22" s="1" t="s">
        <v>78</v>
      </c>
      <c r="V22" s="4">
        <v>30</v>
      </c>
      <c r="W22" s="4" t="s">
        <v>210</v>
      </c>
      <c r="X22" s="91">
        <v>45064.864120370374</v>
      </c>
      <c r="Y22" s="1" t="s">
        <v>336</v>
      </c>
      <c r="Z22" s="1" t="s">
        <v>467</v>
      </c>
      <c r="AA22" s="110">
        <v>150</v>
      </c>
    </row>
    <row r="23" spans="1:27" x14ac:dyDescent="0.3">
      <c r="A23" s="66" t="s">
        <v>170</v>
      </c>
      <c r="B23" s="67" t="s">
        <v>178</v>
      </c>
      <c r="E23" s="20" t="str">
        <f>$G$15</f>
        <v>💸 Af spillergebyret på kr. 150 går kr. 120 til præmiepenge og kr. 30 til stævnearrangøren.</v>
      </c>
      <c r="G23" s="172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0"/>
      <c r="N23" s="140"/>
      <c r="O23" s="140"/>
      <c r="P23" s="140"/>
      <c r="S23" s="4">
        <v>1</v>
      </c>
      <c r="T23" s="1" t="s">
        <v>852</v>
      </c>
      <c r="U23" s="1" t="s">
        <v>78</v>
      </c>
      <c r="V23" s="4">
        <v>30</v>
      </c>
      <c r="W23" s="4" t="s">
        <v>210</v>
      </c>
      <c r="X23" s="91">
        <v>45064.864120370374</v>
      </c>
      <c r="Y23" s="1" t="s">
        <v>514</v>
      </c>
      <c r="Z23" s="1" t="s">
        <v>467</v>
      </c>
      <c r="AA23" s="110">
        <v>200</v>
      </c>
    </row>
    <row r="24" spans="1:27" x14ac:dyDescent="0.3">
      <c r="A24" s="68" t="s">
        <v>170</v>
      </c>
      <c r="B24" s="69" t="s">
        <v>179</v>
      </c>
      <c r="E24" s="20" t="str">
        <f>$G$16</f>
        <v>💰 Præmiesum på kr. 3.720 fordeles på seks placeringer som følger:</v>
      </c>
      <c r="G24" s="173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43" t="str">
        <f>"🥳 "&amp;TEXT(N($Q$7),"#.##0")
&amp;" ud af "&amp;TEXT(N($Q$6),"#.##0")&amp;" tilmeldinger"
&amp;" ("&amp;TEXT(N($Q$7)/N($Q$6),"0%")&amp;")"</f>
        <v>🥳 16 ud af 150 tilmeldinger (11%)</v>
      </c>
      <c r="N24" s="143"/>
      <c r="O24" s="143"/>
      <c r="P24" s="143"/>
      <c r="Q24" s="143"/>
      <c r="S24" s="4">
        <v>2</v>
      </c>
      <c r="T24" s="1" t="s">
        <v>261</v>
      </c>
      <c r="U24" s="1" t="s">
        <v>5</v>
      </c>
      <c r="V24" s="4">
        <v>16</v>
      </c>
      <c r="W24" s="4" t="s">
        <v>210</v>
      </c>
      <c r="X24" s="91">
        <v>45064.599166666667</v>
      </c>
      <c r="Y24" s="1" t="s">
        <v>336</v>
      </c>
      <c r="Z24" s="1" t="s">
        <v>467</v>
      </c>
      <c r="AA24" s="110">
        <v>150</v>
      </c>
    </row>
    <row r="25" spans="1:27" x14ac:dyDescent="0.3">
      <c r="A25" s="66" t="s">
        <v>170</v>
      </c>
      <c r="B25" s="67" t="s">
        <v>519</v>
      </c>
      <c r="E25" s="24" t="str">
        <f>$B$34</f>
        <v>🏓 A-slutspil:</v>
      </c>
      <c r="G25" s="174"/>
      <c r="H25" s="83" t="s">
        <v>340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45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45"/>
      <c r="O25" s="145"/>
      <c r="P25" s="145"/>
      <c r="Q25" s="145"/>
      <c r="S25" s="4">
        <v>3</v>
      </c>
      <c r="T25" s="1" t="s">
        <v>263</v>
      </c>
      <c r="U25" s="1" t="s">
        <v>5</v>
      </c>
      <c r="V25" s="4">
        <v>13</v>
      </c>
      <c r="W25" s="4" t="s">
        <v>210</v>
      </c>
      <c r="X25" s="91">
        <v>45064.597337962965</v>
      </c>
      <c r="Y25" s="1" t="s">
        <v>336</v>
      </c>
      <c r="Z25" s="1" t="s">
        <v>467</v>
      </c>
      <c r="AA25" s="110">
        <v>150</v>
      </c>
    </row>
    <row r="26" spans="1:27" x14ac:dyDescent="0.3">
      <c r="A26" s="68" t="s">
        <v>170</v>
      </c>
      <c r="B26" s="69" t="s">
        <v>517</v>
      </c>
      <c r="D26" s="53" t="str">
        <f>$A$35</f>
        <v>Nr.</v>
      </c>
      <c r="E26" s="54" t="str">
        <f>$B$35</f>
        <v>Præmiepenge A-slutspil</v>
      </c>
      <c r="G26" s="167" t="s">
        <v>329</v>
      </c>
      <c r="H26" s="167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45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45"/>
      <c r="O26" s="145"/>
      <c r="P26" s="145"/>
      <c r="Q26" s="145"/>
      <c r="S26" s="4">
        <v>4</v>
      </c>
      <c r="T26" s="1" t="s">
        <v>850</v>
      </c>
      <c r="U26" s="1" t="s">
        <v>306</v>
      </c>
      <c r="V26" s="4">
        <v>26</v>
      </c>
      <c r="W26" s="4" t="s">
        <v>210</v>
      </c>
      <c r="X26" s="91">
        <v>45064.594826388886</v>
      </c>
      <c r="Y26" s="1" t="s">
        <v>336</v>
      </c>
      <c r="Z26" s="1" t="s">
        <v>467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45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45"/>
      <c r="O27" s="145"/>
      <c r="P27" s="145"/>
      <c r="Q27" s="145"/>
      <c r="S27" s="4">
        <v>5</v>
      </c>
      <c r="T27" s="1" t="s">
        <v>259</v>
      </c>
      <c r="U27" s="1" t="s">
        <v>5</v>
      </c>
      <c r="V27" s="4">
        <v>44</v>
      </c>
      <c r="W27" s="4" t="s">
        <v>210</v>
      </c>
      <c r="X27" s="91">
        <v>45064.59443287037</v>
      </c>
      <c r="Y27" s="1" t="s">
        <v>336</v>
      </c>
      <c r="Z27" s="1" t="s">
        <v>467</v>
      </c>
      <c r="AA27" s="110">
        <v>150</v>
      </c>
    </row>
    <row r="28" spans="1:27" x14ac:dyDescent="0.3">
      <c r="A28" s="140"/>
      <c r="B28" s="161" t="s">
        <v>182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68" t="str" vm="1">
        <f>CUBEMEMBER("ThisWorkbookDataModel","[Measures].[🎁 Yngst Ping Pong]")</f>
        <v>🎁 Yngst Ping Pong</v>
      </c>
      <c r="H28" s="168"/>
      <c r="I28" s="160" t="str" vm="2">
        <f>CUBEVALUE("ThisWorkbookDataModel",G$28)</f>
        <v>Matti Henneberg Sørensen, Hørning BTK [11 år, 23-02-2012] 🏓</v>
      </c>
      <c r="J28" s="160"/>
      <c r="K28" s="160"/>
      <c r="M28" s="145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45"/>
      <c r="O28" s="145"/>
      <c r="P28" s="145"/>
      <c r="Q28" s="145"/>
      <c r="S28" s="4">
        <v>6</v>
      </c>
      <c r="T28" s="1" t="s">
        <v>848</v>
      </c>
      <c r="U28" s="1" t="s">
        <v>4</v>
      </c>
      <c r="V28" s="4">
        <v>17</v>
      </c>
      <c r="W28" s="4" t="s">
        <v>211</v>
      </c>
      <c r="X28" s="91">
        <v>45064.510509259257</v>
      </c>
      <c r="Y28" s="1" t="s">
        <v>336</v>
      </c>
      <c r="Z28" s="1" t="s">
        <v>467</v>
      </c>
      <c r="AA28" s="110">
        <v>150</v>
      </c>
    </row>
    <row r="29" spans="1:27" x14ac:dyDescent="0.3">
      <c r="A29" s="140"/>
      <c r="B29" s="140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68" t="str" vm="3">
        <f>CUBEMEMBER("ThisWorkbookDataModel","[Measures].[🎁 Ældst Ping Pong]")</f>
        <v>🎁 Ældst Ping Pong</v>
      </c>
      <c r="H29" s="168"/>
      <c r="I29" s="160" t="str" vm="4">
        <f>CUBEVALUE("ThisWorkbookDataModel",G$29)</f>
        <v>Poul Erik Henneberg Sørensen, Hørning BTK [74 år, 01-02-1949] 🏓</v>
      </c>
      <c r="J29" s="160"/>
      <c r="K29" s="160"/>
      <c r="M29" s="145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45"/>
      <c r="O29" s="145"/>
      <c r="P29" s="145"/>
      <c r="Q29" s="145"/>
      <c r="S29" s="4">
        <v>7</v>
      </c>
      <c r="T29" s="1" t="s">
        <v>846</v>
      </c>
      <c r="U29" s="1" t="s">
        <v>306</v>
      </c>
      <c r="V29" s="4">
        <v>17</v>
      </c>
      <c r="W29" s="4" t="s">
        <v>210</v>
      </c>
      <c r="X29" s="91">
        <v>45063.723447731485</v>
      </c>
      <c r="Y29" s="1" t="s">
        <v>336</v>
      </c>
      <c r="Z29" s="1" t="s">
        <v>467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68" t="str" vm="5">
        <f>CUBEMEMBER("ThisWorkbookDataModel","[Measures].[👤 Højeste rating Ping Pong]")</f>
        <v>👤 Højeste rating Ping Pong</v>
      </c>
      <c r="H30" s="168"/>
      <c r="I30" s="160" t="str" vm="7">
        <f>CUBEVALUE("ThisWorkbookDataModel",G$30)</f>
        <v>Benjamin Sørensen, Hørning BTK (2525 rating)  🏓</v>
      </c>
      <c r="J30" s="160"/>
      <c r="K30" s="160"/>
      <c r="M30" s="145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45"/>
      <c r="O30" s="145"/>
      <c r="P30" s="145"/>
      <c r="Q30" s="145"/>
      <c r="S30" s="4">
        <v>8</v>
      </c>
      <c r="T30" s="1" t="s">
        <v>109</v>
      </c>
      <c r="U30" s="1" t="s">
        <v>5</v>
      </c>
      <c r="V30" s="4">
        <v>30</v>
      </c>
      <c r="W30" s="4" t="s">
        <v>210</v>
      </c>
      <c r="X30" s="91">
        <v>45059.712316481484</v>
      </c>
      <c r="Y30" s="1" t="s">
        <v>514</v>
      </c>
      <c r="Z30" s="1" t="s">
        <v>467</v>
      </c>
      <c r="AA30" s="110">
        <v>200</v>
      </c>
    </row>
    <row r="31" spans="1:27" x14ac:dyDescent="0.3">
      <c r="B31" s="20" t="s">
        <v>368</v>
      </c>
      <c r="G31" s="168" t="str" vm="6">
        <f>CUBEMEMBER("ThisWorkbookDataModel","[Measures].[👤 Laveste rating Ping Pong]")</f>
        <v>👤 Laveste rating Ping Pong</v>
      </c>
      <c r="H31" s="168"/>
      <c r="I31" s="179" t="str" vm="8">
        <f>CUBEVALUE("ThisWorkbookDataModel",G$31)</f>
        <v>Benjamin Sørensen, Hørning BTK (2525 rating)  🏓</v>
      </c>
      <c r="J31" s="180"/>
      <c r="K31" s="181"/>
      <c r="M31" s="145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45"/>
      <c r="O31" s="145"/>
      <c r="P31" s="145"/>
      <c r="Q31" s="145"/>
      <c r="S31" s="4">
        <v>8</v>
      </c>
      <c r="T31" s="1" t="s">
        <v>109</v>
      </c>
      <c r="U31" s="1" t="s">
        <v>5</v>
      </c>
      <c r="V31" s="4">
        <v>30</v>
      </c>
      <c r="W31" s="4" t="s">
        <v>210</v>
      </c>
      <c r="X31" s="91">
        <v>45059.712314814817</v>
      </c>
      <c r="Y31" s="1" t="s">
        <v>336</v>
      </c>
      <c r="Z31" s="1" t="s">
        <v>467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5" t="s">
        <v>224</v>
      </c>
      <c r="N32" s="145"/>
      <c r="O32" s="145"/>
      <c r="P32" s="145"/>
      <c r="Q32" s="145"/>
      <c r="S32" s="4">
        <v>9</v>
      </c>
      <c r="T32" s="1" t="s">
        <v>807</v>
      </c>
      <c r="U32" s="1" t="s">
        <v>4</v>
      </c>
      <c r="V32" s="4">
        <v>51</v>
      </c>
      <c r="W32" s="4" t="s">
        <v>210</v>
      </c>
      <c r="X32" s="91">
        <v>45058.786038923608</v>
      </c>
      <c r="Y32" s="1" t="s">
        <v>336</v>
      </c>
      <c r="Z32" s="1" t="s">
        <v>467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69" t="s">
        <v>131</v>
      </c>
      <c r="H33" s="170"/>
      <c r="I33" s="170"/>
      <c r="J33" s="171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367</v>
      </c>
      <c r="Q33" s="1" t="s">
        <v>1</v>
      </c>
      <c r="S33" s="4">
        <v>10</v>
      </c>
      <c r="T33" s="1" t="s">
        <v>801</v>
      </c>
      <c r="U33" s="1" t="s">
        <v>4</v>
      </c>
      <c r="V33" s="4">
        <v>18</v>
      </c>
      <c r="W33" s="4" t="s">
        <v>210</v>
      </c>
      <c r="X33" s="91">
        <v>45054.749047407407</v>
      </c>
      <c r="Y33" s="1" t="s">
        <v>336</v>
      </c>
      <c r="Z33" s="1" t="s">
        <v>467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76" t="s">
        <v>132</v>
      </c>
      <c r="H34" s="177"/>
      <c r="I34" s="177"/>
      <c r="J34" s="178"/>
      <c r="K34" s="33">
        <f>$K$11*$K$6</f>
        <v>2880</v>
      </c>
      <c r="M34" s="4">
        <v>1</v>
      </c>
      <c r="N34" s="1" t="s">
        <v>788</v>
      </c>
      <c r="O34" s="4">
        <v>20</v>
      </c>
      <c r="P34" t="s">
        <v>210</v>
      </c>
      <c r="Q34" s="1" t="s">
        <v>514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210</v>
      </c>
      <c r="X34" s="91">
        <v>45051.364646388887</v>
      </c>
      <c r="Y34" s="1" t="s">
        <v>336</v>
      </c>
      <c r="Z34" s="1" t="s">
        <v>467</v>
      </c>
      <c r="AA34" s="110">
        <v>150</v>
      </c>
    </row>
    <row r="35" spans="1:27" x14ac:dyDescent="0.3">
      <c r="A35" s="60" t="s">
        <v>0</v>
      </c>
      <c r="B35" s="50" t="s">
        <v>172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791</v>
      </c>
      <c r="O35" s="4">
        <v>21</v>
      </c>
      <c r="P35" t="s">
        <v>210</v>
      </c>
      <c r="Q35" s="1" t="s">
        <v>514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210</v>
      </c>
      <c r="X35" s="91">
        <v>45051.364646388887</v>
      </c>
      <c r="Y35" s="1" t="s">
        <v>514</v>
      </c>
      <c r="Z35" s="1" t="s">
        <v>467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0" t="s">
        <v>219</v>
      </c>
      <c r="H36" s="140"/>
      <c r="I36" s="140"/>
      <c r="J36" s="140"/>
      <c r="M36" s="4">
        <v>3</v>
      </c>
      <c r="N36" s="1" t="s">
        <v>718</v>
      </c>
      <c r="O36" s="4">
        <v>23</v>
      </c>
      <c r="P36" t="s">
        <v>210</v>
      </c>
      <c r="Q36" s="1" t="s">
        <v>514</v>
      </c>
      <c r="S36" s="4">
        <v>12</v>
      </c>
      <c r="T36" s="1" t="s">
        <v>765</v>
      </c>
      <c r="U36" s="1" t="s">
        <v>5</v>
      </c>
      <c r="V36" s="4">
        <v>47</v>
      </c>
      <c r="W36" s="4" t="s">
        <v>210</v>
      </c>
      <c r="X36" s="91">
        <v>45045.827159675922</v>
      </c>
      <c r="Y36" s="1" t="s">
        <v>336</v>
      </c>
      <c r="Z36" s="1" t="s">
        <v>467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0"/>
      <c r="H37" s="140"/>
      <c r="I37" s="140"/>
      <c r="J37" s="140"/>
      <c r="M37" s="4">
        <v>4</v>
      </c>
      <c r="N37" s="1" t="s">
        <v>212</v>
      </c>
      <c r="O37" s="4">
        <v>27</v>
      </c>
      <c r="P37" t="s">
        <v>210</v>
      </c>
      <c r="Q37" s="1" t="s">
        <v>514</v>
      </c>
      <c r="S37" s="4">
        <v>12</v>
      </c>
      <c r="T37" s="1" t="s">
        <v>765</v>
      </c>
      <c r="U37" s="1" t="s">
        <v>5</v>
      </c>
      <c r="V37" s="4">
        <v>47</v>
      </c>
      <c r="W37" s="4" t="s">
        <v>210</v>
      </c>
      <c r="X37" s="91">
        <v>45045.827159675922</v>
      </c>
      <c r="Y37" s="1" t="s">
        <v>514</v>
      </c>
      <c r="Z37" s="1" t="s">
        <v>467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45" t="str">
        <f>"🔃🏓 Rating opdateret pr. "&amp;TEXT('✍️ Input'!$H$4,"dd-mm-åååå")</f>
        <v>🔃🏓 Rating opdateret pr. 00-01-1900</v>
      </c>
      <c r="H38" s="145"/>
      <c r="I38" s="145"/>
      <c r="J38" s="145"/>
      <c r="M38" s="4">
        <v>5</v>
      </c>
      <c r="N38" s="1" t="s">
        <v>213</v>
      </c>
      <c r="O38" s="4">
        <v>28</v>
      </c>
      <c r="P38" t="s">
        <v>210</v>
      </c>
      <c r="Q38" s="1" t="s">
        <v>514</v>
      </c>
      <c r="S38" s="4">
        <v>13</v>
      </c>
      <c r="T38" s="1" t="s">
        <v>768</v>
      </c>
      <c r="U38" s="1" t="s">
        <v>5</v>
      </c>
      <c r="V38" s="4">
        <v>50</v>
      </c>
      <c r="W38" s="4" t="s">
        <v>210</v>
      </c>
      <c r="X38" s="91">
        <v>45045.820407071762</v>
      </c>
      <c r="Y38" s="1" t="s">
        <v>336</v>
      </c>
      <c r="Z38" s="1" t="s">
        <v>467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43" t="str">
        <f>"🏓 "&amp;TEXT(N($K$7),"#.##0")
&amp;" ud af "&amp;TEXT(N($K$6),"#.##0")&amp;" tilmeldinger"
&amp;" ("&amp;TEXT(N($K$7)/N($K$6),"0%")&amp;")"</f>
        <v>🏓 31 ud af 96 tilmeldinger (32%)</v>
      </c>
      <c r="H39" s="143" t="str">
        <f>"🏓 "&amp;$K$7&amp;" ud af "&amp;$K$6&amp;" ∙ 🎉 "&amp;$Q$7&amp;" ud af "&amp;$Q$6</f>
        <v>🏓 31 ud af 96 ∙ 🎉 16 ud af 150</v>
      </c>
      <c r="I39" s="143" t="str">
        <f>"🏓 "&amp;$K$7&amp;" ud af "&amp;$K$6&amp;" ∙ 🎉 "&amp;$Q$7&amp;" ud af "&amp;$Q$6</f>
        <v>🏓 31 ud af 96 ∙ 🎉 16 ud af 150</v>
      </c>
      <c r="J39" s="143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210</v>
      </c>
      <c r="Q39" s="1" t="s">
        <v>514</v>
      </c>
      <c r="S39" s="4">
        <v>13</v>
      </c>
      <c r="T39" s="1" t="s">
        <v>768</v>
      </c>
      <c r="U39" s="1" t="s">
        <v>5</v>
      </c>
      <c r="V39" s="4">
        <v>50</v>
      </c>
      <c r="W39" s="4" t="s">
        <v>210</v>
      </c>
      <c r="X39" s="91">
        <v>45045.820407071762</v>
      </c>
      <c r="Y39" s="1" t="s">
        <v>514</v>
      </c>
      <c r="Z39" s="1" t="s">
        <v>467</v>
      </c>
      <c r="AA39" s="110">
        <v>200</v>
      </c>
    </row>
    <row r="40" spans="1:27" x14ac:dyDescent="0.3">
      <c r="D40" s="140"/>
      <c r="E40" s="161" t="s">
        <v>187</v>
      </c>
      <c r="G40" s="145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45"/>
      <c r="I40" s="145"/>
      <c r="J40" s="145"/>
      <c r="M40" s="4">
        <v>7</v>
      </c>
      <c r="N40" s="1" t="s">
        <v>361</v>
      </c>
      <c r="O40" s="4">
        <v>29</v>
      </c>
      <c r="P40" t="s">
        <v>210</v>
      </c>
      <c r="Q40" s="1" t="s">
        <v>514</v>
      </c>
      <c r="S40" s="4">
        <v>14</v>
      </c>
      <c r="T40" s="1" t="s">
        <v>764</v>
      </c>
      <c r="U40" s="1" t="s">
        <v>5</v>
      </c>
      <c r="V40" s="4">
        <v>51</v>
      </c>
      <c r="W40" s="4" t="s">
        <v>210</v>
      </c>
      <c r="X40" s="91">
        <v>45045.817027083336</v>
      </c>
      <c r="Y40" s="1" t="s">
        <v>336</v>
      </c>
      <c r="Z40" s="1" t="s">
        <v>467</v>
      </c>
      <c r="AA40" s="110">
        <v>150</v>
      </c>
    </row>
    <row r="41" spans="1:27" x14ac:dyDescent="0.3">
      <c r="B41" s="24" t="s">
        <v>128</v>
      </c>
      <c r="D41" s="140"/>
      <c r="E41" s="140"/>
      <c r="G41" s="145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45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5" t="e">
        <f t="shared" si="2"/>
        <v>#N/A</v>
      </c>
      <c r="J41" s="145" t="e">
        <f t="shared" si="2"/>
        <v>#N/A</v>
      </c>
      <c r="M41" s="4">
        <v>8</v>
      </c>
      <c r="N41" s="1" t="s">
        <v>839</v>
      </c>
      <c r="O41" s="4">
        <v>30</v>
      </c>
      <c r="P41" t="s">
        <v>210</v>
      </c>
      <c r="Q41" s="1" t="s">
        <v>514</v>
      </c>
      <c r="S41" s="4">
        <v>15</v>
      </c>
      <c r="T41" s="1" t="s">
        <v>763</v>
      </c>
      <c r="U41" s="1" t="s">
        <v>416</v>
      </c>
      <c r="V41" s="4">
        <v>20</v>
      </c>
      <c r="W41" s="4" t="s">
        <v>210</v>
      </c>
      <c r="X41" s="91">
        <v>45031.843686250002</v>
      </c>
      <c r="Y41" s="1" t="s">
        <v>336</v>
      </c>
      <c r="Z41" s="1" t="s">
        <v>467</v>
      </c>
      <c r="AA41" s="110">
        <v>150</v>
      </c>
    </row>
    <row r="42" spans="1:27" x14ac:dyDescent="0.3">
      <c r="A42" s="46" t="s">
        <v>0</v>
      </c>
      <c r="B42" s="47" t="s">
        <v>173</v>
      </c>
      <c r="E42" s="21" t="str">
        <f>"🏓 "&amp;TEXT(N($K$7),"#.##0")&amp;" ∙ 🥳 "&amp;TEXT(N($Q$7),"#.##0")</f>
        <v>🏓 31 ∙ 🥳 16</v>
      </c>
      <c r="G42" s="145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45"/>
      <c r="I42" s="145"/>
      <c r="J42" s="145"/>
      <c r="M42" s="4">
        <v>9</v>
      </c>
      <c r="N42" s="1" t="s">
        <v>888</v>
      </c>
      <c r="O42" s="4">
        <v>30</v>
      </c>
      <c r="P42" t="s">
        <v>210</v>
      </c>
      <c r="Q42" s="1" t="s">
        <v>514</v>
      </c>
      <c r="S42" s="4">
        <v>15</v>
      </c>
      <c r="T42" s="1" t="s">
        <v>763</v>
      </c>
      <c r="U42" s="1" t="s">
        <v>416</v>
      </c>
      <c r="V42" s="4">
        <v>20</v>
      </c>
      <c r="W42" s="4" t="s">
        <v>210</v>
      </c>
      <c r="X42" s="91">
        <v>45031.843686250002</v>
      </c>
      <c r="Y42" s="1" t="s">
        <v>514</v>
      </c>
      <c r="Z42" s="1" t="s">
        <v>467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45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45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5" t="e">
        <f t="shared" si="3"/>
        <v>#N/A</v>
      </c>
      <c r="J43" s="145" t="e">
        <f t="shared" si="3"/>
        <v>#N/A</v>
      </c>
      <c r="M43" s="4">
        <v>10</v>
      </c>
      <c r="N43" s="1" t="s">
        <v>216</v>
      </c>
      <c r="O43" s="4">
        <v>30</v>
      </c>
      <c r="P43" t="s">
        <v>210</v>
      </c>
      <c r="Q43" s="1" t="s">
        <v>514</v>
      </c>
      <c r="S43" s="4">
        <v>16</v>
      </c>
      <c r="T43" s="1" t="s">
        <v>760</v>
      </c>
      <c r="U43" s="1" t="s">
        <v>416</v>
      </c>
      <c r="V43" s="4">
        <v>21</v>
      </c>
      <c r="W43" s="4" t="s">
        <v>210</v>
      </c>
      <c r="X43" s="91">
        <v>45031.776243425928</v>
      </c>
      <c r="Y43" s="1" t="s">
        <v>336</v>
      </c>
      <c r="Z43" s="1" t="s">
        <v>467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45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45"/>
      <c r="I44" s="145"/>
      <c r="J44" s="145"/>
      <c r="M44" s="4">
        <v>11</v>
      </c>
      <c r="N44" s="1" t="s">
        <v>502</v>
      </c>
      <c r="O44" s="4">
        <v>40</v>
      </c>
      <c r="P44" t="s">
        <v>210</v>
      </c>
      <c r="Q44" s="1" t="s">
        <v>514</v>
      </c>
      <c r="S44" s="4">
        <v>16</v>
      </c>
      <c r="T44" s="1" t="s">
        <v>760</v>
      </c>
      <c r="U44" s="1" t="s">
        <v>416</v>
      </c>
      <c r="V44" s="4">
        <v>21</v>
      </c>
      <c r="W44" s="4" t="s">
        <v>210</v>
      </c>
      <c r="X44" s="91">
        <v>45031.776243425928</v>
      </c>
      <c r="Y44" s="1" t="s">
        <v>514</v>
      </c>
      <c r="Z44" s="1" t="s">
        <v>467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45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45"/>
      <c r="I45" s="145"/>
      <c r="J45" s="145"/>
      <c r="M45" s="4">
        <v>12</v>
      </c>
      <c r="N45" s="1" t="s">
        <v>790</v>
      </c>
      <c r="O45" s="4">
        <v>47</v>
      </c>
      <c r="P45" t="s">
        <v>210</v>
      </c>
      <c r="Q45" s="1" t="s">
        <v>514</v>
      </c>
      <c r="S45" s="4">
        <v>17</v>
      </c>
      <c r="T45" s="1" t="s">
        <v>744</v>
      </c>
      <c r="U45" s="1" t="s">
        <v>5</v>
      </c>
      <c r="V45" s="4">
        <v>55</v>
      </c>
      <c r="W45" s="4" t="s">
        <v>210</v>
      </c>
      <c r="X45" s="91">
        <v>45027.785646689816</v>
      </c>
      <c r="Y45" s="1" t="s">
        <v>336</v>
      </c>
      <c r="Z45" s="1" t="s">
        <v>467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45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45"/>
      <c r="I46" s="145"/>
      <c r="J46" s="145"/>
      <c r="M46" s="4">
        <v>13</v>
      </c>
      <c r="N46" s="1" t="s">
        <v>787</v>
      </c>
      <c r="O46" s="4">
        <v>50</v>
      </c>
      <c r="P46" t="s">
        <v>210</v>
      </c>
      <c r="Q46" s="1" t="s">
        <v>514</v>
      </c>
      <c r="S46" s="4">
        <v>17</v>
      </c>
      <c r="T46" s="1" t="s">
        <v>744</v>
      </c>
      <c r="U46" s="1" t="s">
        <v>5</v>
      </c>
      <c r="V46" s="4">
        <v>55</v>
      </c>
      <c r="W46" s="4" t="s">
        <v>210</v>
      </c>
      <c r="X46" s="91">
        <v>45027.785646689816</v>
      </c>
      <c r="Y46" s="1" t="s">
        <v>514</v>
      </c>
      <c r="Z46" s="1" t="s">
        <v>467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45" t="s">
        <v>223</v>
      </c>
      <c r="H47" s="145"/>
      <c r="I47" s="145"/>
      <c r="J47" s="145"/>
      <c r="M47" s="4">
        <v>14</v>
      </c>
      <c r="N47" s="1" t="s">
        <v>749</v>
      </c>
      <c r="O47" s="4">
        <v>55</v>
      </c>
      <c r="P47" t="s">
        <v>210</v>
      </c>
      <c r="Q47" s="1" t="s">
        <v>514</v>
      </c>
      <c r="S47" s="4">
        <v>18</v>
      </c>
      <c r="T47" s="1" t="s">
        <v>741</v>
      </c>
      <c r="U47" s="1" t="s">
        <v>755</v>
      </c>
      <c r="V47" s="4">
        <v>67</v>
      </c>
      <c r="W47" s="4" t="s">
        <v>210</v>
      </c>
      <c r="X47" s="91">
        <v>45027.48290855324</v>
      </c>
      <c r="Y47" s="1" t="s">
        <v>336</v>
      </c>
      <c r="Z47" s="1" t="s">
        <v>467</v>
      </c>
      <c r="AA47" s="110">
        <v>150</v>
      </c>
    </row>
    <row r="48" spans="1:27" x14ac:dyDescent="0.3">
      <c r="A48" s="45"/>
      <c r="B48" s="45"/>
      <c r="E48" s="20" t="s">
        <v>223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257</v>
      </c>
      <c r="O48" s="4">
        <v>58</v>
      </c>
      <c r="P48" t="s">
        <v>210</v>
      </c>
      <c r="Q48" s="1" t="s">
        <v>514</v>
      </c>
      <c r="S48" s="4">
        <v>18</v>
      </c>
      <c r="T48" s="1" t="s">
        <v>741</v>
      </c>
      <c r="U48" s="1" t="s">
        <v>755</v>
      </c>
      <c r="V48" s="4">
        <v>67</v>
      </c>
      <c r="W48" s="4" t="s">
        <v>210</v>
      </c>
      <c r="X48" s="91">
        <v>45027.48290855324</v>
      </c>
      <c r="Y48" s="1" t="s">
        <v>514</v>
      </c>
      <c r="Z48" s="1" t="s">
        <v>467</v>
      </c>
      <c r="AA48" s="110">
        <v>200</v>
      </c>
    </row>
    <row r="49" spans="1:27" x14ac:dyDescent="0.3">
      <c r="A49" s="140"/>
      <c r="B49" s="161" t="s">
        <v>183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837</v>
      </c>
      <c r="M49" s="4">
        <v>16</v>
      </c>
      <c r="N49" s="1" t="s">
        <v>757</v>
      </c>
      <c r="O49" s="4">
        <v>67</v>
      </c>
      <c r="P49" t="s">
        <v>210</v>
      </c>
      <c r="Q49" s="1" t="s">
        <v>514</v>
      </c>
      <c r="S49" s="4">
        <v>19</v>
      </c>
      <c r="T49" s="1" t="s">
        <v>703</v>
      </c>
      <c r="U49" s="1" t="s">
        <v>5</v>
      </c>
      <c r="V49" s="4">
        <v>74</v>
      </c>
      <c r="W49" s="4" t="s">
        <v>210</v>
      </c>
      <c r="X49" s="91">
        <v>45023.731859016203</v>
      </c>
      <c r="Y49" s="1" t="s">
        <v>336</v>
      </c>
      <c r="Z49" s="1" t="s">
        <v>467</v>
      </c>
      <c r="AA49" s="110">
        <v>150</v>
      </c>
    </row>
    <row r="50" spans="1:27" x14ac:dyDescent="0.3">
      <c r="A50" s="140"/>
      <c r="B50" s="140"/>
      <c r="D50" s="4">
        <v>1</v>
      </c>
      <c r="E50" t="s">
        <v>842</v>
      </c>
      <c r="G50" s="4">
        <v>2</v>
      </c>
      <c r="H50" t="s">
        <v>361</v>
      </c>
      <c r="I50" s="4">
        <v>29</v>
      </c>
      <c r="J50" s="18" t="s">
        <v>838</v>
      </c>
      <c r="S50" s="4">
        <v>20</v>
      </c>
      <c r="T50" s="1" t="s">
        <v>700</v>
      </c>
      <c r="U50" s="1" t="s">
        <v>5</v>
      </c>
      <c r="V50" s="4">
        <v>11</v>
      </c>
      <c r="W50" s="4" t="s">
        <v>210</v>
      </c>
      <c r="X50" s="91">
        <v>45023.729862083332</v>
      </c>
      <c r="Y50" s="1" t="s">
        <v>336</v>
      </c>
      <c r="Z50" s="1" t="s">
        <v>467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730</v>
      </c>
      <c r="G51" s="4">
        <v>3</v>
      </c>
      <c r="H51" t="s">
        <v>839</v>
      </c>
      <c r="I51" s="4">
        <v>30</v>
      </c>
      <c r="J51" s="18" t="s">
        <v>840</v>
      </c>
      <c r="S51" s="4">
        <v>21</v>
      </c>
      <c r="T51" s="1" t="s">
        <v>699</v>
      </c>
      <c r="U51" s="1" t="s">
        <v>5</v>
      </c>
      <c r="V51" s="4">
        <v>16</v>
      </c>
      <c r="W51" s="4" t="s">
        <v>210</v>
      </c>
      <c r="X51" s="91">
        <v>45023.726613495368</v>
      </c>
      <c r="Y51" s="1" t="s">
        <v>336</v>
      </c>
      <c r="Z51" s="1" t="s">
        <v>467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754</v>
      </c>
      <c r="G52" s="4">
        <v>4</v>
      </c>
      <c r="H52" t="s">
        <v>753</v>
      </c>
      <c r="I52" s="4">
        <v>74</v>
      </c>
      <c r="J52" s="18" t="s">
        <v>719</v>
      </c>
      <c r="S52" s="4">
        <v>22</v>
      </c>
      <c r="T52" s="1" t="s">
        <v>692</v>
      </c>
      <c r="U52" s="1" t="s">
        <v>693</v>
      </c>
      <c r="V52" s="4">
        <v>39</v>
      </c>
      <c r="W52" s="4" t="s">
        <v>210</v>
      </c>
      <c r="X52" s="91">
        <v>45021.399461527777</v>
      </c>
      <c r="Y52" s="1" t="s">
        <v>336</v>
      </c>
      <c r="Z52" s="1" t="s">
        <v>467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729</v>
      </c>
      <c r="G53" s="4">
        <v>5</v>
      </c>
      <c r="H53" t="s">
        <v>718</v>
      </c>
      <c r="I53" s="4">
        <v>23</v>
      </c>
      <c r="J53" s="18" t="s">
        <v>719</v>
      </c>
      <c r="S53" s="4">
        <v>23</v>
      </c>
      <c r="T53" s="1" t="s">
        <v>496</v>
      </c>
      <c r="U53" s="1" t="s">
        <v>5</v>
      </c>
      <c r="V53" s="4">
        <v>40</v>
      </c>
      <c r="W53" s="4" t="s">
        <v>210</v>
      </c>
      <c r="X53" s="91">
        <v>45020.602166261575</v>
      </c>
      <c r="Y53" s="1" t="s">
        <v>514</v>
      </c>
      <c r="Z53" s="1" t="s">
        <v>467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794</v>
      </c>
      <c r="G54" s="4">
        <v>6</v>
      </c>
      <c r="H54" t="s">
        <v>787</v>
      </c>
      <c r="I54" s="4">
        <v>50</v>
      </c>
      <c r="J54" s="18" t="s">
        <v>719</v>
      </c>
      <c r="S54" s="4">
        <v>24</v>
      </c>
      <c r="T54" s="1" t="s">
        <v>242</v>
      </c>
      <c r="U54" s="1" t="s">
        <v>41</v>
      </c>
      <c r="V54" s="4">
        <v>29</v>
      </c>
      <c r="W54" s="4" t="s">
        <v>210</v>
      </c>
      <c r="X54" s="91">
        <v>45020.363842106482</v>
      </c>
      <c r="Y54" s="1" t="s">
        <v>336</v>
      </c>
      <c r="Z54" s="1" t="s">
        <v>467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806</v>
      </c>
      <c r="G55" s="4">
        <v>7</v>
      </c>
      <c r="H55" t="s">
        <v>805</v>
      </c>
      <c r="I55" s="4">
        <v>18</v>
      </c>
      <c r="J55" s="18" t="s">
        <v>719</v>
      </c>
      <c r="S55" s="4">
        <v>24</v>
      </c>
      <c r="T55" s="1" t="s">
        <v>242</v>
      </c>
      <c r="U55" s="1" t="s">
        <v>41</v>
      </c>
      <c r="V55" s="4">
        <v>29</v>
      </c>
      <c r="W55" s="4" t="s">
        <v>210</v>
      </c>
      <c r="X55" s="91">
        <v>45020.363842106482</v>
      </c>
      <c r="Y55" s="1" t="s">
        <v>514</v>
      </c>
      <c r="Z55" s="1" t="s">
        <v>467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795</v>
      </c>
      <c r="G56" s="4">
        <v>8</v>
      </c>
      <c r="H56" t="s">
        <v>788</v>
      </c>
      <c r="I56" s="4">
        <v>20</v>
      </c>
      <c r="J56" s="18" t="s">
        <v>719</v>
      </c>
      <c r="S56" s="4">
        <v>26</v>
      </c>
      <c r="T56" s="1" t="s">
        <v>854</v>
      </c>
      <c r="U56" s="1" t="s">
        <v>645</v>
      </c>
      <c r="V56" s="4">
        <v>50</v>
      </c>
      <c r="W56" s="4" t="s">
        <v>210</v>
      </c>
      <c r="X56" s="91">
        <v>45019.367144814816</v>
      </c>
      <c r="Y56" s="1" t="s">
        <v>336</v>
      </c>
      <c r="Z56" s="1" t="s">
        <v>467</v>
      </c>
      <c r="AA56" s="110">
        <v>150</v>
      </c>
    </row>
    <row r="57" spans="1:27" x14ac:dyDescent="0.3">
      <c r="B57" s="22" t="s">
        <v>403</v>
      </c>
      <c r="D57" s="4">
        <v>8</v>
      </c>
      <c r="E57" t="s">
        <v>843</v>
      </c>
      <c r="G57" s="4">
        <v>9</v>
      </c>
      <c r="H57" t="s">
        <v>841</v>
      </c>
      <c r="I57" s="4">
        <v>51</v>
      </c>
      <c r="J57" s="18" t="s">
        <v>719</v>
      </c>
      <c r="S57" s="4">
        <v>27</v>
      </c>
      <c r="T57" s="1" t="s">
        <v>244</v>
      </c>
      <c r="U57" s="1" t="s">
        <v>8</v>
      </c>
      <c r="V57" s="4">
        <v>26</v>
      </c>
      <c r="W57" s="4" t="s">
        <v>210</v>
      </c>
      <c r="X57" s="91">
        <v>45018.845933263889</v>
      </c>
      <c r="Y57" s="1" t="s">
        <v>336</v>
      </c>
      <c r="Z57" s="1" t="s">
        <v>467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796</v>
      </c>
      <c r="G58" s="4">
        <v>10</v>
      </c>
      <c r="H58" t="s">
        <v>789</v>
      </c>
      <c r="I58" s="4">
        <v>51</v>
      </c>
      <c r="J58" s="18" t="s">
        <v>719</v>
      </c>
      <c r="S58" s="4">
        <v>28</v>
      </c>
      <c r="T58" s="1" t="s">
        <v>679</v>
      </c>
      <c r="U58" s="1" t="s">
        <v>645</v>
      </c>
      <c r="V58" s="4">
        <v>37</v>
      </c>
      <c r="W58" s="4" t="s">
        <v>210</v>
      </c>
      <c r="X58" s="91">
        <v>45018.814162662035</v>
      </c>
      <c r="Y58" s="1" t="s">
        <v>336</v>
      </c>
      <c r="Z58" s="1" t="s">
        <v>467</v>
      </c>
      <c r="AA58" s="110">
        <v>150</v>
      </c>
    </row>
    <row r="59" spans="1:27" x14ac:dyDescent="0.3">
      <c r="A59" s="4">
        <v>1</v>
      </c>
      <c r="B59" t="s">
        <v>736</v>
      </c>
      <c r="D59" s="4">
        <v>10</v>
      </c>
      <c r="E59" t="s">
        <v>893</v>
      </c>
      <c r="G59" s="4">
        <v>11</v>
      </c>
      <c r="H59" t="s">
        <v>881</v>
      </c>
      <c r="I59" s="4">
        <v>13</v>
      </c>
      <c r="J59" s="18" t="s">
        <v>719</v>
      </c>
      <c r="S59" s="4">
        <v>29</v>
      </c>
      <c r="T59" s="1" t="s">
        <v>677</v>
      </c>
      <c r="U59" s="1" t="s">
        <v>428</v>
      </c>
      <c r="V59" s="4">
        <v>23</v>
      </c>
      <c r="W59" s="4" t="s">
        <v>210</v>
      </c>
      <c r="X59" s="91">
        <v>45010.918559756945</v>
      </c>
      <c r="Y59" s="1" t="s">
        <v>514</v>
      </c>
      <c r="Z59" s="1" t="s">
        <v>467</v>
      </c>
      <c r="AA59" s="110">
        <v>200</v>
      </c>
    </row>
    <row r="60" spans="1:27" x14ac:dyDescent="0.3">
      <c r="A60" s="4">
        <v>2</v>
      </c>
      <c r="B60" t="s">
        <v>893</v>
      </c>
      <c r="D60" s="4">
        <v>11</v>
      </c>
      <c r="E60" t="s">
        <v>731</v>
      </c>
      <c r="G60" s="4">
        <v>12</v>
      </c>
      <c r="H60" t="s">
        <v>213</v>
      </c>
      <c r="I60" s="4">
        <v>28</v>
      </c>
      <c r="J60" s="18" t="s">
        <v>719</v>
      </c>
      <c r="S60" s="4">
        <v>29</v>
      </c>
      <c r="T60" s="1" t="s">
        <v>677</v>
      </c>
      <c r="U60" s="1" t="s">
        <v>428</v>
      </c>
      <c r="V60" s="4">
        <v>23</v>
      </c>
      <c r="W60" s="4" t="s">
        <v>210</v>
      </c>
      <c r="X60" s="91">
        <v>45010.918559756945</v>
      </c>
      <c r="Y60" s="1" t="s">
        <v>336</v>
      </c>
      <c r="Z60" s="1" t="s">
        <v>467</v>
      </c>
      <c r="AA60" s="110">
        <v>150</v>
      </c>
    </row>
    <row r="61" spans="1:27" x14ac:dyDescent="0.3">
      <c r="A61" s="4">
        <v>3</v>
      </c>
      <c r="B61" t="s">
        <v>895</v>
      </c>
      <c r="D61" s="4">
        <v>12</v>
      </c>
      <c r="E61" t="s">
        <v>732</v>
      </c>
      <c r="G61" s="4">
        <v>13</v>
      </c>
      <c r="H61" t="s">
        <v>720</v>
      </c>
      <c r="I61" s="4">
        <v>16</v>
      </c>
      <c r="J61" s="18" t="s">
        <v>719</v>
      </c>
      <c r="S61" s="4">
        <v>30</v>
      </c>
      <c r="T61" s="1" t="s">
        <v>215</v>
      </c>
      <c r="U61" s="1" t="s">
        <v>8</v>
      </c>
      <c r="V61" s="4">
        <v>30</v>
      </c>
      <c r="W61" s="4" t="s">
        <v>210</v>
      </c>
      <c r="X61" s="91">
        <v>45001.928452291664</v>
      </c>
      <c r="Y61" s="1" t="s">
        <v>514</v>
      </c>
      <c r="Z61" s="1" t="s">
        <v>467</v>
      </c>
      <c r="AA61" s="110">
        <v>200</v>
      </c>
    </row>
    <row r="62" spans="1:27" x14ac:dyDescent="0.3">
      <c r="A62" s="4">
        <v>4</v>
      </c>
      <c r="B62" t="s">
        <v>732</v>
      </c>
      <c r="D62" s="4">
        <v>13</v>
      </c>
      <c r="E62" t="s">
        <v>733</v>
      </c>
      <c r="G62" s="4">
        <v>14</v>
      </c>
      <c r="H62" t="s">
        <v>721</v>
      </c>
      <c r="I62" s="4">
        <v>26</v>
      </c>
      <c r="J62" s="18" t="s">
        <v>719</v>
      </c>
      <c r="S62" s="4">
        <v>30</v>
      </c>
      <c r="T62" s="1" t="s">
        <v>215</v>
      </c>
      <c r="U62" s="1" t="s">
        <v>8</v>
      </c>
      <c r="V62" s="4">
        <v>30</v>
      </c>
      <c r="W62" s="4" t="s">
        <v>210</v>
      </c>
      <c r="X62" s="91">
        <v>45001.928452291664</v>
      </c>
      <c r="Y62" s="1" t="s">
        <v>336</v>
      </c>
      <c r="Z62" s="1" t="s">
        <v>467</v>
      </c>
      <c r="AA62" s="110">
        <v>150</v>
      </c>
    </row>
    <row r="63" spans="1:27" x14ac:dyDescent="0.3">
      <c r="A63" s="4">
        <v>5</v>
      </c>
      <c r="B63" t="s">
        <v>897</v>
      </c>
      <c r="D63" s="4">
        <v>14</v>
      </c>
      <c r="E63" t="s">
        <v>797</v>
      </c>
      <c r="G63" s="4">
        <v>15</v>
      </c>
      <c r="H63" t="s">
        <v>790</v>
      </c>
      <c r="I63" s="4">
        <v>47</v>
      </c>
      <c r="J63" s="18" t="s">
        <v>719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210</v>
      </c>
      <c r="X63" s="91">
        <v>45000.80535732639</v>
      </c>
      <c r="Y63" s="1" t="s">
        <v>336</v>
      </c>
      <c r="Z63" s="1" t="s">
        <v>467</v>
      </c>
      <c r="AA63" s="110">
        <v>150</v>
      </c>
    </row>
    <row r="64" spans="1:27" x14ac:dyDescent="0.3">
      <c r="A64" s="4">
        <v>6</v>
      </c>
      <c r="B64" t="s">
        <v>894</v>
      </c>
      <c r="D64" s="4">
        <v>15</v>
      </c>
      <c r="E64" t="s">
        <v>734</v>
      </c>
      <c r="G64" s="4">
        <v>16</v>
      </c>
      <c r="H64" t="s">
        <v>722</v>
      </c>
      <c r="I64" s="4">
        <v>37</v>
      </c>
      <c r="J64" s="18" t="s">
        <v>719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210</v>
      </c>
      <c r="X64" s="91">
        <v>45000.80535732639</v>
      </c>
      <c r="Y64" s="1" t="s">
        <v>514</v>
      </c>
      <c r="Z64" s="1" t="s">
        <v>467</v>
      </c>
      <c r="AA64" s="110">
        <v>200</v>
      </c>
    </row>
    <row r="65" spans="1:27" x14ac:dyDescent="0.3">
      <c r="A65" s="4">
        <v>7</v>
      </c>
      <c r="B65" t="s">
        <v>806</v>
      </c>
      <c r="D65" s="4">
        <v>16</v>
      </c>
      <c r="E65" t="s">
        <v>798</v>
      </c>
      <c r="G65" s="4">
        <v>17</v>
      </c>
      <c r="H65" t="s">
        <v>257</v>
      </c>
      <c r="I65" s="4">
        <v>58</v>
      </c>
      <c r="J65" s="18" t="s">
        <v>719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210</v>
      </c>
      <c r="X65" s="91">
        <v>45000.805223391202</v>
      </c>
      <c r="Y65" s="1" t="s">
        <v>336</v>
      </c>
      <c r="Z65" s="1" t="s">
        <v>467</v>
      </c>
      <c r="AA65" s="110">
        <v>150</v>
      </c>
    </row>
    <row r="66" spans="1:27" x14ac:dyDescent="0.3">
      <c r="A66" s="4">
        <v>8</v>
      </c>
      <c r="B66" t="s">
        <v>795</v>
      </c>
      <c r="D66" s="4">
        <v>17</v>
      </c>
      <c r="E66" t="s">
        <v>894</v>
      </c>
      <c r="G66" s="4">
        <v>18</v>
      </c>
      <c r="H66" t="s">
        <v>882</v>
      </c>
      <c r="I66" s="4">
        <v>17</v>
      </c>
      <c r="J66" s="18" t="s">
        <v>719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210</v>
      </c>
      <c r="X66" s="91">
        <v>45000.805223391202</v>
      </c>
      <c r="Y66" s="1" t="s">
        <v>514</v>
      </c>
      <c r="Z66" s="1" t="s">
        <v>467</v>
      </c>
      <c r="AA66" s="110">
        <v>200</v>
      </c>
    </row>
    <row r="67" spans="1:27" x14ac:dyDescent="0.3">
      <c r="A67" s="4">
        <v>9</v>
      </c>
      <c r="B67" t="s">
        <v>799</v>
      </c>
      <c r="D67" s="4">
        <v>18</v>
      </c>
      <c r="E67" t="s">
        <v>750</v>
      </c>
      <c r="G67" s="4">
        <v>19</v>
      </c>
      <c r="H67" t="s">
        <v>749</v>
      </c>
      <c r="I67" s="4">
        <v>55</v>
      </c>
      <c r="J67" s="18" t="s">
        <v>719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210</v>
      </c>
      <c r="X67" s="91">
        <v>45000.772518368052</v>
      </c>
      <c r="Y67" s="1" t="s">
        <v>514</v>
      </c>
      <c r="Z67" s="1" t="s">
        <v>467</v>
      </c>
      <c r="AA67" s="110">
        <v>200</v>
      </c>
    </row>
    <row r="68" spans="1:27" x14ac:dyDescent="0.3">
      <c r="A68" s="4">
        <v>10</v>
      </c>
      <c r="B68" t="s">
        <v>729</v>
      </c>
      <c r="D68" s="4">
        <v>19</v>
      </c>
      <c r="E68" t="s">
        <v>735</v>
      </c>
      <c r="G68" s="4">
        <v>20</v>
      </c>
      <c r="H68" t="s">
        <v>216</v>
      </c>
      <c r="I68" s="4">
        <v>30</v>
      </c>
      <c r="J68" s="18" t="s">
        <v>719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210</v>
      </c>
      <c r="X68" s="91">
        <v>45000.772518368052</v>
      </c>
      <c r="Y68" s="1" t="s">
        <v>336</v>
      </c>
      <c r="Z68" s="1" t="s">
        <v>467</v>
      </c>
      <c r="AA68" s="110">
        <v>150</v>
      </c>
    </row>
    <row r="69" spans="1:27" x14ac:dyDescent="0.3">
      <c r="A69" s="4">
        <v>11</v>
      </c>
      <c r="B69" t="s">
        <v>898</v>
      </c>
      <c r="D69" s="4">
        <v>20</v>
      </c>
      <c r="E69" t="s">
        <v>895</v>
      </c>
      <c r="G69" s="4">
        <v>21</v>
      </c>
      <c r="H69" t="s">
        <v>883</v>
      </c>
      <c r="I69" s="4">
        <v>16</v>
      </c>
      <c r="J69" s="18" t="s">
        <v>719</v>
      </c>
      <c r="S69" s="4">
        <v>25</v>
      </c>
      <c r="T69" s="1" t="s">
        <v>690</v>
      </c>
      <c r="U69" s="1" t="s">
        <v>645</v>
      </c>
      <c r="V69" s="4">
        <v>48</v>
      </c>
      <c r="W69" s="4" t="s">
        <v>210</v>
      </c>
      <c r="X69" s="91">
        <v>45019.367144814816</v>
      </c>
      <c r="Y69" s="1" t="s">
        <v>336</v>
      </c>
      <c r="Z69" s="1" t="s">
        <v>465</v>
      </c>
      <c r="AA69" s="110">
        <v>150</v>
      </c>
    </row>
    <row r="70" spans="1:27" x14ac:dyDescent="0.3">
      <c r="A70" s="4">
        <v>12</v>
      </c>
      <c r="B70" t="s">
        <v>733</v>
      </c>
      <c r="D70" s="4">
        <v>21</v>
      </c>
      <c r="E70" t="s">
        <v>799</v>
      </c>
      <c r="G70" s="4">
        <v>22</v>
      </c>
      <c r="H70" t="s">
        <v>791</v>
      </c>
      <c r="I70" s="4">
        <v>21</v>
      </c>
      <c r="J70" s="18" t="s">
        <v>719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738</v>
      </c>
      <c r="D71" s="4">
        <v>22</v>
      </c>
      <c r="E71" t="s">
        <v>736</v>
      </c>
      <c r="G71" s="4">
        <v>23</v>
      </c>
      <c r="H71" t="s">
        <v>723</v>
      </c>
      <c r="I71" s="4">
        <v>11</v>
      </c>
      <c r="J71" s="18" t="s">
        <v>719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731</v>
      </c>
      <c r="D72" s="4">
        <v>23</v>
      </c>
      <c r="E72" t="s">
        <v>896</v>
      </c>
      <c r="G72" s="4">
        <v>24</v>
      </c>
      <c r="H72" t="s">
        <v>884</v>
      </c>
      <c r="I72" s="4">
        <v>50</v>
      </c>
      <c r="J72" s="18" t="s">
        <v>719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740</v>
      </c>
      <c r="D73" s="4">
        <v>24</v>
      </c>
      <c r="E73" t="s">
        <v>897</v>
      </c>
      <c r="G73" s="4">
        <v>25</v>
      </c>
      <c r="H73" t="s">
        <v>885</v>
      </c>
      <c r="I73" s="4">
        <v>17</v>
      </c>
      <c r="J73" s="18" t="s">
        <v>719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730</v>
      </c>
      <c r="D74" s="4">
        <v>25</v>
      </c>
      <c r="E74" t="s">
        <v>737</v>
      </c>
      <c r="G74" s="4">
        <v>26</v>
      </c>
      <c r="H74" t="s">
        <v>724</v>
      </c>
      <c r="I74" s="4">
        <v>39</v>
      </c>
      <c r="J74" s="18" t="s">
        <v>719</v>
      </c>
    </row>
    <row r="75" spans="1:27" x14ac:dyDescent="0.3">
      <c r="A75" s="4">
        <v>17</v>
      </c>
      <c r="B75" t="s">
        <v>844</v>
      </c>
      <c r="D75" s="4">
        <v>26</v>
      </c>
      <c r="E75" t="s">
        <v>759</v>
      </c>
      <c r="G75" s="4">
        <v>27</v>
      </c>
      <c r="H75" t="s">
        <v>757</v>
      </c>
      <c r="I75" s="4">
        <v>67</v>
      </c>
      <c r="J75" s="18" t="s">
        <v>719</v>
      </c>
    </row>
    <row r="76" spans="1:27" x14ac:dyDescent="0.3">
      <c r="A76" s="4">
        <v>18</v>
      </c>
      <c r="B76" t="s">
        <v>900</v>
      </c>
      <c r="D76" s="4">
        <v>27</v>
      </c>
      <c r="E76" t="s">
        <v>738</v>
      </c>
      <c r="G76" s="4">
        <v>28</v>
      </c>
      <c r="H76" t="s">
        <v>212</v>
      </c>
      <c r="I76" s="4">
        <v>27</v>
      </c>
      <c r="J76" s="18" t="s">
        <v>719</v>
      </c>
    </row>
    <row r="77" spans="1:27" x14ac:dyDescent="0.3">
      <c r="A77" s="4">
        <v>19</v>
      </c>
      <c r="B77" t="s">
        <v>735</v>
      </c>
      <c r="D77" s="4">
        <v>28</v>
      </c>
      <c r="E77" t="s">
        <v>898</v>
      </c>
      <c r="G77" s="4">
        <v>29</v>
      </c>
      <c r="H77" t="s">
        <v>886</v>
      </c>
      <c r="I77" s="4">
        <v>26</v>
      </c>
      <c r="J77" s="18" t="s">
        <v>719</v>
      </c>
    </row>
    <row r="78" spans="1:27" x14ac:dyDescent="0.3">
      <c r="A78" s="4">
        <v>20</v>
      </c>
      <c r="B78" t="s">
        <v>734</v>
      </c>
      <c r="D78" s="4">
        <v>29</v>
      </c>
      <c r="E78" t="s">
        <v>899</v>
      </c>
      <c r="G78" s="4">
        <v>30</v>
      </c>
      <c r="H78" t="s">
        <v>887</v>
      </c>
      <c r="I78" s="4">
        <v>44</v>
      </c>
      <c r="J78" s="18" t="s">
        <v>719</v>
      </c>
    </row>
    <row r="79" spans="1:27" x14ac:dyDescent="0.3">
      <c r="A79" s="4">
        <v>21</v>
      </c>
      <c r="B79" t="s">
        <v>737</v>
      </c>
      <c r="D79" s="4">
        <v>30</v>
      </c>
      <c r="E79" t="s">
        <v>900</v>
      </c>
      <c r="G79" s="4">
        <v>31</v>
      </c>
      <c r="H79" t="s">
        <v>888</v>
      </c>
      <c r="I79" s="4">
        <v>30</v>
      </c>
      <c r="J79" s="18" t="s">
        <v>719</v>
      </c>
    </row>
    <row r="80" spans="1:27" x14ac:dyDescent="0.3">
      <c r="A80" s="4">
        <v>22</v>
      </c>
      <c r="B80" t="s">
        <v>739</v>
      </c>
      <c r="D80" s="4">
        <v>31</v>
      </c>
      <c r="E80" t="s">
        <v>844</v>
      </c>
      <c r="G80" s="4"/>
      <c r="I80" s="4"/>
      <c r="J80" s="18"/>
    </row>
    <row r="81" spans="1:10" x14ac:dyDescent="0.3">
      <c r="A81" s="4">
        <v>23</v>
      </c>
      <c r="B81" t="s">
        <v>899</v>
      </c>
      <c r="D81" s="4">
        <v>32</v>
      </c>
      <c r="E81" t="s">
        <v>739</v>
      </c>
      <c r="G81" s="140" t="s">
        <v>395</v>
      </c>
      <c r="H81" s="140"/>
      <c r="I81" s="140"/>
      <c r="J81" s="140"/>
    </row>
    <row r="82" spans="1:10" x14ac:dyDescent="0.3">
      <c r="A82" s="4">
        <v>24</v>
      </c>
      <c r="B82" t="s">
        <v>797</v>
      </c>
      <c r="G82" s="140"/>
      <c r="H82" s="140"/>
      <c r="I82" s="140"/>
      <c r="J82" s="140"/>
    </row>
    <row r="83" spans="1:10" x14ac:dyDescent="0.3">
      <c r="A83" s="4">
        <v>25</v>
      </c>
      <c r="B83" t="s">
        <v>794</v>
      </c>
      <c r="G83" s="143" t="str">
        <f>$G$39</f>
        <v>🏓 31 ud af 96 tilmeldinger (32%)</v>
      </c>
      <c r="H83" s="143" t="str">
        <f>"🏓 "&amp;$K$7&amp;" ud af "&amp;$K$6&amp;" ∙ 🎉 "&amp;$Q$7&amp;" ud af "&amp;$Q$6</f>
        <v>🏓 31 ud af 96 ∙ 🎉 16 ud af 150</v>
      </c>
      <c r="I83" s="143" t="str">
        <f>"🏓 "&amp;$K$7&amp;" ud af "&amp;$K$6&amp;" ∙ 🎉 "&amp;$Q$7&amp;" ud af "&amp;$Q$6</f>
        <v>🏓 31 ud af 96 ∙ 🎉 16 ud af 150</v>
      </c>
      <c r="J83" s="143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896</v>
      </c>
      <c r="G84" s="145" t="str">
        <f>$G$40</f>
        <v>♂️ 30 herrer (97%) ∙ ♀️ 1 damer (3%)</v>
      </c>
      <c r="H84" s="145"/>
      <c r="I84" s="145"/>
      <c r="J84" s="145"/>
    </row>
    <row r="85" spans="1:10" x14ac:dyDescent="0.3">
      <c r="A85" s="4">
        <v>27</v>
      </c>
      <c r="B85" t="s">
        <v>843</v>
      </c>
      <c r="G85" s="145" t="str">
        <f>$G$41</f>
        <v>👤 6  Ungdom (19%) ∙ 👤 15  Senior (48%) ∙ 👤 10  Veteran (32%)</v>
      </c>
      <c r="H85" s="145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45" t="e">
        <f t="shared" si="4"/>
        <v>#N/A</v>
      </c>
      <c r="J85" s="145" t="e">
        <f t="shared" si="4"/>
        <v>#N/A</v>
      </c>
    </row>
    <row r="86" spans="1:10" x14ac:dyDescent="0.3">
      <c r="A86" s="4">
        <v>28</v>
      </c>
      <c r="B86" t="s">
        <v>796</v>
      </c>
      <c r="G86" s="145" t="str">
        <f>$G$42</f>
        <v>👤 Min. 11 år ∙ 👤 Gns. 34 år ∙ 👤 Maks. 74 år</v>
      </c>
      <c r="H86" s="145"/>
      <c r="I86" s="145"/>
      <c r="J86" s="145"/>
    </row>
    <row r="87" spans="1:10" x14ac:dyDescent="0.3">
      <c r="A87" s="4">
        <v>29</v>
      </c>
      <c r="B87" t="s">
        <v>750</v>
      </c>
      <c r="G87" s="145" t="str">
        <f>$G$43</f>
        <v>🏛️ 29 Jylland (97%) ∙ 🏛️ 0 Fyn (0%) ∙ 🏛️ 0 Sjælland (0%) ∙ 🏛️ 0 Bornholm (0%)</v>
      </c>
      <c r="H87" s="145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45" t="e">
        <f t="shared" si="5"/>
        <v>#N/A</v>
      </c>
      <c r="J87" s="145" t="e">
        <f t="shared" si="5"/>
        <v>#N/A</v>
      </c>
    </row>
    <row r="88" spans="1:10" x14ac:dyDescent="0.3">
      <c r="A88" s="4">
        <v>30</v>
      </c>
      <c r="B88" t="s">
        <v>798</v>
      </c>
      <c r="G88" s="145" t="str">
        <f>$G$45</f>
        <v>👤 Min. 2525 rating ∙ 👤 Gns. 2525 rating ∙ 👤 Maks. 2525 rating</v>
      </c>
      <c r="H88" s="145"/>
      <c r="I88" s="145"/>
      <c r="J88" s="145"/>
    </row>
    <row r="89" spans="1:10" x14ac:dyDescent="0.3">
      <c r="A89" s="4">
        <v>31</v>
      </c>
      <c r="B89" t="s">
        <v>759</v>
      </c>
      <c r="G89" s="145" t="str">
        <f>$G$46</f>
        <v>🛖 12 klubber</v>
      </c>
      <c r="H89" s="145"/>
      <c r="I89" s="145"/>
      <c r="J89" s="145"/>
    </row>
    <row r="90" spans="1:10" x14ac:dyDescent="0.3">
      <c r="A90" s="4">
        <v>32</v>
      </c>
      <c r="B90" t="s">
        <v>754</v>
      </c>
      <c r="G90" s="145" t="s">
        <v>396</v>
      </c>
      <c r="H90" s="145"/>
      <c r="I90" s="145"/>
      <c r="J90" s="145"/>
    </row>
    <row r="91" spans="1:10" x14ac:dyDescent="0.3">
      <c r="G91" s="1" t="s">
        <v>198</v>
      </c>
      <c r="H91" t="s">
        <v>397</v>
      </c>
      <c r="I91" s="4" t="s">
        <v>367</v>
      </c>
      <c r="J91" s="18" t="s">
        <v>81</v>
      </c>
    </row>
    <row r="92" spans="1:10" x14ac:dyDescent="0.3">
      <c r="G92" s="85"/>
      <c r="H92" t="s">
        <v>889</v>
      </c>
      <c r="I92" s="4"/>
      <c r="J92" s="18"/>
    </row>
    <row r="93" spans="1:10" x14ac:dyDescent="0.3">
      <c r="G93" s="85">
        <v>45064</v>
      </c>
      <c r="H93" t="s">
        <v>260</v>
      </c>
      <c r="I93" s="4" t="s">
        <v>210</v>
      </c>
      <c r="J93" s="18" t="s">
        <v>719</v>
      </c>
    </row>
    <row r="94" spans="1:10" x14ac:dyDescent="0.3">
      <c r="G94" s="85">
        <v>45064</v>
      </c>
      <c r="H94" t="s">
        <v>262</v>
      </c>
      <c r="I94" s="4" t="s">
        <v>210</v>
      </c>
      <c r="J94" s="18" t="s">
        <v>719</v>
      </c>
    </row>
    <row r="95" spans="1:10" x14ac:dyDescent="0.3">
      <c r="G95" s="85">
        <v>45064</v>
      </c>
      <c r="H95" t="s">
        <v>258</v>
      </c>
      <c r="I95" s="4" t="s">
        <v>210</v>
      </c>
      <c r="J95" s="18" t="s">
        <v>719</v>
      </c>
    </row>
    <row r="96" spans="1:10" x14ac:dyDescent="0.3">
      <c r="G96" s="85">
        <v>45059</v>
      </c>
      <c r="H96" t="s">
        <v>95</v>
      </c>
      <c r="I96" s="4" t="s">
        <v>210</v>
      </c>
      <c r="J96" s="18" t="s">
        <v>840</v>
      </c>
    </row>
    <row r="97" spans="7:10" x14ac:dyDescent="0.3">
      <c r="G97" s="85">
        <v>45045</v>
      </c>
      <c r="H97" t="s">
        <v>769</v>
      </c>
      <c r="I97" s="4" t="s">
        <v>210</v>
      </c>
      <c r="J97" s="18" t="s">
        <v>719</v>
      </c>
    </row>
    <row r="98" spans="7:10" x14ac:dyDescent="0.3">
      <c r="G98" s="85">
        <v>45045</v>
      </c>
      <c r="H98" t="s">
        <v>767</v>
      </c>
      <c r="I98" s="4" t="s">
        <v>210</v>
      </c>
      <c r="J98" s="18" t="s">
        <v>719</v>
      </c>
    </row>
    <row r="99" spans="7:10" x14ac:dyDescent="0.3">
      <c r="G99" s="85">
        <v>45045</v>
      </c>
      <c r="H99" t="s">
        <v>766</v>
      </c>
      <c r="I99" s="4" t="s">
        <v>210</v>
      </c>
      <c r="J99" s="18" t="s">
        <v>719</v>
      </c>
    </row>
    <row r="100" spans="7:10" x14ac:dyDescent="0.3">
      <c r="G100" s="85">
        <v>45027</v>
      </c>
      <c r="H100" t="s">
        <v>743</v>
      </c>
      <c r="I100" s="4" t="s">
        <v>210</v>
      </c>
      <c r="J100" s="18" t="s">
        <v>719</v>
      </c>
    </row>
    <row r="101" spans="7:10" x14ac:dyDescent="0.3">
      <c r="G101" s="85">
        <v>45023</v>
      </c>
      <c r="H101" t="s">
        <v>702</v>
      </c>
      <c r="I101" s="4" t="s">
        <v>210</v>
      </c>
      <c r="J101" s="18" t="s">
        <v>719</v>
      </c>
    </row>
    <row r="102" spans="7:10" x14ac:dyDescent="0.3">
      <c r="G102" s="85">
        <v>45023</v>
      </c>
      <c r="H102" t="s">
        <v>701</v>
      </c>
      <c r="I102" s="4" t="s">
        <v>210</v>
      </c>
      <c r="J102" s="18" t="s">
        <v>719</v>
      </c>
    </row>
    <row r="103" spans="7:10" x14ac:dyDescent="0.3">
      <c r="G103" s="85">
        <v>45023</v>
      </c>
      <c r="H103" t="s">
        <v>698</v>
      </c>
      <c r="I103" s="4" t="s">
        <v>210</v>
      </c>
      <c r="J103" s="18" t="s">
        <v>719</v>
      </c>
    </row>
    <row r="104" spans="7:10" x14ac:dyDescent="0.3">
      <c r="G104" s="85">
        <v>45000</v>
      </c>
      <c r="H104" t="s">
        <v>121</v>
      </c>
      <c r="I104" s="4" t="s">
        <v>210</v>
      </c>
      <c r="J104" s="18" t="s">
        <v>837</v>
      </c>
    </row>
    <row r="105" spans="7:10" x14ac:dyDescent="0.3">
      <c r="G105" s="85"/>
      <c r="H105" t="s">
        <v>405</v>
      </c>
      <c r="I105" s="4" t="s">
        <v>405</v>
      </c>
      <c r="J105" s="18" t="s">
        <v>405</v>
      </c>
    </row>
    <row r="106" spans="7:10" x14ac:dyDescent="0.3">
      <c r="G106" s="85"/>
      <c r="H106" t="s">
        <v>890</v>
      </c>
      <c r="I106" s="4"/>
      <c r="J106" s="18"/>
    </row>
    <row r="107" spans="7:10" x14ac:dyDescent="0.3">
      <c r="G107" s="85">
        <v>45064</v>
      </c>
      <c r="H107" t="s">
        <v>847</v>
      </c>
      <c r="I107" s="4" t="s">
        <v>211</v>
      </c>
      <c r="J107" s="18" t="s">
        <v>719</v>
      </c>
    </row>
    <row r="108" spans="7:10" x14ac:dyDescent="0.3">
      <c r="G108" s="85">
        <v>45058</v>
      </c>
      <c r="H108" t="s">
        <v>808</v>
      </c>
      <c r="I108" s="4" t="s">
        <v>210</v>
      </c>
      <c r="J108" s="18" t="s">
        <v>719</v>
      </c>
    </row>
    <row r="109" spans="7:10" x14ac:dyDescent="0.3">
      <c r="G109" s="85">
        <v>45054</v>
      </c>
      <c r="H109" t="s">
        <v>800</v>
      </c>
      <c r="I109" s="4" t="s">
        <v>210</v>
      </c>
      <c r="J109" s="18" t="s">
        <v>719</v>
      </c>
    </row>
    <row r="110" spans="7:10" x14ac:dyDescent="0.3">
      <c r="G110" s="85"/>
      <c r="H110" t="s">
        <v>405</v>
      </c>
      <c r="I110" s="4" t="s">
        <v>405</v>
      </c>
      <c r="J110" s="18" t="s">
        <v>405</v>
      </c>
    </row>
    <row r="111" spans="7:10" x14ac:dyDescent="0.3">
      <c r="G111" s="85"/>
      <c r="H111" t="s">
        <v>725</v>
      </c>
      <c r="I111" s="4"/>
      <c r="J111" s="18"/>
    </row>
    <row r="112" spans="7:10" x14ac:dyDescent="0.3">
      <c r="G112" s="85">
        <v>45018</v>
      </c>
      <c r="H112" t="s">
        <v>243</v>
      </c>
      <c r="I112" s="4" t="s">
        <v>210</v>
      </c>
      <c r="J112" s="18" t="s">
        <v>719</v>
      </c>
    </row>
    <row r="113" spans="7:10" x14ac:dyDescent="0.3">
      <c r="G113" s="85">
        <v>45001</v>
      </c>
      <c r="H113" t="s">
        <v>214</v>
      </c>
      <c r="I113" s="4" t="s">
        <v>210</v>
      </c>
      <c r="J113" s="18" t="s">
        <v>719</v>
      </c>
    </row>
    <row r="114" spans="7:10" x14ac:dyDescent="0.3">
      <c r="G114" s="85">
        <v>45000</v>
      </c>
      <c r="H114" t="s">
        <v>104</v>
      </c>
      <c r="I114" s="4" t="s">
        <v>210</v>
      </c>
      <c r="J114" s="18" t="s">
        <v>719</v>
      </c>
    </row>
    <row r="115" spans="7:10" x14ac:dyDescent="0.3">
      <c r="G115" s="85"/>
      <c r="H115" t="s">
        <v>405</v>
      </c>
      <c r="I115" s="4" t="s">
        <v>405</v>
      </c>
      <c r="J115" s="18" t="s">
        <v>405</v>
      </c>
    </row>
    <row r="116" spans="7:10" x14ac:dyDescent="0.3">
      <c r="G116" s="85"/>
      <c r="H116" t="s">
        <v>726</v>
      </c>
      <c r="I116" s="4"/>
      <c r="J116" s="18"/>
    </row>
    <row r="117" spans="7:10" x14ac:dyDescent="0.3">
      <c r="G117" s="85">
        <v>45019</v>
      </c>
      <c r="H117" t="s">
        <v>853</v>
      </c>
      <c r="I117" s="4" t="s">
        <v>210</v>
      </c>
      <c r="J117" s="18" t="s">
        <v>719</v>
      </c>
    </row>
    <row r="118" spans="7:10" x14ac:dyDescent="0.3">
      <c r="G118" s="85">
        <v>45018</v>
      </c>
      <c r="H118" t="s">
        <v>678</v>
      </c>
      <c r="I118" s="4" t="s">
        <v>210</v>
      </c>
      <c r="J118" s="18" t="s">
        <v>719</v>
      </c>
    </row>
    <row r="119" spans="7:10" x14ac:dyDescent="0.3">
      <c r="G119" s="85"/>
      <c r="H119" t="s">
        <v>405</v>
      </c>
      <c r="I119" s="4" t="s">
        <v>405</v>
      </c>
      <c r="J119" s="18" t="s">
        <v>405</v>
      </c>
    </row>
    <row r="120" spans="7:10" x14ac:dyDescent="0.3">
      <c r="G120" s="85"/>
      <c r="H120" t="s">
        <v>891</v>
      </c>
      <c r="I120" s="4"/>
      <c r="J120" s="18"/>
    </row>
    <row r="121" spans="7:10" x14ac:dyDescent="0.3">
      <c r="G121" s="85">
        <v>45064</v>
      </c>
      <c r="H121" t="s">
        <v>849</v>
      </c>
      <c r="I121" s="4" t="s">
        <v>210</v>
      </c>
      <c r="J121" s="18" t="s">
        <v>719</v>
      </c>
    </row>
    <row r="122" spans="7:10" x14ac:dyDescent="0.3">
      <c r="G122" s="85">
        <v>45063</v>
      </c>
      <c r="H122" t="s">
        <v>845</v>
      </c>
      <c r="I122" s="4" t="s">
        <v>210</v>
      </c>
      <c r="J122" s="18" t="s">
        <v>719</v>
      </c>
    </row>
    <row r="123" spans="7:10" x14ac:dyDescent="0.3">
      <c r="G123" s="85"/>
      <c r="H123" t="s">
        <v>405</v>
      </c>
      <c r="I123" s="4" t="s">
        <v>405</v>
      </c>
      <c r="J123" s="18" t="s">
        <v>405</v>
      </c>
    </row>
    <row r="124" spans="7:10" x14ac:dyDescent="0.3">
      <c r="G124" s="85"/>
      <c r="H124" t="s">
        <v>792</v>
      </c>
      <c r="I124" s="4"/>
      <c r="J124" s="18"/>
    </row>
    <row r="125" spans="7:10" x14ac:dyDescent="0.3">
      <c r="G125" s="85">
        <v>45031</v>
      </c>
      <c r="H125" t="s">
        <v>762</v>
      </c>
      <c r="I125" s="4" t="s">
        <v>210</v>
      </c>
      <c r="J125" s="18" t="s">
        <v>719</v>
      </c>
    </row>
    <row r="126" spans="7:10" x14ac:dyDescent="0.3">
      <c r="G126" s="85">
        <v>45031</v>
      </c>
      <c r="H126" t="s">
        <v>761</v>
      </c>
      <c r="I126" s="4" t="s">
        <v>210</v>
      </c>
      <c r="J126" s="18" t="s">
        <v>719</v>
      </c>
    </row>
    <row r="127" spans="7:10" x14ac:dyDescent="0.3">
      <c r="G127" s="85"/>
      <c r="H127" t="s">
        <v>405</v>
      </c>
      <c r="I127" s="4" t="s">
        <v>405</v>
      </c>
      <c r="J127" s="18" t="s">
        <v>405</v>
      </c>
    </row>
    <row r="128" spans="7:10" x14ac:dyDescent="0.3">
      <c r="G128" s="85"/>
      <c r="H128" t="s">
        <v>758</v>
      </c>
      <c r="I128" s="4"/>
      <c r="J128" s="18"/>
    </row>
    <row r="129" spans="7:10" x14ac:dyDescent="0.3">
      <c r="G129" s="85">
        <v>45027</v>
      </c>
      <c r="H129" t="s">
        <v>742</v>
      </c>
      <c r="I129" s="4" t="s">
        <v>210</v>
      </c>
      <c r="J129" s="18" t="s">
        <v>719</v>
      </c>
    </row>
    <row r="130" spans="7:10" x14ac:dyDescent="0.3">
      <c r="G130" s="85"/>
      <c r="H130" t="s">
        <v>405</v>
      </c>
      <c r="I130" s="4" t="s">
        <v>405</v>
      </c>
      <c r="J130" s="18" t="s">
        <v>405</v>
      </c>
    </row>
    <row r="131" spans="7:10" x14ac:dyDescent="0.3">
      <c r="G131" s="85"/>
      <c r="H131" t="s">
        <v>431</v>
      </c>
      <c r="I131" s="4"/>
      <c r="J131" s="18"/>
    </row>
    <row r="132" spans="7:10" x14ac:dyDescent="0.3">
      <c r="G132" s="85">
        <v>45010</v>
      </c>
      <c r="H132" t="s">
        <v>676</v>
      </c>
      <c r="I132" s="4" t="s">
        <v>210</v>
      </c>
      <c r="J132" s="18" t="s">
        <v>719</v>
      </c>
    </row>
    <row r="133" spans="7:10" x14ac:dyDescent="0.3">
      <c r="G133" s="85"/>
      <c r="H133" t="s">
        <v>405</v>
      </c>
      <c r="I133" s="4" t="s">
        <v>405</v>
      </c>
      <c r="J133" s="18" t="s">
        <v>405</v>
      </c>
    </row>
    <row r="134" spans="7:10" x14ac:dyDescent="0.3">
      <c r="G134" s="85"/>
      <c r="H134" t="s">
        <v>793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210</v>
      </c>
      <c r="J135" s="18" t="s">
        <v>719</v>
      </c>
    </row>
    <row r="136" spans="7:10" x14ac:dyDescent="0.3">
      <c r="G136" s="85"/>
      <c r="H136" t="s">
        <v>405</v>
      </c>
      <c r="I136" s="4" t="s">
        <v>405</v>
      </c>
      <c r="J136" s="18" t="s">
        <v>405</v>
      </c>
    </row>
    <row r="137" spans="7:10" x14ac:dyDescent="0.3">
      <c r="G137" s="85"/>
      <c r="H137" t="s">
        <v>727</v>
      </c>
      <c r="I137" s="4"/>
      <c r="J137" s="18"/>
    </row>
    <row r="138" spans="7:10" x14ac:dyDescent="0.3">
      <c r="G138" s="85">
        <v>45021</v>
      </c>
      <c r="H138" t="s">
        <v>696</v>
      </c>
      <c r="I138" s="4" t="s">
        <v>210</v>
      </c>
      <c r="J138" s="18" t="s">
        <v>719</v>
      </c>
    </row>
    <row r="139" spans="7:10" x14ac:dyDescent="0.3">
      <c r="G139" s="85"/>
      <c r="H139" t="s">
        <v>405</v>
      </c>
      <c r="I139" s="4" t="s">
        <v>405</v>
      </c>
      <c r="J139" s="18" t="s">
        <v>405</v>
      </c>
    </row>
    <row r="140" spans="7:10" x14ac:dyDescent="0.3">
      <c r="G140" s="85"/>
      <c r="H140" t="s">
        <v>728</v>
      </c>
      <c r="I140" s="4"/>
      <c r="J140" s="18"/>
    </row>
    <row r="141" spans="7:10" x14ac:dyDescent="0.3">
      <c r="G141" s="85">
        <v>45020</v>
      </c>
      <c r="H141" t="s">
        <v>241</v>
      </c>
      <c r="I141" s="4" t="s">
        <v>210</v>
      </c>
      <c r="J141" s="18" t="s">
        <v>838</v>
      </c>
    </row>
    <row r="142" spans="7:10" x14ac:dyDescent="0.3">
      <c r="G142" s="85"/>
      <c r="H142" t="s">
        <v>405</v>
      </c>
      <c r="I142" s="4" t="s">
        <v>405</v>
      </c>
      <c r="J142" s="18" t="s">
        <v>405</v>
      </c>
    </row>
    <row r="143" spans="7:10" x14ac:dyDescent="0.3">
      <c r="G143" s="85"/>
      <c r="H143" t="s">
        <v>492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210</v>
      </c>
      <c r="J144" s="18" t="s">
        <v>719</v>
      </c>
    </row>
    <row r="145" spans="7:10" x14ac:dyDescent="0.3">
      <c r="G145" s="85"/>
      <c r="H145" t="s">
        <v>405</v>
      </c>
      <c r="I145" s="4" t="s">
        <v>405</v>
      </c>
      <c r="J145" s="18" t="s">
        <v>405</v>
      </c>
    </row>
    <row r="146" spans="7:10" x14ac:dyDescent="0.3">
      <c r="G146" s="85"/>
      <c r="H146" t="s">
        <v>892</v>
      </c>
      <c r="I146" s="4"/>
      <c r="J146" s="18"/>
    </row>
    <row r="147" spans="7:10" x14ac:dyDescent="0.3">
      <c r="G147" s="85">
        <v>45064</v>
      </c>
      <c r="H147" t="s">
        <v>851</v>
      </c>
      <c r="I147" s="4" t="s">
        <v>210</v>
      </c>
      <c r="J147" s="18" t="s">
        <v>719</v>
      </c>
    </row>
  </sheetData>
  <sheetProtection selectLockedCells="1" autoFilter="0"/>
  <mergeCells count="125"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6" t="s">
        <v>166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</row>
    <row r="2" spans="1:29" x14ac:dyDescent="0.3">
      <c r="A2" s="139" t="str">
        <f>'🗂️ Filtre nøgletal'!$A$2</f>
        <v>🔃 Opdateret 19-05-2023 kl. 15:23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spans="1:29" x14ac:dyDescent="0.3">
      <c r="A3" s="183" t="s">
        <v>70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</row>
    <row r="4" spans="1:29" x14ac:dyDescent="0.3">
      <c r="A4" s="183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</row>
    <row r="6" spans="1:29" x14ac:dyDescent="0.3">
      <c r="A6" s="184" t="s">
        <v>66</v>
      </c>
      <c r="B6" s="184"/>
      <c r="C6" s="184"/>
      <c r="D6" s="184"/>
      <c r="F6" s="184" t="s">
        <v>67</v>
      </c>
      <c r="G6" s="184"/>
      <c r="H6" s="184"/>
      <c r="I6" s="184"/>
      <c r="K6" s="184" t="s">
        <v>68</v>
      </c>
      <c r="L6" s="184"/>
      <c r="M6" s="184"/>
      <c r="N6" s="184"/>
      <c r="P6" s="184" t="s">
        <v>69</v>
      </c>
      <c r="Q6" s="184"/>
      <c r="R6" s="184"/>
      <c r="S6" s="184"/>
      <c r="U6" s="184" t="s">
        <v>71</v>
      </c>
      <c r="V6" s="184"/>
      <c r="W6" s="184"/>
      <c r="X6" s="184"/>
      <c r="Z6" s="184" t="s">
        <v>72</v>
      </c>
      <c r="AA6" s="184"/>
      <c r="AB6" s="184"/>
      <c r="AC6" s="184"/>
    </row>
    <row r="7" spans="1:29" x14ac:dyDescent="0.3">
      <c r="A7" s="102" t="s">
        <v>468</v>
      </c>
      <c r="B7" s="103" t="s">
        <v>469</v>
      </c>
      <c r="C7" s="104" t="s">
        <v>470</v>
      </c>
      <c r="D7" s="105" t="s">
        <v>471</v>
      </c>
      <c r="E7" s="108" t="s">
        <v>67</v>
      </c>
      <c r="F7" s="102" t="s">
        <v>472</v>
      </c>
      <c r="G7" s="103" t="s">
        <v>473</v>
      </c>
      <c r="H7" s="104" t="s">
        <v>474</v>
      </c>
      <c r="I7" s="105" t="s">
        <v>475</v>
      </c>
      <c r="J7" s="108" t="s">
        <v>68</v>
      </c>
      <c r="K7" s="102" t="s">
        <v>476</v>
      </c>
      <c r="L7" s="103" t="s">
        <v>477</v>
      </c>
      <c r="M7" s="104" t="s">
        <v>478</v>
      </c>
      <c r="N7" s="105" t="s">
        <v>479</v>
      </c>
      <c r="O7" s="108" t="s">
        <v>69</v>
      </c>
      <c r="P7" s="102" t="s">
        <v>480</v>
      </c>
      <c r="Q7" s="103" t="s">
        <v>481</v>
      </c>
      <c r="R7" s="104" t="s">
        <v>482</v>
      </c>
      <c r="S7" s="105" t="s">
        <v>483</v>
      </c>
      <c r="T7" s="108" t="s">
        <v>71</v>
      </c>
      <c r="U7" s="102" t="s">
        <v>484</v>
      </c>
      <c r="V7" s="103" t="s">
        <v>485</v>
      </c>
      <c r="W7" s="104" t="s">
        <v>486</v>
      </c>
      <c r="X7" s="105" t="s">
        <v>487</v>
      </c>
      <c r="Y7" s="108" t="s">
        <v>72</v>
      </c>
      <c r="Z7" s="102" t="s">
        <v>488</v>
      </c>
      <c r="AA7" s="103" t="s">
        <v>489</v>
      </c>
      <c r="AB7" s="104" t="s">
        <v>490</v>
      </c>
      <c r="AC7" s="105" t="s">
        <v>491</v>
      </c>
    </row>
    <row r="8" spans="1:29" x14ac:dyDescent="0.3">
      <c r="A8" s="106">
        <v>1</v>
      </c>
      <c r="B8" t="s">
        <v>77</v>
      </c>
      <c r="C8" s="4">
        <v>29</v>
      </c>
      <c r="D8" s="107" t="s">
        <v>837</v>
      </c>
      <c r="E8" s="109">
        <v>2</v>
      </c>
      <c r="F8" s="106">
        <v>12</v>
      </c>
      <c r="G8" t="s">
        <v>213</v>
      </c>
      <c r="H8" s="4">
        <v>28</v>
      </c>
      <c r="I8" s="107" t="s">
        <v>719</v>
      </c>
      <c r="J8" s="109">
        <v>3</v>
      </c>
      <c r="K8" s="106">
        <v>13</v>
      </c>
      <c r="L8" t="s">
        <v>720</v>
      </c>
      <c r="M8" s="4">
        <v>16</v>
      </c>
      <c r="N8" s="107" t="s">
        <v>719</v>
      </c>
      <c r="O8" s="109">
        <v>4</v>
      </c>
      <c r="P8" s="106">
        <v>24</v>
      </c>
      <c r="Q8" t="s">
        <v>884</v>
      </c>
      <c r="R8" s="4">
        <v>50</v>
      </c>
      <c r="S8" s="107" t="s">
        <v>719</v>
      </c>
      <c r="T8" s="109">
        <v>5</v>
      </c>
      <c r="U8" s="106">
        <v>25</v>
      </c>
      <c r="V8" t="s">
        <v>885</v>
      </c>
      <c r="W8" s="4">
        <v>17</v>
      </c>
      <c r="X8" s="107" t="s">
        <v>719</v>
      </c>
      <c r="Y8" s="109"/>
      <c r="Z8" s="106"/>
      <c r="AB8" s="4"/>
      <c r="AC8" s="107"/>
    </row>
    <row r="9" spans="1:29" x14ac:dyDescent="0.3">
      <c r="A9" s="106">
        <v>2</v>
      </c>
      <c r="B9" t="s">
        <v>361</v>
      </c>
      <c r="C9" s="4">
        <v>29</v>
      </c>
      <c r="D9" s="107" t="s">
        <v>838</v>
      </c>
      <c r="E9" s="108">
        <v>2</v>
      </c>
      <c r="F9" s="106">
        <v>11</v>
      </c>
      <c r="G9" t="s">
        <v>881</v>
      </c>
      <c r="H9" s="4">
        <v>13</v>
      </c>
      <c r="I9" s="107" t="s">
        <v>719</v>
      </c>
      <c r="J9" s="108">
        <v>3</v>
      </c>
      <c r="K9" s="106">
        <v>14</v>
      </c>
      <c r="L9" t="s">
        <v>721</v>
      </c>
      <c r="M9" s="4">
        <v>26</v>
      </c>
      <c r="N9" s="107" t="s">
        <v>719</v>
      </c>
      <c r="O9" s="108">
        <v>4</v>
      </c>
      <c r="P9" s="106">
        <v>23</v>
      </c>
      <c r="Q9" t="s">
        <v>723</v>
      </c>
      <c r="R9" s="4">
        <v>11</v>
      </c>
      <c r="S9" s="107" t="s">
        <v>719</v>
      </c>
      <c r="T9" s="108">
        <v>5</v>
      </c>
      <c r="U9" s="106">
        <v>26</v>
      </c>
      <c r="V9" t="s">
        <v>724</v>
      </c>
      <c r="W9" s="4">
        <v>39</v>
      </c>
      <c r="X9" s="107" t="s">
        <v>719</v>
      </c>
      <c r="Y9" s="108"/>
      <c r="Z9" s="106"/>
      <c r="AB9" s="4"/>
      <c r="AC9" s="107"/>
    </row>
    <row r="10" spans="1:29" x14ac:dyDescent="0.3">
      <c r="A10" s="106">
        <v>3</v>
      </c>
      <c r="B10" t="s">
        <v>839</v>
      </c>
      <c r="C10" s="4">
        <v>30</v>
      </c>
      <c r="D10" s="107" t="s">
        <v>840</v>
      </c>
      <c r="E10" s="108">
        <v>2</v>
      </c>
      <c r="F10" s="106">
        <v>10</v>
      </c>
      <c r="G10" t="s">
        <v>789</v>
      </c>
      <c r="H10" s="4">
        <v>51</v>
      </c>
      <c r="I10" s="107" t="s">
        <v>719</v>
      </c>
      <c r="J10" s="108">
        <v>3</v>
      </c>
      <c r="K10" s="106">
        <v>15</v>
      </c>
      <c r="L10" t="s">
        <v>790</v>
      </c>
      <c r="M10" s="4">
        <v>47</v>
      </c>
      <c r="N10" s="107" t="s">
        <v>719</v>
      </c>
      <c r="O10" s="108">
        <v>4</v>
      </c>
      <c r="P10" s="106">
        <v>22</v>
      </c>
      <c r="Q10" t="s">
        <v>791</v>
      </c>
      <c r="R10" s="4">
        <v>21</v>
      </c>
      <c r="S10" s="107" t="s">
        <v>719</v>
      </c>
      <c r="T10" s="108">
        <v>5</v>
      </c>
      <c r="U10" s="106">
        <v>27</v>
      </c>
      <c r="V10" t="s">
        <v>757</v>
      </c>
      <c r="W10" s="4">
        <v>67</v>
      </c>
      <c r="X10" s="107" t="s">
        <v>719</v>
      </c>
      <c r="Y10" s="108"/>
      <c r="Z10" s="106"/>
      <c r="AB10" s="4"/>
      <c r="AC10" s="107"/>
    </row>
    <row r="11" spans="1:29" x14ac:dyDescent="0.3">
      <c r="A11" s="106">
        <v>4</v>
      </c>
      <c r="B11" t="s">
        <v>753</v>
      </c>
      <c r="C11" s="4">
        <v>74</v>
      </c>
      <c r="D11" s="107" t="s">
        <v>719</v>
      </c>
      <c r="E11" s="108">
        <v>2</v>
      </c>
      <c r="F11" s="106">
        <v>9</v>
      </c>
      <c r="G11" t="s">
        <v>841</v>
      </c>
      <c r="H11" s="4">
        <v>51</v>
      </c>
      <c r="I11" s="107" t="s">
        <v>719</v>
      </c>
      <c r="J11" s="108">
        <v>3</v>
      </c>
      <c r="K11" s="106">
        <v>16</v>
      </c>
      <c r="L11" t="s">
        <v>722</v>
      </c>
      <c r="M11" s="4">
        <v>37</v>
      </c>
      <c r="N11" s="107" t="s">
        <v>719</v>
      </c>
      <c r="O11" s="108">
        <v>4</v>
      </c>
      <c r="P11" s="106">
        <v>21</v>
      </c>
      <c r="Q11" t="s">
        <v>883</v>
      </c>
      <c r="R11" s="4">
        <v>16</v>
      </c>
      <c r="S11" s="107" t="s">
        <v>719</v>
      </c>
      <c r="T11" s="108">
        <v>5</v>
      </c>
      <c r="U11" s="106">
        <v>28</v>
      </c>
      <c r="V11" t="s">
        <v>212</v>
      </c>
      <c r="W11" s="4">
        <v>27</v>
      </c>
      <c r="X11" s="107" t="s">
        <v>719</v>
      </c>
      <c r="Y11" s="108"/>
      <c r="Z11" s="106"/>
      <c r="AB11" s="4"/>
      <c r="AC11" s="107"/>
    </row>
    <row r="12" spans="1:29" x14ac:dyDescent="0.3">
      <c r="A12" s="106">
        <v>5</v>
      </c>
      <c r="B12" t="s">
        <v>718</v>
      </c>
      <c r="C12" s="4">
        <v>23</v>
      </c>
      <c r="D12" s="107" t="s">
        <v>719</v>
      </c>
      <c r="E12" s="108">
        <v>2</v>
      </c>
      <c r="F12" s="106">
        <v>8</v>
      </c>
      <c r="G12" t="s">
        <v>788</v>
      </c>
      <c r="H12" s="4">
        <v>20</v>
      </c>
      <c r="I12" s="107" t="s">
        <v>719</v>
      </c>
      <c r="J12" s="108">
        <v>3</v>
      </c>
      <c r="K12" s="106">
        <v>17</v>
      </c>
      <c r="L12" t="s">
        <v>257</v>
      </c>
      <c r="M12" s="4">
        <v>58</v>
      </c>
      <c r="N12" s="107" t="s">
        <v>719</v>
      </c>
      <c r="O12" s="108">
        <v>4</v>
      </c>
      <c r="P12" s="106">
        <v>20</v>
      </c>
      <c r="Q12" t="s">
        <v>216</v>
      </c>
      <c r="R12" s="4">
        <v>30</v>
      </c>
      <c r="S12" s="107" t="s">
        <v>719</v>
      </c>
      <c r="T12" s="108">
        <v>5</v>
      </c>
      <c r="U12" s="106">
        <v>29</v>
      </c>
      <c r="V12" t="s">
        <v>886</v>
      </c>
      <c r="W12" s="4">
        <v>26</v>
      </c>
      <c r="X12" s="107" t="s">
        <v>719</v>
      </c>
      <c r="Y12" s="108"/>
      <c r="Z12" s="106"/>
      <c r="AB12" s="4"/>
      <c r="AC12" s="107"/>
    </row>
    <row r="13" spans="1:29" x14ac:dyDescent="0.3">
      <c r="A13" s="106">
        <v>6</v>
      </c>
      <c r="B13" t="s">
        <v>787</v>
      </c>
      <c r="C13" s="4">
        <v>50</v>
      </c>
      <c r="D13" s="107" t="s">
        <v>719</v>
      </c>
      <c r="E13" s="116">
        <v>2</v>
      </c>
      <c r="F13" s="106">
        <v>7</v>
      </c>
      <c r="G13" t="s">
        <v>805</v>
      </c>
      <c r="H13" s="4">
        <v>18</v>
      </c>
      <c r="I13" s="107" t="s">
        <v>719</v>
      </c>
      <c r="J13" s="116">
        <v>3</v>
      </c>
      <c r="K13" s="106">
        <v>18</v>
      </c>
      <c r="L13" t="s">
        <v>882</v>
      </c>
      <c r="M13" s="4">
        <v>17</v>
      </c>
      <c r="N13" s="107" t="s">
        <v>719</v>
      </c>
      <c r="O13" s="116">
        <v>4</v>
      </c>
      <c r="P13" s="106">
        <v>19</v>
      </c>
      <c r="Q13" t="s">
        <v>749</v>
      </c>
      <c r="R13" s="4">
        <v>55</v>
      </c>
      <c r="S13" s="107" t="s">
        <v>719</v>
      </c>
      <c r="T13" s="116">
        <v>5</v>
      </c>
      <c r="U13" s="106">
        <v>30</v>
      </c>
      <c r="V13" t="s">
        <v>887</v>
      </c>
      <c r="W13" s="4">
        <v>44</v>
      </c>
      <c r="X13" s="107" t="s">
        <v>719</v>
      </c>
      <c r="Y13" s="116">
        <v>6</v>
      </c>
      <c r="Z13" s="106">
        <v>31</v>
      </c>
      <c r="AA13" t="s">
        <v>888</v>
      </c>
      <c r="AB13" s="4">
        <v>30</v>
      </c>
      <c r="AC13" s="107" t="s">
        <v>719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3" t="s">
        <v>73</v>
      </c>
      <c r="B20" s="183"/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</row>
    <row r="21" spans="1:29" x14ac:dyDescent="0.3">
      <c r="A21" s="183"/>
      <c r="B21" s="183"/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</row>
    <row r="22" spans="1:29" x14ac:dyDescent="0.3">
      <c r="A22" s="139" t="str">
        <f>'💡🏆🎫 Status'!$G$39</f>
        <v>🏓 31 ud af 96 tilmeldinger (32%)</v>
      </c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</row>
    <row r="23" spans="1:29" x14ac:dyDescent="0.3">
      <c r="A23" s="139" t="s">
        <v>464</v>
      </c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</row>
    <row r="24" spans="1:29" x14ac:dyDescent="0.3">
      <c r="A24" s="139" t="str">
        <f>'💡🏆🎫 Status'!$G$38</f>
        <v>🔃🏓 Rating opdateret pr. 00-01-1900</v>
      </c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</row>
    <row r="27" spans="1:29" x14ac:dyDescent="0.3">
      <c r="F27" s="185" t="s">
        <v>150</v>
      </c>
      <c r="G27" s="186"/>
      <c r="H27" s="186"/>
      <c r="I27" s="187"/>
      <c r="K27" s="185" t="s">
        <v>151</v>
      </c>
      <c r="L27" s="186"/>
      <c r="M27" s="186"/>
      <c r="N27" s="187"/>
      <c r="P27" s="185" t="s">
        <v>152</v>
      </c>
      <c r="Q27" s="186"/>
      <c r="R27" s="186"/>
      <c r="S27" s="187"/>
      <c r="U27" s="185" t="s">
        <v>153</v>
      </c>
      <c r="V27" s="186"/>
      <c r="W27" s="186"/>
      <c r="X27" s="187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5" t="s">
        <v>154</v>
      </c>
      <c r="G37" s="186"/>
      <c r="H37" s="186"/>
      <c r="I37" s="187"/>
      <c r="K37" s="185" t="s">
        <v>155</v>
      </c>
      <c r="L37" s="186"/>
      <c r="M37" s="186"/>
      <c r="N37" s="187"/>
      <c r="P37" s="185" t="s">
        <v>156</v>
      </c>
      <c r="Q37" s="186"/>
      <c r="R37" s="186"/>
      <c r="S37" s="187"/>
      <c r="U37" s="185" t="s">
        <v>157</v>
      </c>
      <c r="V37" s="186"/>
      <c r="W37" s="186"/>
      <c r="X37" s="187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5" t="s">
        <v>161</v>
      </c>
      <c r="G47" s="186"/>
      <c r="H47" s="186"/>
      <c r="I47" s="187"/>
      <c r="K47" s="185" t="s">
        <v>160</v>
      </c>
      <c r="L47" s="186"/>
      <c r="M47" s="186"/>
      <c r="N47" s="187"/>
      <c r="P47" s="185" t="s">
        <v>159</v>
      </c>
      <c r="Q47" s="186"/>
      <c r="R47" s="186"/>
      <c r="S47" s="187"/>
      <c r="U47" s="185" t="s">
        <v>158</v>
      </c>
      <c r="V47" s="186"/>
      <c r="W47" s="186"/>
      <c r="X47" s="187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6" t="s">
        <v>167</v>
      </c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</row>
    <row r="61" spans="6:24" x14ac:dyDescent="0.3">
      <c r="F61" s="139" t="str">
        <f>'🗂️ Filtre nøgletal'!$A$2</f>
        <v>🔃 Opdateret 19-05-2023 kl. 15:23</v>
      </c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</row>
    <row r="62" spans="6:24" x14ac:dyDescent="0.3">
      <c r="F62" s="183" t="s">
        <v>70</v>
      </c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</row>
    <row r="63" spans="6:24" x14ac:dyDescent="0.3"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</row>
    <row r="65" spans="6:24" x14ac:dyDescent="0.3">
      <c r="F65" s="184" t="s">
        <v>66</v>
      </c>
      <c r="G65" s="184"/>
      <c r="H65" s="184"/>
      <c r="I65" s="184"/>
      <c r="K65" s="184" t="s">
        <v>67</v>
      </c>
      <c r="L65" s="184"/>
      <c r="M65" s="184"/>
      <c r="N65" s="184"/>
      <c r="P65" s="184" t="s">
        <v>68</v>
      </c>
      <c r="Q65" s="184"/>
      <c r="R65" s="184"/>
      <c r="S65" s="184"/>
      <c r="U65" s="184" t="s">
        <v>69</v>
      </c>
      <c r="V65" s="184"/>
      <c r="W65" s="184"/>
      <c r="X65" s="184"/>
    </row>
    <row r="66" spans="6:24" x14ac:dyDescent="0.3">
      <c r="F66" s="102" t="s">
        <v>468</v>
      </c>
      <c r="G66" s="103" t="s">
        <v>469</v>
      </c>
      <c r="H66" s="104" t="s">
        <v>470</v>
      </c>
      <c r="I66" s="105" t="s">
        <v>471</v>
      </c>
      <c r="J66" s="108" t="s">
        <v>67</v>
      </c>
      <c r="K66" s="102" t="s">
        <v>472</v>
      </c>
      <c r="L66" s="103" t="s">
        <v>473</v>
      </c>
      <c r="M66" s="104" t="s">
        <v>474</v>
      </c>
      <c r="N66" s="105" t="s">
        <v>475</v>
      </c>
      <c r="O66" s="108" t="s">
        <v>68</v>
      </c>
      <c r="P66" s="102" t="s">
        <v>476</v>
      </c>
      <c r="Q66" s="103" t="s">
        <v>477</v>
      </c>
      <c r="R66" s="104" t="s">
        <v>478</v>
      </c>
      <c r="S66" s="105" t="s">
        <v>479</v>
      </c>
      <c r="T66" s="108" t="s">
        <v>69</v>
      </c>
      <c r="U66" s="102" t="s">
        <v>480</v>
      </c>
      <c r="V66" s="103" t="s">
        <v>481</v>
      </c>
      <c r="W66" s="104" t="s">
        <v>482</v>
      </c>
      <c r="X66" s="105" t="s">
        <v>483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837</v>
      </c>
      <c r="J67" s="109">
        <v>2</v>
      </c>
      <c r="K67" s="106">
        <v>16</v>
      </c>
      <c r="L67" t="s">
        <v>722</v>
      </c>
      <c r="M67" s="4">
        <v>37</v>
      </c>
      <c r="N67" s="107" t="s">
        <v>719</v>
      </c>
      <c r="O67" s="109">
        <v>3</v>
      </c>
      <c r="P67" s="106">
        <v>17</v>
      </c>
      <c r="Q67" t="s">
        <v>257</v>
      </c>
      <c r="R67" s="4">
        <v>58</v>
      </c>
      <c r="S67" s="107" t="s">
        <v>719</v>
      </c>
      <c r="T67" s="109"/>
      <c r="U67" s="106"/>
      <c r="W67" s="4"/>
      <c r="X67" s="107"/>
    </row>
    <row r="68" spans="6:24" x14ac:dyDescent="0.3">
      <c r="F68" s="106">
        <v>2</v>
      </c>
      <c r="G68" t="s">
        <v>361</v>
      </c>
      <c r="H68" s="4">
        <v>29</v>
      </c>
      <c r="I68" s="107" t="s">
        <v>838</v>
      </c>
      <c r="J68" s="108">
        <v>2</v>
      </c>
      <c r="K68" s="106">
        <v>15</v>
      </c>
      <c r="L68" t="s">
        <v>790</v>
      </c>
      <c r="M68" s="4">
        <v>47</v>
      </c>
      <c r="N68" s="107" t="s">
        <v>719</v>
      </c>
      <c r="O68" s="108">
        <v>3</v>
      </c>
      <c r="P68" s="106">
        <v>18</v>
      </c>
      <c r="Q68" t="s">
        <v>882</v>
      </c>
      <c r="R68" s="4">
        <v>17</v>
      </c>
      <c r="S68" s="107" t="s">
        <v>719</v>
      </c>
      <c r="T68" s="108">
        <v>4</v>
      </c>
      <c r="U68" s="106">
        <v>31</v>
      </c>
      <c r="V68" t="s">
        <v>888</v>
      </c>
      <c r="W68" s="4">
        <v>30</v>
      </c>
      <c r="X68" s="107" t="s">
        <v>719</v>
      </c>
    </row>
    <row r="69" spans="6:24" x14ac:dyDescent="0.3">
      <c r="F69" s="106">
        <v>3</v>
      </c>
      <c r="G69" t="s">
        <v>839</v>
      </c>
      <c r="H69" s="4">
        <v>30</v>
      </c>
      <c r="I69" s="107" t="s">
        <v>840</v>
      </c>
      <c r="J69" s="108">
        <v>2</v>
      </c>
      <c r="K69" s="106">
        <v>14</v>
      </c>
      <c r="L69" t="s">
        <v>721</v>
      </c>
      <c r="M69" s="4">
        <v>26</v>
      </c>
      <c r="N69" s="107" t="s">
        <v>719</v>
      </c>
      <c r="O69" s="108">
        <v>3</v>
      </c>
      <c r="P69" s="106">
        <v>19</v>
      </c>
      <c r="Q69" t="s">
        <v>749</v>
      </c>
      <c r="R69" s="4">
        <v>55</v>
      </c>
      <c r="S69" s="107" t="s">
        <v>719</v>
      </c>
      <c r="T69" s="108">
        <v>4</v>
      </c>
      <c r="U69" s="106">
        <v>30</v>
      </c>
      <c r="V69" t="s">
        <v>887</v>
      </c>
      <c r="W69" s="4">
        <v>44</v>
      </c>
      <c r="X69" s="107" t="s">
        <v>719</v>
      </c>
    </row>
    <row r="70" spans="6:24" x14ac:dyDescent="0.3">
      <c r="F70" s="106">
        <v>4</v>
      </c>
      <c r="G70" t="s">
        <v>753</v>
      </c>
      <c r="H70" s="4">
        <v>74</v>
      </c>
      <c r="I70" s="107" t="s">
        <v>719</v>
      </c>
      <c r="J70" s="108">
        <v>2</v>
      </c>
      <c r="K70" s="106">
        <v>13</v>
      </c>
      <c r="L70" t="s">
        <v>720</v>
      </c>
      <c r="M70" s="4">
        <v>16</v>
      </c>
      <c r="N70" s="107" t="s">
        <v>719</v>
      </c>
      <c r="O70" s="108">
        <v>3</v>
      </c>
      <c r="P70" s="106">
        <v>20</v>
      </c>
      <c r="Q70" t="s">
        <v>216</v>
      </c>
      <c r="R70" s="4">
        <v>30</v>
      </c>
      <c r="S70" s="107" t="s">
        <v>719</v>
      </c>
      <c r="T70" s="108">
        <v>4</v>
      </c>
      <c r="U70" s="106">
        <v>29</v>
      </c>
      <c r="V70" t="s">
        <v>886</v>
      </c>
      <c r="W70" s="4">
        <v>26</v>
      </c>
      <c r="X70" s="107" t="s">
        <v>719</v>
      </c>
    </row>
    <row r="71" spans="6:24" x14ac:dyDescent="0.3">
      <c r="F71" s="106">
        <v>5</v>
      </c>
      <c r="G71" t="s">
        <v>718</v>
      </c>
      <c r="H71" s="4">
        <v>23</v>
      </c>
      <c r="I71" s="107" t="s">
        <v>719</v>
      </c>
      <c r="J71" s="108">
        <v>2</v>
      </c>
      <c r="K71" s="106">
        <v>12</v>
      </c>
      <c r="L71" t="s">
        <v>213</v>
      </c>
      <c r="M71" s="4">
        <v>28</v>
      </c>
      <c r="N71" s="107" t="s">
        <v>719</v>
      </c>
      <c r="O71" s="108">
        <v>3</v>
      </c>
      <c r="P71" s="106">
        <v>21</v>
      </c>
      <c r="Q71" t="s">
        <v>883</v>
      </c>
      <c r="R71" s="4">
        <v>16</v>
      </c>
      <c r="S71" s="107" t="s">
        <v>719</v>
      </c>
      <c r="T71" s="108">
        <v>4</v>
      </c>
      <c r="U71" s="106">
        <v>28</v>
      </c>
      <c r="V71" t="s">
        <v>212</v>
      </c>
      <c r="W71" s="4">
        <v>27</v>
      </c>
      <c r="X71" s="107" t="s">
        <v>719</v>
      </c>
    </row>
    <row r="72" spans="6:24" x14ac:dyDescent="0.3">
      <c r="F72" s="106">
        <v>6</v>
      </c>
      <c r="G72" t="s">
        <v>787</v>
      </c>
      <c r="H72" s="4">
        <v>50</v>
      </c>
      <c r="I72" s="107" t="s">
        <v>719</v>
      </c>
      <c r="J72" s="108">
        <v>2</v>
      </c>
      <c r="K72" s="106">
        <v>11</v>
      </c>
      <c r="L72" t="s">
        <v>881</v>
      </c>
      <c r="M72" s="4">
        <v>13</v>
      </c>
      <c r="N72" s="107" t="s">
        <v>719</v>
      </c>
      <c r="O72" s="108">
        <v>3</v>
      </c>
      <c r="P72" s="106">
        <v>22</v>
      </c>
      <c r="Q72" t="s">
        <v>791</v>
      </c>
      <c r="R72" s="4">
        <v>21</v>
      </c>
      <c r="S72" s="107" t="s">
        <v>719</v>
      </c>
      <c r="T72" s="108">
        <v>4</v>
      </c>
      <c r="U72" s="106">
        <v>27</v>
      </c>
      <c r="V72" t="s">
        <v>757</v>
      </c>
      <c r="W72" s="4">
        <v>67</v>
      </c>
      <c r="X72" s="107" t="s">
        <v>719</v>
      </c>
    </row>
    <row r="73" spans="6:24" x14ac:dyDescent="0.3">
      <c r="F73" s="106">
        <v>7</v>
      </c>
      <c r="G73" t="s">
        <v>805</v>
      </c>
      <c r="H73" s="4">
        <v>18</v>
      </c>
      <c r="I73" s="107" t="s">
        <v>719</v>
      </c>
      <c r="J73" s="108">
        <v>2</v>
      </c>
      <c r="K73" s="106">
        <v>10</v>
      </c>
      <c r="L73" t="s">
        <v>789</v>
      </c>
      <c r="M73" s="4">
        <v>51</v>
      </c>
      <c r="N73" s="107" t="s">
        <v>719</v>
      </c>
      <c r="O73" s="108">
        <v>3</v>
      </c>
      <c r="P73" s="106">
        <v>23</v>
      </c>
      <c r="Q73" t="s">
        <v>723</v>
      </c>
      <c r="R73" s="4">
        <v>11</v>
      </c>
      <c r="S73" s="107" t="s">
        <v>719</v>
      </c>
      <c r="T73" s="108">
        <v>4</v>
      </c>
      <c r="U73" s="106">
        <v>26</v>
      </c>
      <c r="V73" t="s">
        <v>724</v>
      </c>
      <c r="W73" s="4">
        <v>39</v>
      </c>
      <c r="X73" s="107" t="s">
        <v>719</v>
      </c>
    </row>
    <row r="74" spans="6:24" x14ac:dyDescent="0.3">
      <c r="F74" s="106">
        <v>8</v>
      </c>
      <c r="G74" t="s">
        <v>788</v>
      </c>
      <c r="H74" s="4">
        <v>20</v>
      </c>
      <c r="I74" s="107" t="s">
        <v>719</v>
      </c>
      <c r="J74" s="116">
        <v>2</v>
      </c>
      <c r="K74" s="106">
        <v>9</v>
      </c>
      <c r="L74" t="s">
        <v>841</v>
      </c>
      <c r="M74" s="4">
        <v>51</v>
      </c>
      <c r="N74" s="107" t="s">
        <v>719</v>
      </c>
      <c r="O74" s="116">
        <v>3</v>
      </c>
      <c r="P74" s="106">
        <v>24</v>
      </c>
      <c r="Q74" t="s">
        <v>884</v>
      </c>
      <c r="R74" s="4">
        <v>50</v>
      </c>
      <c r="S74" s="107" t="s">
        <v>719</v>
      </c>
      <c r="T74" s="116">
        <v>4</v>
      </c>
      <c r="U74" s="106">
        <v>25</v>
      </c>
      <c r="V74" t="s">
        <v>885</v>
      </c>
      <c r="W74" s="4">
        <v>17</v>
      </c>
      <c r="X74" s="107" t="s">
        <v>719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3" t="s">
        <v>73</v>
      </c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</row>
    <row r="81" spans="6:24" x14ac:dyDescent="0.3"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</row>
    <row r="82" spans="6:24" x14ac:dyDescent="0.3">
      <c r="F82" s="139" t="str">
        <f>'💡🏆🎫 Status'!$G$39</f>
        <v>🏓 31 ud af 96 tilmeldinger (32%)</v>
      </c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</row>
    <row r="83" spans="6:24" x14ac:dyDescent="0.3">
      <c r="F83" s="139" t="str">
        <f>$A$23</f>
        <v>⏩ Nr. 1-3 går videre til A-slutspil, og de resterende går i B-slutspil.</v>
      </c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</row>
    <row r="84" spans="6:24" x14ac:dyDescent="0.3">
      <c r="F84" s="139" t="str">
        <f>'💡🏆🎫 Status'!$G$38</f>
        <v>🔃🏓 Rating opdateret pr. 00-01-1900</v>
      </c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</row>
    <row r="87" spans="6:24" x14ac:dyDescent="0.3">
      <c r="F87" s="185" t="s">
        <v>150</v>
      </c>
      <c r="G87" s="186"/>
      <c r="H87" s="186"/>
      <c r="I87" s="187"/>
      <c r="K87" s="185" t="s">
        <v>151</v>
      </c>
      <c r="L87" s="186"/>
      <c r="M87" s="186"/>
      <c r="N87" s="187"/>
      <c r="P87" s="185" t="s">
        <v>152</v>
      </c>
      <c r="Q87" s="186"/>
      <c r="R87" s="186"/>
      <c r="S87" s="187"/>
      <c r="U87" s="185" t="s">
        <v>153</v>
      </c>
      <c r="V87" s="186"/>
      <c r="W87" s="186"/>
      <c r="X87" s="187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5" t="s">
        <v>154</v>
      </c>
      <c r="G95" s="186"/>
      <c r="H95" s="186"/>
      <c r="I95" s="187"/>
      <c r="K95" s="185" t="s">
        <v>155</v>
      </c>
      <c r="L95" s="186"/>
      <c r="M95" s="186"/>
      <c r="N95" s="187"/>
      <c r="P95" s="185" t="s">
        <v>156</v>
      </c>
      <c r="Q95" s="186"/>
      <c r="R95" s="186"/>
      <c r="S95" s="187"/>
      <c r="U95" s="185" t="s">
        <v>157</v>
      </c>
      <c r="V95" s="186"/>
      <c r="W95" s="186"/>
      <c r="X95" s="187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5" t="s">
        <v>161</v>
      </c>
      <c r="G103" s="186"/>
      <c r="H103" s="186"/>
      <c r="I103" s="187"/>
      <c r="K103" s="185" t="s">
        <v>160</v>
      </c>
      <c r="L103" s="186"/>
      <c r="M103" s="186"/>
      <c r="N103" s="187"/>
      <c r="P103" s="185" t="s">
        <v>159</v>
      </c>
      <c r="Q103" s="186"/>
      <c r="R103" s="186"/>
      <c r="S103" s="187"/>
      <c r="U103" s="185" t="s">
        <v>158</v>
      </c>
      <c r="V103" s="186"/>
      <c r="W103" s="186"/>
      <c r="X103" s="187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5" t="s">
        <v>162</v>
      </c>
      <c r="G111" s="186"/>
      <c r="H111" s="186"/>
      <c r="I111" s="187"/>
      <c r="K111" s="185" t="s">
        <v>163</v>
      </c>
      <c r="L111" s="186"/>
      <c r="M111" s="186"/>
      <c r="N111" s="187"/>
      <c r="P111" s="185" t="s">
        <v>164</v>
      </c>
      <c r="Q111" s="186"/>
      <c r="R111" s="186"/>
      <c r="S111" s="187"/>
      <c r="U111" s="185" t="s">
        <v>165</v>
      </c>
      <c r="V111" s="186"/>
      <c r="W111" s="186"/>
      <c r="X111" s="187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F84:X84"/>
    <mergeCell ref="F82:X82"/>
    <mergeCell ref="F103:I103"/>
    <mergeCell ref="K103:N103"/>
    <mergeCell ref="P103:S103"/>
    <mergeCell ref="U103:X103"/>
    <mergeCell ref="F83:X83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0:X81"/>
    <mergeCell ref="F60:X60"/>
    <mergeCell ref="F62:X63"/>
    <mergeCell ref="K65:N65"/>
    <mergeCell ref="U65:X65"/>
    <mergeCell ref="F65:I65"/>
    <mergeCell ref="P65:S65"/>
    <mergeCell ref="F61:X61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6" t="s">
        <v>463</v>
      </c>
      <c r="B1" s="126"/>
      <c r="C1" s="126"/>
    </row>
    <row r="2" spans="1:3" x14ac:dyDescent="0.3">
      <c r="A2" s="139" t="str">
        <f>"🔃 Opdateret "&amp;TEXT(CUBEVALUE("ThisWorkbookDataModel",CUBEMEMBER("ThisWorkbookDataModel","[Measures].[🔃 Sidst opdateret]")),"dd-mm-åååå kl. tt:mm")</f>
        <v>🔃 Opdateret 19-05-2023 kl. 15:23</v>
      </c>
      <c r="B2" s="139"/>
      <c r="C2" s="139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6" t="s">
        <v>177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</row>
    <row r="2" spans="1:13" x14ac:dyDescent="0.3">
      <c r="A2" s="139" t="str">
        <f>'🗂️ Filtre nøgletal'!$A$2</f>
        <v>🔃 Opdateret 19-05-2023 kl. 15:23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</row>
    <row r="4" spans="1:13" x14ac:dyDescent="0.3">
      <c r="A4" s="188"/>
      <c r="B4" s="191"/>
      <c r="C4" s="192"/>
      <c r="D4" s="189"/>
      <c r="E4" s="193"/>
      <c r="F4" s="193"/>
      <c r="G4" s="193"/>
      <c r="H4" s="193"/>
      <c r="I4" s="193"/>
      <c r="J4" s="193"/>
      <c r="K4" s="193"/>
      <c r="L4" s="193"/>
      <c r="M4" s="193"/>
    </row>
    <row r="5" spans="1:13" x14ac:dyDescent="0.3">
      <c r="A5" s="189"/>
      <c r="B5" s="193"/>
      <c r="C5" s="194"/>
      <c r="D5" s="189"/>
      <c r="E5" s="193"/>
      <c r="F5" s="193"/>
      <c r="G5" s="193"/>
      <c r="H5" s="193"/>
      <c r="I5" s="193"/>
      <c r="J5" s="193"/>
      <c r="K5" s="193"/>
      <c r="L5" s="193"/>
      <c r="M5" s="193"/>
    </row>
    <row r="6" spans="1:13" x14ac:dyDescent="0.3">
      <c r="A6" s="189"/>
      <c r="B6" s="121" t="s">
        <v>168</v>
      </c>
      <c r="C6" s="122">
        <v>109</v>
      </c>
      <c r="D6" s="189"/>
      <c r="E6" s="193"/>
      <c r="F6" s="193"/>
      <c r="G6" s="193"/>
      <c r="H6" s="193"/>
      <c r="I6" s="193"/>
      <c r="J6" s="193"/>
      <c r="K6" s="193"/>
      <c r="L6" s="193"/>
      <c r="M6" s="193"/>
    </row>
    <row r="7" spans="1:13" x14ac:dyDescent="0.3">
      <c r="A7" s="189"/>
      <c r="B7" s="121" t="s">
        <v>169</v>
      </c>
      <c r="C7" s="122">
        <v>77</v>
      </c>
      <c r="D7" s="189"/>
      <c r="E7" s="193"/>
      <c r="F7" s="193"/>
      <c r="G7" s="193"/>
      <c r="H7" s="193"/>
      <c r="I7" s="193"/>
      <c r="J7" s="193"/>
      <c r="K7" s="193"/>
      <c r="L7" s="193"/>
      <c r="M7" s="193"/>
    </row>
    <row r="8" spans="1:13" x14ac:dyDescent="0.3">
      <c r="A8" s="189"/>
      <c r="B8" s="121" t="s">
        <v>355</v>
      </c>
      <c r="C8" s="122">
        <v>246</v>
      </c>
      <c r="D8" s="189"/>
      <c r="E8" s="193"/>
      <c r="F8" s="193"/>
      <c r="G8" s="193"/>
      <c r="H8" s="193"/>
      <c r="I8" s="193"/>
      <c r="J8" s="193"/>
      <c r="K8" s="193"/>
      <c r="L8" s="193"/>
      <c r="M8" s="193"/>
    </row>
    <row r="9" spans="1:13" x14ac:dyDescent="0.3">
      <c r="A9" s="189"/>
      <c r="B9" s="121" t="s">
        <v>356</v>
      </c>
      <c r="C9" s="122">
        <v>199</v>
      </c>
      <c r="D9" s="189"/>
      <c r="E9" s="193"/>
      <c r="F9" s="193"/>
      <c r="G9" s="193"/>
      <c r="H9" s="193"/>
      <c r="I9" s="193"/>
      <c r="J9" s="193"/>
      <c r="K9" s="193"/>
      <c r="L9" s="193"/>
      <c r="M9" s="193"/>
    </row>
    <row r="10" spans="1:13" x14ac:dyDescent="0.3">
      <c r="A10" s="189"/>
      <c r="B10" s="18" t="s">
        <v>135</v>
      </c>
      <c r="C10" s="117">
        <v>32</v>
      </c>
      <c r="D10" s="189"/>
      <c r="E10" s="193"/>
      <c r="F10" s="193"/>
      <c r="G10" s="193"/>
      <c r="H10" s="193"/>
      <c r="I10" s="193"/>
      <c r="J10" s="193"/>
      <c r="K10" s="193"/>
      <c r="L10" s="193"/>
      <c r="M10" s="193"/>
    </row>
    <row r="11" spans="1:13" x14ac:dyDescent="0.3">
      <c r="A11" s="189"/>
      <c r="B11" s="18" t="s">
        <v>509</v>
      </c>
      <c r="C11" s="117">
        <v>1</v>
      </c>
      <c r="D11" s="189"/>
      <c r="E11" s="193"/>
      <c r="F11" s="193"/>
      <c r="G11" s="193"/>
      <c r="H11" s="193"/>
      <c r="I11" s="193"/>
      <c r="J11" s="193"/>
      <c r="K11" s="193"/>
      <c r="L11" s="193"/>
      <c r="M11" s="193"/>
    </row>
    <row r="12" spans="1:13" x14ac:dyDescent="0.3">
      <c r="A12" s="189"/>
      <c r="B12" s="18" t="s">
        <v>530</v>
      </c>
      <c r="C12" s="117">
        <v>1</v>
      </c>
      <c r="D12" s="189"/>
      <c r="E12" s="193"/>
      <c r="F12" s="193"/>
      <c r="G12" s="193"/>
      <c r="H12" s="193"/>
      <c r="I12" s="193"/>
      <c r="J12" s="193"/>
      <c r="K12" s="193"/>
      <c r="L12" s="193"/>
      <c r="M12" s="193"/>
    </row>
    <row r="13" spans="1:13" x14ac:dyDescent="0.3">
      <c r="A13" s="189"/>
      <c r="B13" s="18" t="s">
        <v>357</v>
      </c>
      <c r="C13" s="117">
        <v>47</v>
      </c>
      <c r="D13" s="189"/>
      <c r="E13" s="193"/>
      <c r="F13" s="193"/>
      <c r="G13" s="193"/>
      <c r="H13" s="193"/>
      <c r="I13" s="193"/>
      <c r="J13" s="193"/>
      <c r="K13" s="193"/>
      <c r="L13" s="193"/>
      <c r="M13" s="193"/>
    </row>
    <row r="14" spans="1:13" x14ac:dyDescent="0.3">
      <c r="A14" s="189"/>
      <c r="B14" s="18" t="s">
        <v>510</v>
      </c>
      <c r="C14" s="117">
        <v>1</v>
      </c>
      <c r="D14" s="189"/>
      <c r="E14" s="193"/>
      <c r="F14" s="193"/>
      <c r="G14" s="193"/>
      <c r="H14" s="193"/>
      <c r="I14" s="193"/>
      <c r="J14" s="193"/>
      <c r="K14" s="193"/>
      <c r="L14" s="193"/>
      <c r="M14" s="193"/>
    </row>
    <row r="15" spans="1:13" x14ac:dyDescent="0.3">
      <c r="A15" s="189"/>
      <c r="B15" s="18" t="s">
        <v>136</v>
      </c>
      <c r="C15" s="118">
        <v>1.46875</v>
      </c>
      <c r="D15" s="189"/>
      <c r="E15" s="193"/>
      <c r="F15" s="193"/>
      <c r="G15" s="193"/>
      <c r="H15" s="193"/>
      <c r="I15" s="193"/>
      <c r="J15" s="193"/>
      <c r="K15" s="193"/>
      <c r="L15" s="193"/>
      <c r="M15" s="193"/>
    </row>
    <row r="16" spans="1:13" x14ac:dyDescent="0.3">
      <c r="A16" s="189"/>
      <c r="B16" s="18" t="s">
        <v>137</v>
      </c>
      <c r="C16" s="117">
        <v>12</v>
      </c>
      <c r="D16" s="189"/>
      <c r="E16" s="193"/>
      <c r="F16" s="193"/>
      <c r="G16" s="193"/>
      <c r="H16" s="193"/>
      <c r="I16" s="193"/>
      <c r="J16" s="193"/>
      <c r="K16" s="193"/>
      <c r="L16" s="193"/>
      <c r="M16" s="193"/>
    </row>
    <row r="17" spans="1:13" x14ac:dyDescent="0.3">
      <c r="A17" s="189"/>
      <c r="B17" s="18" t="s">
        <v>138</v>
      </c>
      <c r="C17" s="120" t="s">
        <v>716</v>
      </c>
      <c r="D17" s="189"/>
      <c r="E17" s="193"/>
      <c r="F17" s="193"/>
      <c r="G17" s="193"/>
      <c r="H17" s="193"/>
      <c r="I17" s="193"/>
      <c r="J17" s="193"/>
      <c r="K17" s="193"/>
      <c r="L17" s="193"/>
      <c r="M17" s="193"/>
    </row>
    <row r="18" spans="1:13" x14ac:dyDescent="0.3">
      <c r="A18" s="189"/>
      <c r="B18" s="18" t="s">
        <v>139</v>
      </c>
      <c r="C18" s="120" t="s">
        <v>752</v>
      </c>
      <c r="D18" s="189"/>
      <c r="E18" s="193"/>
      <c r="F18" s="193"/>
      <c r="G18" s="193"/>
      <c r="H18" s="193"/>
      <c r="I18" s="193"/>
      <c r="J18" s="193"/>
      <c r="K18" s="193"/>
      <c r="L18" s="193"/>
      <c r="M18" s="193"/>
    </row>
    <row r="19" spans="1:13" x14ac:dyDescent="0.3">
      <c r="A19" s="189"/>
      <c r="B19" s="18" t="s">
        <v>140</v>
      </c>
      <c r="C19" s="117">
        <v>63</v>
      </c>
      <c r="D19" s="189"/>
      <c r="E19" s="193"/>
      <c r="F19" s="193"/>
      <c r="G19" s="193"/>
      <c r="H19" s="193"/>
      <c r="I19" s="193"/>
      <c r="J19" s="193"/>
      <c r="K19" s="193"/>
      <c r="L19" s="193"/>
      <c r="M19" s="193"/>
    </row>
    <row r="20" spans="1:13" x14ac:dyDescent="0.3">
      <c r="A20" s="189"/>
      <c r="B20" s="18" t="s">
        <v>141</v>
      </c>
      <c r="C20" s="117">
        <v>34.0625</v>
      </c>
      <c r="D20" s="189"/>
      <c r="E20" s="193"/>
      <c r="F20" s="193"/>
      <c r="G20" s="193"/>
      <c r="H20" s="193"/>
      <c r="I20" s="193"/>
      <c r="J20" s="193"/>
      <c r="K20" s="193"/>
      <c r="L20" s="193"/>
      <c r="M20" s="193"/>
    </row>
    <row r="21" spans="1:13" x14ac:dyDescent="0.3">
      <c r="A21" s="189"/>
      <c r="B21" s="18" t="s">
        <v>228</v>
      </c>
      <c r="C21" s="120" t="s">
        <v>836</v>
      </c>
      <c r="D21" s="189"/>
      <c r="E21" s="193"/>
      <c r="F21" s="193"/>
      <c r="G21" s="193"/>
      <c r="H21" s="193"/>
      <c r="I21" s="193"/>
      <c r="J21" s="193"/>
      <c r="K21" s="193"/>
      <c r="L21" s="193"/>
      <c r="M21" s="193"/>
    </row>
    <row r="22" spans="1:13" x14ac:dyDescent="0.3">
      <c r="A22" s="189"/>
      <c r="B22" s="18" t="s">
        <v>229</v>
      </c>
      <c r="C22" s="120" t="s">
        <v>836</v>
      </c>
      <c r="D22" s="189"/>
      <c r="E22" s="193"/>
      <c r="F22" s="193"/>
      <c r="G22" s="193"/>
      <c r="H22" s="193"/>
      <c r="I22" s="193"/>
      <c r="J22" s="193"/>
      <c r="K22" s="193"/>
      <c r="L22" s="193"/>
      <c r="M22" s="193"/>
    </row>
    <row r="23" spans="1:13" x14ac:dyDescent="0.3">
      <c r="A23" s="189"/>
      <c r="B23" s="18" t="s">
        <v>446</v>
      </c>
      <c r="C23" s="119">
        <v>0</v>
      </c>
      <c r="D23" s="189"/>
      <c r="E23" s="193"/>
      <c r="F23" s="193"/>
      <c r="G23" s="193"/>
      <c r="H23" s="193"/>
      <c r="I23" s="193"/>
      <c r="J23" s="193"/>
      <c r="K23" s="193"/>
      <c r="L23" s="193"/>
      <c r="M23" s="193"/>
    </row>
    <row r="24" spans="1:13" x14ac:dyDescent="0.3">
      <c r="A24" s="189"/>
      <c r="B24" s="18" t="s">
        <v>447</v>
      </c>
      <c r="C24" s="119">
        <v>2525</v>
      </c>
      <c r="D24" s="189"/>
      <c r="E24" s="193"/>
      <c r="F24" s="193"/>
      <c r="G24" s="193"/>
      <c r="H24" s="193"/>
      <c r="I24" s="193"/>
      <c r="J24" s="193"/>
      <c r="K24" s="193"/>
      <c r="L24" s="193"/>
      <c r="M24" s="193"/>
    </row>
    <row r="25" spans="1:13" x14ac:dyDescent="0.3">
      <c r="A25" s="189"/>
      <c r="B25" s="18" t="s">
        <v>557</v>
      </c>
      <c r="C25" s="123">
        <v>7850</v>
      </c>
      <c r="D25" s="189"/>
      <c r="E25" s="193"/>
      <c r="F25" s="193"/>
      <c r="G25" s="193"/>
      <c r="H25" s="193"/>
      <c r="I25" s="193"/>
      <c r="J25" s="193"/>
      <c r="K25" s="193"/>
      <c r="L25" s="193"/>
      <c r="M25" s="193"/>
    </row>
    <row r="26" spans="1:13" x14ac:dyDescent="0.3">
      <c r="A26" s="189"/>
      <c r="B26" s="18" t="s">
        <v>558</v>
      </c>
      <c r="C26" s="123">
        <v>-7850</v>
      </c>
      <c r="D26" s="189"/>
      <c r="E26" s="193"/>
      <c r="F26" s="193"/>
      <c r="G26" s="193"/>
      <c r="H26" s="193"/>
      <c r="I26" s="193"/>
      <c r="J26" s="193"/>
      <c r="K26" s="193"/>
      <c r="L26" s="193"/>
      <c r="M26" s="193"/>
    </row>
    <row r="27" spans="1:13" x14ac:dyDescent="0.3">
      <c r="A27" s="189"/>
      <c r="B27" s="18" t="s">
        <v>559</v>
      </c>
      <c r="C27" s="123">
        <v>0</v>
      </c>
      <c r="D27" s="189"/>
      <c r="E27" s="193"/>
      <c r="F27" s="193"/>
      <c r="G27" s="193"/>
      <c r="H27" s="193"/>
      <c r="I27" s="193"/>
      <c r="J27" s="193"/>
      <c r="K27" s="193"/>
      <c r="L27" s="193"/>
      <c r="M27" s="193"/>
    </row>
    <row r="28" spans="1:13" x14ac:dyDescent="0.3">
      <c r="A28" s="189"/>
      <c r="B28" s="193"/>
      <c r="C28" s="195"/>
      <c r="D28" s="189"/>
      <c r="E28" s="193"/>
      <c r="F28" s="193"/>
      <c r="G28" s="193"/>
      <c r="H28" s="193"/>
      <c r="I28" s="193"/>
      <c r="J28" s="193"/>
      <c r="K28" s="193"/>
      <c r="L28" s="193"/>
      <c r="M28" s="193"/>
    </row>
    <row r="29" spans="1:13" x14ac:dyDescent="0.3">
      <c r="A29" s="190"/>
      <c r="B29" s="196"/>
      <c r="C29" s="197"/>
      <c r="D29" s="189"/>
      <c r="E29" s="193"/>
      <c r="F29" s="193"/>
      <c r="G29" s="193"/>
      <c r="H29" s="193"/>
      <c r="I29" s="193"/>
      <c r="J29" s="193"/>
      <c r="K29" s="193"/>
      <c r="L29" s="193"/>
      <c r="M29" s="193"/>
    </row>
    <row r="32" spans="1:13" ht="14.4" customHeight="1" x14ac:dyDescent="0.3">
      <c r="A32" s="140" t="s">
        <v>220</v>
      </c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</row>
    <row r="33" spans="1:13" ht="14.4" customHeight="1" x14ac:dyDescent="0.3">
      <c r="A33" s="140"/>
      <c r="B33" s="140"/>
      <c r="C33" s="140"/>
      <c r="D33" s="140"/>
      <c r="E33" s="140"/>
      <c r="F33" s="140"/>
      <c r="G33" s="140"/>
      <c r="H33" s="140"/>
      <c r="I33" s="140"/>
      <c r="J33" s="140"/>
      <c r="K33" s="140"/>
      <c r="L33" s="140"/>
      <c r="M33" s="140"/>
    </row>
    <row r="34" spans="1:13" x14ac:dyDescent="0.3">
      <c r="A34" s="145" t="s">
        <v>225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</row>
    <row r="35" spans="1:13" x14ac:dyDescent="0.3">
      <c r="B35" s="4" t="s">
        <v>344</v>
      </c>
      <c r="C35" t="s">
        <v>145</v>
      </c>
      <c r="D35" t="s">
        <v>392</v>
      </c>
      <c r="E35" s="1" t="s">
        <v>391</v>
      </c>
      <c r="F35" s="1" t="s">
        <v>425</v>
      </c>
      <c r="G35" t="s">
        <v>394</v>
      </c>
      <c r="H35" t="s">
        <v>393</v>
      </c>
      <c r="I35" s="4" t="s">
        <v>373</v>
      </c>
      <c r="J35" s="4" t="s">
        <v>455</v>
      </c>
      <c r="K35" t="s">
        <v>557</v>
      </c>
      <c r="L35" t="s">
        <v>558</v>
      </c>
      <c r="M35" t="s">
        <v>559</v>
      </c>
    </row>
    <row r="36" spans="1:13" x14ac:dyDescent="0.3">
      <c r="A36" s="17">
        <v>1</v>
      </c>
      <c r="B36" s="16" t="s">
        <v>855</v>
      </c>
      <c r="C36" s="2" t="s">
        <v>856</v>
      </c>
      <c r="D36" s="2" t="s">
        <v>857</v>
      </c>
      <c r="E36" s="84" t="s">
        <v>210</v>
      </c>
      <c r="F36" s="84" t="s">
        <v>424</v>
      </c>
      <c r="G36" s="2" t="s">
        <v>858</v>
      </c>
      <c r="H36" s="2" t="s">
        <v>380</v>
      </c>
      <c r="I36" s="16" t="s">
        <v>521</v>
      </c>
      <c r="J36" s="16" t="s">
        <v>575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859</v>
      </c>
      <c r="C37" s="2" t="s">
        <v>860</v>
      </c>
      <c r="D37" s="2" t="s">
        <v>861</v>
      </c>
      <c r="E37" s="84" t="s">
        <v>210</v>
      </c>
      <c r="F37" s="84" t="s">
        <v>424</v>
      </c>
      <c r="G37" s="2" t="s">
        <v>387</v>
      </c>
      <c r="H37" s="2" t="s">
        <v>381</v>
      </c>
      <c r="I37" s="16" t="s">
        <v>521</v>
      </c>
      <c r="J37" s="16" t="s">
        <v>576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862</v>
      </c>
      <c r="C38" s="2" t="s">
        <v>863</v>
      </c>
      <c r="D38" s="2" t="s">
        <v>864</v>
      </c>
      <c r="E38" s="84" t="s">
        <v>210</v>
      </c>
      <c r="F38" s="84" t="s">
        <v>424</v>
      </c>
      <c r="G38" s="2" t="s">
        <v>387</v>
      </c>
      <c r="H38" s="2" t="s">
        <v>381</v>
      </c>
      <c r="I38" s="16" t="s">
        <v>521</v>
      </c>
      <c r="J38" s="16" t="s">
        <v>576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865</v>
      </c>
      <c r="C39" s="2" t="s">
        <v>866</v>
      </c>
      <c r="D39" s="2" t="s">
        <v>867</v>
      </c>
      <c r="E39" s="84" t="s">
        <v>210</v>
      </c>
      <c r="F39" s="84" t="s">
        <v>424</v>
      </c>
      <c r="G39" s="2" t="s">
        <v>868</v>
      </c>
      <c r="H39" s="2" t="s">
        <v>381</v>
      </c>
      <c r="I39" s="16" t="s">
        <v>521</v>
      </c>
      <c r="J39" s="16" t="s">
        <v>575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869</v>
      </c>
      <c r="C40" s="2" t="s">
        <v>870</v>
      </c>
      <c r="D40" s="2" t="s">
        <v>871</v>
      </c>
      <c r="E40" s="84" t="s">
        <v>210</v>
      </c>
      <c r="F40" s="84" t="s">
        <v>424</v>
      </c>
      <c r="G40" s="2" t="s">
        <v>387</v>
      </c>
      <c r="H40" s="2" t="s">
        <v>381</v>
      </c>
      <c r="I40" s="16" t="s">
        <v>521</v>
      </c>
      <c r="J40" s="16" t="s">
        <v>576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872</v>
      </c>
      <c r="C41" s="2" t="s">
        <v>873</v>
      </c>
      <c r="D41" s="2" t="s">
        <v>874</v>
      </c>
      <c r="E41" s="84" t="s">
        <v>211</v>
      </c>
      <c r="F41" s="84" t="s">
        <v>424</v>
      </c>
      <c r="G41" s="2" t="s">
        <v>804</v>
      </c>
      <c r="H41" s="2" t="s">
        <v>381</v>
      </c>
      <c r="I41" s="16" t="s">
        <v>521</v>
      </c>
      <c r="J41" s="16" t="s">
        <v>575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875</v>
      </c>
      <c r="C42" s="2" t="s">
        <v>876</v>
      </c>
      <c r="D42" s="2" t="s">
        <v>877</v>
      </c>
      <c r="E42" s="84" t="s">
        <v>210</v>
      </c>
      <c r="F42" s="84" t="s">
        <v>424</v>
      </c>
      <c r="G42" s="2" t="s">
        <v>868</v>
      </c>
      <c r="H42" s="2" t="s">
        <v>381</v>
      </c>
      <c r="I42" s="16" t="s">
        <v>521</v>
      </c>
      <c r="J42" s="16" t="s">
        <v>575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809</v>
      </c>
      <c r="C43" s="2" t="s">
        <v>810</v>
      </c>
      <c r="D43" s="2" t="s">
        <v>811</v>
      </c>
      <c r="E43" s="84" t="s">
        <v>210</v>
      </c>
      <c r="F43" s="84" t="s">
        <v>812</v>
      </c>
      <c r="G43" s="2" t="s">
        <v>387</v>
      </c>
      <c r="H43" s="2" t="s">
        <v>381</v>
      </c>
      <c r="I43" s="16" t="s">
        <v>521</v>
      </c>
      <c r="J43" s="16" t="s">
        <v>576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813</v>
      </c>
      <c r="C44" s="2" t="s">
        <v>814</v>
      </c>
      <c r="D44" s="2" t="s">
        <v>815</v>
      </c>
      <c r="E44" s="84" t="s">
        <v>210</v>
      </c>
      <c r="F44" s="84" t="s">
        <v>424</v>
      </c>
      <c r="G44" s="2" t="s">
        <v>804</v>
      </c>
      <c r="H44" s="2" t="s">
        <v>381</v>
      </c>
      <c r="I44" s="16" t="s">
        <v>521</v>
      </c>
      <c r="J44" s="16" t="s">
        <v>575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816</v>
      </c>
      <c r="C45" s="2" t="s">
        <v>802</v>
      </c>
      <c r="D45" s="2" t="s">
        <v>803</v>
      </c>
      <c r="E45" s="84" t="s">
        <v>210</v>
      </c>
      <c r="F45" s="84" t="s">
        <v>424</v>
      </c>
      <c r="G45" s="2" t="s">
        <v>804</v>
      </c>
      <c r="H45" s="2" t="s">
        <v>381</v>
      </c>
      <c r="I45" s="16" t="s">
        <v>521</v>
      </c>
      <c r="J45" s="16" t="s">
        <v>575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817</v>
      </c>
      <c r="C46" s="2" t="s">
        <v>773</v>
      </c>
      <c r="D46" s="2" t="s">
        <v>774</v>
      </c>
      <c r="E46" s="84" t="s">
        <v>210</v>
      </c>
      <c r="F46" s="84" t="s">
        <v>424</v>
      </c>
      <c r="G46" s="2" t="s">
        <v>775</v>
      </c>
      <c r="H46" s="2" t="s">
        <v>381</v>
      </c>
      <c r="I46" s="16" t="s">
        <v>521</v>
      </c>
      <c r="J46" s="16" t="s">
        <v>576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818</v>
      </c>
      <c r="C47" s="2" t="s">
        <v>776</v>
      </c>
      <c r="D47" s="2" t="s">
        <v>777</v>
      </c>
      <c r="E47" s="84" t="s">
        <v>210</v>
      </c>
      <c r="F47" s="84" t="s">
        <v>424</v>
      </c>
      <c r="G47" s="2" t="s">
        <v>387</v>
      </c>
      <c r="H47" s="2" t="s">
        <v>381</v>
      </c>
      <c r="I47" s="16" t="s">
        <v>521</v>
      </c>
      <c r="J47" s="16" t="s">
        <v>575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819</v>
      </c>
      <c r="C48" s="2" t="s">
        <v>778</v>
      </c>
      <c r="D48" s="2" t="s">
        <v>779</v>
      </c>
      <c r="E48" s="84" t="s">
        <v>210</v>
      </c>
      <c r="F48" s="84" t="s">
        <v>424</v>
      </c>
      <c r="G48" s="2" t="s">
        <v>387</v>
      </c>
      <c r="H48" s="2" t="s">
        <v>381</v>
      </c>
      <c r="I48" s="16" t="s">
        <v>521</v>
      </c>
      <c r="J48" s="16" t="s">
        <v>575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820</v>
      </c>
      <c r="C49" s="2" t="s">
        <v>780</v>
      </c>
      <c r="D49" s="2" t="s">
        <v>781</v>
      </c>
      <c r="E49" s="84" t="s">
        <v>210</v>
      </c>
      <c r="F49" s="84" t="s">
        <v>424</v>
      </c>
      <c r="G49" s="2" t="s">
        <v>387</v>
      </c>
      <c r="H49" s="2" t="s">
        <v>381</v>
      </c>
      <c r="I49" s="16" t="s">
        <v>521</v>
      </c>
      <c r="J49" s="16" t="s">
        <v>575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821</v>
      </c>
      <c r="C50" s="2" t="s">
        <v>782</v>
      </c>
      <c r="D50" s="2" t="s">
        <v>783</v>
      </c>
      <c r="E50" s="84" t="s">
        <v>210</v>
      </c>
      <c r="F50" s="84" t="s">
        <v>424</v>
      </c>
      <c r="G50" s="2" t="s">
        <v>784</v>
      </c>
      <c r="H50" s="2" t="s">
        <v>381</v>
      </c>
      <c r="I50" s="16" t="s">
        <v>521</v>
      </c>
      <c r="J50" s="16" t="s">
        <v>575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822</v>
      </c>
      <c r="C51" s="2" t="s">
        <v>785</v>
      </c>
      <c r="D51" s="2" t="s">
        <v>786</v>
      </c>
      <c r="E51" s="84" t="s">
        <v>210</v>
      </c>
      <c r="F51" s="84" t="s">
        <v>424</v>
      </c>
      <c r="G51" s="2" t="s">
        <v>784</v>
      </c>
      <c r="H51" s="2" t="s">
        <v>381</v>
      </c>
      <c r="I51" s="16" t="s">
        <v>521</v>
      </c>
      <c r="J51" s="16" t="s">
        <v>575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823</v>
      </c>
      <c r="C52" s="2" t="s">
        <v>745</v>
      </c>
      <c r="D52" s="2" t="s">
        <v>746</v>
      </c>
      <c r="E52" s="84" t="s">
        <v>210</v>
      </c>
      <c r="F52" s="84" t="s">
        <v>424</v>
      </c>
      <c r="G52" s="2" t="s">
        <v>387</v>
      </c>
      <c r="H52" s="2" t="s">
        <v>381</v>
      </c>
      <c r="I52" s="16" t="s">
        <v>521</v>
      </c>
      <c r="J52" s="16" t="s">
        <v>575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824</v>
      </c>
      <c r="C53" s="2" t="s">
        <v>756</v>
      </c>
      <c r="D53" s="2" t="s">
        <v>747</v>
      </c>
      <c r="E53" s="84" t="s">
        <v>210</v>
      </c>
      <c r="F53" s="84" t="s">
        <v>424</v>
      </c>
      <c r="G53" s="2" t="s">
        <v>748</v>
      </c>
      <c r="H53" s="2" t="s">
        <v>380</v>
      </c>
      <c r="I53" s="16" t="s">
        <v>521</v>
      </c>
      <c r="J53" s="16" t="s">
        <v>575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825</v>
      </c>
      <c r="C54" s="2" t="s">
        <v>751</v>
      </c>
      <c r="D54" s="2" t="s">
        <v>704</v>
      </c>
      <c r="E54" s="84" t="s">
        <v>210</v>
      </c>
      <c r="F54" s="84" t="s">
        <v>424</v>
      </c>
      <c r="G54" s="2" t="s">
        <v>387</v>
      </c>
      <c r="H54" s="2" t="s">
        <v>380</v>
      </c>
      <c r="I54" s="16" t="s">
        <v>521</v>
      </c>
      <c r="J54" s="16" t="s">
        <v>575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826</v>
      </c>
      <c r="C55" s="2" t="s">
        <v>705</v>
      </c>
      <c r="D55" s="2" t="s">
        <v>706</v>
      </c>
      <c r="E55" s="84" t="s">
        <v>210</v>
      </c>
      <c r="F55" s="84" t="s">
        <v>424</v>
      </c>
      <c r="G55" s="2" t="s">
        <v>387</v>
      </c>
      <c r="H55" s="2" t="s">
        <v>381</v>
      </c>
      <c r="I55" s="16" t="s">
        <v>521</v>
      </c>
      <c r="J55" s="16" t="s">
        <v>575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827</v>
      </c>
      <c r="C56" s="2" t="s">
        <v>707</v>
      </c>
      <c r="D56" s="2" t="s">
        <v>708</v>
      </c>
      <c r="E56" s="84" t="s">
        <v>210</v>
      </c>
      <c r="F56" s="84" t="s">
        <v>424</v>
      </c>
      <c r="G56" s="2" t="s">
        <v>387</v>
      </c>
      <c r="H56" s="2" t="s">
        <v>381</v>
      </c>
      <c r="I56" s="16" t="s">
        <v>521</v>
      </c>
      <c r="J56" s="16" t="s">
        <v>575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828</v>
      </c>
      <c r="C57" s="2" t="s">
        <v>709</v>
      </c>
      <c r="D57" s="2" t="s">
        <v>710</v>
      </c>
      <c r="E57" s="84" t="s">
        <v>210</v>
      </c>
      <c r="F57" s="84" t="s">
        <v>424</v>
      </c>
      <c r="G57" s="2" t="s">
        <v>717</v>
      </c>
      <c r="H57" s="2" t="s">
        <v>381</v>
      </c>
      <c r="I57" s="16" t="s">
        <v>521</v>
      </c>
      <c r="J57" s="16" t="s">
        <v>575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829</v>
      </c>
      <c r="C58" s="2" t="s">
        <v>711</v>
      </c>
      <c r="D58" s="2" t="s">
        <v>712</v>
      </c>
      <c r="E58" s="84" t="s">
        <v>210</v>
      </c>
      <c r="F58" s="84" t="s">
        <v>424</v>
      </c>
      <c r="G58" s="2" t="s">
        <v>387</v>
      </c>
      <c r="H58" s="2" t="s">
        <v>381</v>
      </c>
      <c r="I58" s="16" t="s">
        <v>521</v>
      </c>
      <c r="J58" s="16" t="s">
        <v>576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830</v>
      </c>
      <c r="C59" s="2" t="s">
        <v>713</v>
      </c>
      <c r="D59" s="2" t="s">
        <v>714</v>
      </c>
      <c r="E59" s="84" t="s">
        <v>210</v>
      </c>
      <c r="F59" s="84" t="s">
        <v>831</v>
      </c>
      <c r="G59" s="2" t="s">
        <v>715</v>
      </c>
      <c r="H59" s="2" t="s">
        <v>381</v>
      </c>
      <c r="I59" s="16" t="s">
        <v>521</v>
      </c>
      <c r="J59" s="16" t="s">
        <v>576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832</v>
      </c>
      <c r="C60" s="2" t="s">
        <v>878</v>
      </c>
      <c r="D60" s="2" t="s">
        <v>691</v>
      </c>
      <c r="E60" s="84" t="s">
        <v>210</v>
      </c>
      <c r="F60" s="84" t="s">
        <v>424</v>
      </c>
      <c r="G60" s="2" t="s">
        <v>684</v>
      </c>
      <c r="H60" s="2" t="s">
        <v>381</v>
      </c>
      <c r="I60" s="16" t="s">
        <v>520</v>
      </c>
      <c r="J60" s="16" t="s">
        <v>575</v>
      </c>
      <c r="K60" s="113"/>
      <c r="L60" s="113"/>
      <c r="M60" s="113"/>
    </row>
    <row r="61" spans="1:13" x14ac:dyDescent="0.3">
      <c r="A61" s="17">
        <v>26</v>
      </c>
      <c r="B61" s="16" t="s">
        <v>832</v>
      </c>
      <c r="C61" s="2" t="s">
        <v>879</v>
      </c>
      <c r="D61" s="2" t="s">
        <v>880</v>
      </c>
      <c r="E61" s="84" t="s">
        <v>210</v>
      </c>
      <c r="F61" s="84" t="s">
        <v>424</v>
      </c>
      <c r="G61" s="2" t="s">
        <v>684</v>
      </c>
      <c r="H61" s="2" t="s">
        <v>381</v>
      </c>
      <c r="I61" s="16" t="s">
        <v>521</v>
      </c>
      <c r="J61" s="16" t="s">
        <v>575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833</v>
      </c>
      <c r="C62" s="2" t="s">
        <v>680</v>
      </c>
      <c r="D62" s="2" t="s">
        <v>681</v>
      </c>
      <c r="E62" s="84" t="s">
        <v>210</v>
      </c>
      <c r="F62" s="84" t="s">
        <v>424</v>
      </c>
      <c r="G62" s="2" t="s">
        <v>386</v>
      </c>
      <c r="H62" s="2" t="s">
        <v>381</v>
      </c>
      <c r="I62" s="16" t="s">
        <v>521</v>
      </c>
      <c r="J62" s="16" t="s">
        <v>575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834</v>
      </c>
      <c r="C63" s="2" t="s">
        <v>682</v>
      </c>
      <c r="D63" s="2" t="s">
        <v>683</v>
      </c>
      <c r="E63" s="84" t="s">
        <v>210</v>
      </c>
      <c r="F63" s="84" t="s">
        <v>424</v>
      </c>
      <c r="G63" s="2" t="s">
        <v>684</v>
      </c>
      <c r="H63" s="2" t="s">
        <v>381</v>
      </c>
      <c r="I63" s="16" t="s">
        <v>521</v>
      </c>
      <c r="J63" s="16" t="s">
        <v>575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685</v>
      </c>
      <c r="C64" s="2" t="s">
        <v>686</v>
      </c>
      <c r="D64" s="2" t="s">
        <v>687</v>
      </c>
      <c r="E64" s="84" t="s">
        <v>210</v>
      </c>
      <c r="F64" s="84" t="s">
        <v>424</v>
      </c>
      <c r="G64" s="2" t="s">
        <v>688</v>
      </c>
      <c r="H64" s="2" t="s">
        <v>381</v>
      </c>
      <c r="I64" s="16" t="s">
        <v>521</v>
      </c>
      <c r="J64" s="16" t="s">
        <v>575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669</v>
      </c>
      <c r="C65" s="2" t="s">
        <v>522</v>
      </c>
      <c r="D65" s="2" t="s">
        <v>670</v>
      </c>
      <c r="E65" s="84" t="s">
        <v>210</v>
      </c>
      <c r="F65" s="84" t="s">
        <v>424</v>
      </c>
      <c r="G65" s="2" t="s">
        <v>386</v>
      </c>
      <c r="H65" s="2" t="s">
        <v>381</v>
      </c>
      <c r="I65" s="16" t="s">
        <v>521</v>
      </c>
      <c r="J65" s="16" t="s">
        <v>576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671</v>
      </c>
      <c r="C66" s="2" t="s">
        <v>523</v>
      </c>
      <c r="D66" s="2" t="s">
        <v>672</v>
      </c>
      <c r="E66" s="84" t="s">
        <v>210</v>
      </c>
      <c r="F66" s="84" t="s">
        <v>424</v>
      </c>
      <c r="G66" s="2" t="s">
        <v>388</v>
      </c>
      <c r="H66" s="2" t="s">
        <v>381</v>
      </c>
      <c r="I66" s="16" t="s">
        <v>521</v>
      </c>
      <c r="J66" s="16" t="s">
        <v>576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671</v>
      </c>
      <c r="C67" s="2" t="s">
        <v>524</v>
      </c>
      <c r="D67" s="2" t="s">
        <v>673</v>
      </c>
      <c r="E67" s="84" t="s">
        <v>210</v>
      </c>
      <c r="F67" s="84" t="s">
        <v>424</v>
      </c>
      <c r="G67" s="2" t="s">
        <v>386</v>
      </c>
      <c r="H67" s="2" t="s">
        <v>381</v>
      </c>
      <c r="I67" s="16" t="s">
        <v>521</v>
      </c>
      <c r="J67" s="16" t="s">
        <v>576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674</v>
      </c>
      <c r="C68" s="2" t="s">
        <v>525</v>
      </c>
      <c r="D68" s="2" t="s">
        <v>675</v>
      </c>
      <c r="E68" s="84" t="s">
        <v>210</v>
      </c>
      <c r="F68" s="84" t="s">
        <v>835</v>
      </c>
      <c r="G68" s="2" t="s">
        <v>387</v>
      </c>
      <c r="H68" s="2" t="s">
        <v>381</v>
      </c>
      <c r="I68" s="16" t="s">
        <v>521</v>
      </c>
      <c r="J68" s="16" t="s">
        <v>576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3.xml>��
</file>

<file path=customXml/item1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5.xml>��
</file>

<file path=customXml/item16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37.xml>��
</file>

<file path=customXml/item38.xml>��
</file>

<file path=customXml/item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40.xml>��
</file>

<file path=customXml/item41.xml>��
</file>

<file path=customXml/item42.xml>��
</file>

<file path=customXml/item4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96.xml>��
</file>

<file path=customXml/item97.xml>��
</file>

<file path=customXml/item98.xml>��
</file>

<file path=customXml/item99.xml>��
</file>

<file path=customXml/item10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02.xml>��
</file>

<file path=customXml/item103.xml>��
</file>

<file path=customXml/item104.xml>��
</file>

<file path=customXml/item10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19.xml>��
</file>

<file path=customXml/item220.xml>��
</file>

<file path=customXml/item221.xml>��
</file>

<file path=customXml/item222.xml>��
</file>

<file path=customXml/item22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49.xml>��
</file>

<file path=customXml/item250.xml>��
</file>

<file path=customXml/item2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266.xml>��
</file>

<file path=customXml/item2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���=����=����=����=����=����=��=��=����=����=�e�=�e�=���=���=�d�=�d�=�e�=�e�=�d�=�d�=�d�=�d�=�e�=�e�=�d�=�d�=�e�=�e�=����=����=�e�=�e�<ث�<ث�=����=����=�e�=�e�<ث�<ث�=�d�=�d�=�d�=�d�=�e�=�e�<ث�<ث�=ز�=ز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���=����=����=����=����=����=��=��=����=����=�e�=�e�=���=���=�d�=�d�=�e�=�e�=�d�=�d�=�d�=�d�=�e�=�e�=�d�=�d�=�e�=�e�=����=����=�e�=�e�<ث�<ث�=����=����=�e�=�e�<ث�<ث�=�d�=�d�=�d�=�d�=�e�=�e�<ث�<ث�=ز�=ز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1616D2F1-0D12-47AC-90ED-173985A86667}">
  <ds:schemaRefs/>
</ds:datastoreItem>
</file>

<file path=customXml/itemProps2.xml><?xml version="1.0" encoding="utf-8"?>
<ds:datastoreItem xmlns:ds="http://schemas.openxmlformats.org/officeDocument/2006/customXml" ds:itemID="{53135694-7724-499D-A582-32B6D2A0A54C}">
  <ds:schemaRefs/>
</ds:datastoreItem>
</file>

<file path=customXml/itemProps3.xml><?xml version="1.0" encoding="utf-8"?>
<ds:datastoreItem xmlns:ds="http://schemas.openxmlformats.org/officeDocument/2006/customXml" ds:itemID="{0CB04559-609C-4DFA-A5DE-9CCD7E438E07}">
  <ds:schemaRefs/>
</ds:datastoreItem>
</file>

<file path=customXml/itemProps4.xml><?xml version="1.0" encoding="utf-8"?>
<ds:datastoreItem xmlns:ds="http://schemas.openxmlformats.org/officeDocument/2006/customXml" ds:itemID="{093E5F99-91A9-438B-8B39-769592D624E1}">
  <ds:schemaRefs/>
</ds:datastoreItem>
</file>

<file path=customXml/itemProps5.xml><?xml version="1.0" encoding="utf-8"?>
<ds:datastoreItem xmlns:ds="http://schemas.openxmlformats.org/officeDocument/2006/customXml" ds:itemID="{3D5E1666-BDE2-4085-A1F1-6DBA864EDF3F}">
  <ds:schemaRefs/>
</ds:datastoreItem>
</file>

<file path=customXml/itemProps6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7.xml><?xml version="1.0" encoding="utf-8"?>
<ds:datastoreItem xmlns:ds="http://schemas.openxmlformats.org/officeDocument/2006/customXml" ds:itemID="{3EA02D15-7516-4D39-8837-26EB7B5F2908}">
  <ds:schemaRefs/>
</ds:datastoreItem>
</file>

<file path=customXml/itemProps8.xml><?xml version="1.0" encoding="utf-8"?>
<ds:datastoreItem xmlns:ds="http://schemas.openxmlformats.org/officeDocument/2006/customXml" ds:itemID="{C8CD1380-A042-42B6-9E96-7EFB183D265D}">
  <ds:schemaRefs/>
</ds:datastoreItem>
</file>

<file path=customXml/itemProps9.xml><?xml version="1.0" encoding="utf-8"?>
<ds:datastoreItem xmlns:ds="http://schemas.openxmlformats.org/officeDocument/2006/customXml" ds:itemID="{AB27904F-23BE-4F7B-BF3F-13A5E62436BF}">
  <ds:schemaRefs/>
</ds:datastoreItem>
</file>

<file path=customXml/itemProps10.xml><?xml version="1.0" encoding="utf-8"?>
<ds:datastoreItem xmlns:ds="http://schemas.openxmlformats.org/officeDocument/2006/customXml" ds:itemID="{EB001F64-BC53-43CA-B421-561E019AD821}">
  <ds:schemaRefs/>
</ds:datastoreItem>
</file>

<file path=customXml/itemProps11.xml><?xml version="1.0" encoding="utf-8"?>
<ds:datastoreItem xmlns:ds="http://schemas.openxmlformats.org/officeDocument/2006/customXml" ds:itemID="{D7DE779D-AE78-467D-8165-94B18D88652C}">
  <ds:schemaRefs/>
</ds:datastoreItem>
</file>

<file path=customXml/itemProps12.xml><?xml version="1.0" encoding="utf-8"?>
<ds:datastoreItem xmlns:ds="http://schemas.openxmlformats.org/officeDocument/2006/customXml" ds:itemID="{5B057A11-A577-44E1-80FE-9C6A6E2FC122}">
  <ds:schemaRefs/>
</ds:datastoreItem>
</file>

<file path=customXml/itemProps13.xml><?xml version="1.0" encoding="utf-8"?>
<ds:datastoreItem xmlns:ds="http://schemas.openxmlformats.org/officeDocument/2006/customXml" ds:itemID="{31282AE0-CA5A-47D1-BAEA-A437D463B6D2}">
  <ds:schemaRefs/>
</ds:datastoreItem>
</file>

<file path=customXml/itemProps14.xml><?xml version="1.0" encoding="utf-8"?>
<ds:datastoreItem xmlns:ds="http://schemas.openxmlformats.org/officeDocument/2006/customXml" ds:itemID="{CD2F3118-08E7-4B95-8DA6-FF065AF732D9}">
  <ds:schemaRefs/>
</ds:datastoreItem>
</file>

<file path=customXml/itemProps15.xml><?xml version="1.0" encoding="utf-8"?>
<ds:datastoreItem xmlns:ds="http://schemas.openxmlformats.org/officeDocument/2006/customXml" ds:itemID="{7588FAE7-4DED-46D1-B565-F08FA1EAF79B}">
  <ds:schemaRefs/>
</ds:datastoreItem>
</file>

<file path=customXml/itemProps16.xml><?xml version="1.0" encoding="utf-8"?>
<ds:datastoreItem xmlns:ds="http://schemas.openxmlformats.org/officeDocument/2006/customXml" ds:itemID="{B945C44C-6A66-4BC4-8FE3-DCA4CC87A4F6}">
  <ds:schemaRefs/>
</ds:datastoreItem>
</file>

<file path=customXml/itemProps17.xml><?xml version="1.0" encoding="utf-8"?>
<ds:datastoreItem xmlns:ds="http://schemas.openxmlformats.org/officeDocument/2006/customXml" ds:itemID="{E377A98D-8FB0-43EC-BD6C-EBCFF792C908}">
  <ds:schemaRefs/>
</ds:datastoreItem>
</file>

<file path=customXml/itemProps18.xml><?xml version="1.0" encoding="utf-8"?>
<ds:datastoreItem xmlns:ds="http://schemas.openxmlformats.org/officeDocument/2006/customXml" ds:itemID="{B10C2B4A-3B0F-4068-977E-3E580FFC3F21}">
  <ds:schemaRefs/>
</ds:datastoreItem>
</file>

<file path=customXml/itemProps19.xml><?xml version="1.0" encoding="utf-8"?>
<ds:datastoreItem xmlns:ds="http://schemas.openxmlformats.org/officeDocument/2006/customXml" ds:itemID="{BF08B2ED-7F3A-4A34-9084-2B62C1BEF50D}">
  <ds:schemaRefs/>
</ds:datastoreItem>
</file>

<file path=customXml/itemProps20.xml><?xml version="1.0" encoding="utf-8"?>
<ds:datastoreItem xmlns:ds="http://schemas.openxmlformats.org/officeDocument/2006/customXml" ds:itemID="{34EE6071-FC4B-4096-96A4-D31A4B4987DA}">
  <ds:schemaRefs/>
</ds:datastoreItem>
</file>

<file path=customXml/itemProps21.xml><?xml version="1.0" encoding="utf-8"?>
<ds:datastoreItem xmlns:ds="http://schemas.openxmlformats.org/officeDocument/2006/customXml" ds:itemID="{11E0A912-0117-47D4-BFCB-9D8B36E2387E}">
  <ds:schemaRefs/>
</ds:datastoreItem>
</file>

<file path=customXml/itemProps22.xml><?xml version="1.0" encoding="utf-8"?>
<ds:datastoreItem xmlns:ds="http://schemas.openxmlformats.org/officeDocument/2006/customXml" ds:itemID="{E14D718F-8D00-4DD1-8013-EFAB2D2571AA}">
  <ds:schemaRefs/>
</ds:datastoreItem>
</file>

<file path=customXml/itemProps23.xml><?xml version="1.0" encoding="utf-8"?>
<ds:datastoreItem xmlns:ds="http://schemas.openxmlformats.org/officeDocument/2006/customXml" ds:itemID="{ABBBDFC9-7228-4DD6-BD25-40C6C340A5C5}">
  <ds:schemaRefs/>
</ds:datastoreItem>
</file>

<file path=customXml/itemProps24.xml><?xml version="1.0" encoding="utf-8"?>
<ds:datastoreItem xmlns:ds="http://schemas.openxmlformats.org/officeDocument/2006/customXml" ds:itemID="{F9C73FAA-C676-4657-AFD7-BB94B44F4203}">
  <ds:schemaRefs/>
</ds:datastoreItem>
</file>

<file path=customXml/itemProps25.xml><?xml version="1.0" encoding="utf-8"?>
<ds:datastoreItem xmlns:ds="http://schemas.openxmlformats.org/officeDocument/2006/customXml" ds:itemID="{D6D961F0-39ED-4224-A63B-F6EE86F2D37F}">
  <ds:schemaRefs/>
</ds:datastoreItem>
</file>

<file path=customXml/itemProps26.xml><?xml version="1.0" encoding="utf-8"?>
<ds:datastoreItem xmlns:ds="http://schemas.openxmlformats.org/officeDocument/2006/customXml" ds:itemID="{5AF5176D-12FF-4227-A49A-981EEA3C4506}">
  <ds:schemaRefs/>
</ds:datastoreItem>
</file>

<file path=customXml/itemProps27.xml><?xml version="1.0" encoding="utf-8"?>
<ds:datastoreItem xmlns:ds="http://schemas.openxmlformats.org/officeDocument/2006/customXml" ds:itemID="{E63C1FAD-22CF-4399-B94E-B4B8B6359048}">
  <ds:schemaRefs/>
</ds:datastoreItem>
</file>

<file path=customXml/itemProps28.xml><?xml version="1.0" encoding="utf-8"?>
<ds:datastoreItem xmlns:ds="http://schemas.openxmlformats.org/officeDocument/2006/customXml" ds:itemID="{4333D3B8-E6B4-4E2C-887D-48FA2B3F86C4}">
  <ds:schemaRefs/>
</ds:datastoreItem>
</file>

<file path=customXml/itemProps29.xml><?xml version="1.0" encoding="utf-8"?>
<ds:datastoreItem xmlns:ds="http://schemas.openxmlformats.org/officeDocument/2006/customXml" ds:itemID="{79B7717E-E38C-456C-918B-0F5355160CD1}">
  <ds:schemaRefs/>
</ds:datastoreItem>
</file>

<file path=customXml/itemProps30.xml><?xml version="1.0" encoding="utf-8"?>
<ds:datastoreItem xmlns:ds="http://schemas.openxmlformats.org/officeDocument/2006/customXml" ds:itemID="{C7240F1A-D009-4230-BC23-C700397663BF}">
  <ds:schemaRefs/>
</ds:datastoreItem>
</file>

<file path=customXml/itemProps31.xml><?xml version="1.0" encoding="utf-8"?>
<ds:datastoreItem xmlns:ds="http://schemas.openxmlformats.org/officeDocument/2006/customXml" ds:itemID="{A89EB220-374D-459F-BE90-93423C507221}">
  <ds:schemaRefs/>
</ds:datastoreItem>
</file>

<file path=customXml/itemProps32.xml><?xml version="1.0" encoding="utf-8"?>
<ds:datastoreItem xmlns:ds="http://schemas.openxmlformats.org/officeDocument/2006/customXml" ds:itemID="{DB4DE79D-36D4-4503-A275-426A923032EF}">
  <ds:schemaRefs/>
</ds:datastoreItem>
</file>

<file path=customXml/itemProps33.xml><?xml version="1.0" encoding="utf-8"?>
<ds:datastoreItem xmlns:ds="http://schemas.openxmlformats.org/officeDocument/2006/customXml" ds:itemID="{136B750B-2261-488F-AAB6-49DB43A2EA65}">
  <ds:schemaRefs/>
</ds:datastoreItem>
</file>

<file path=customXml/itemProps34.xml><?xml version="1.0" encoding="utf-8"?>
<ds:datastoreItem xmlns:ds="http://schemas.openxmlformats.org/officeDocument/2006/customXml" ds:itemID="{1B3659C1-5CC5-4802-B40D-FCD38115A49B}">
  <ds:schemaRefs/>
</ds:datastoreItem>
</file>

<file path=customXml/itemProps35.xml><?xml version="1.0" encoding="utf-8"?>
<ds:datastoreItem xmlns:ds="http://schemas.openxmlformats.org/officeDocument/2006/customXml" ds:itemID="{D7083E7B-EDF7-4CCE-9BB0-0836793FBD06}">
  <ds:schemaRefs/>
</ds:datastoreItem>
</file>

<file path=customXml/itemProps36.xml><?xml version="1.0" encoding="utf-8"?>
<ds:datastoreItem xmlns:ds="http://schemas.openxmlformats.org/officeDocument/2006/customXml" ds:itemID="{A3DA882B-1B38-456D-9DD6-64E88A80827F}">
  <ds:schemaRefs/>
</ds:datastoreItem>
</file>

<file path=customXml/itemProps37.xml><?xml version="1.0" encoding="utf-8"?>
<ds:datastoreItem xmlns:ds="http://schemas.openxmlformats.org/officeDocument/2006/customXml" ds:itemID="{48BA657C-406C-421B-A0E5-5DB850EC39F2}">
  <ds:schemaRefs/>
</ds:datastoreItem>
</file>

<file path=customXml/itemProps38.xml><?xml version="1.0" encoding="utf-8"?>
<ds:datastoreItem xmlns:ds="http://schemas.openxmlformats.org/officeDocument/2006/customXml" ds:itemID="{74EBC1F1-4351-4388-99A5-6FC325E027FB}">
  <ds:schemaRefs/>
</ds:datastoreItem>
</file>

<file path=customXml/itemProps39.xml><?xml version="1.0" encoding="utf-8"?>
<ds:datastoreItem xmlns:ds="http://schemas.openxmlformats.org/officeDocument/2006/customXml" ds:itemID="{3E2D87EE-2C96-4D51-860F-8C561E947EE6}">
  <ds:schemaRefs/>
</ds:datastoreItem>
</file>

<file path=customXml/itemProps40.xml><?xml version="1.0" encoding="utf-8"?>
<ds:datastoreItem xmlns:ds="http://schemas.openxmlformats.org/officeDocument/2006/customXml" ds:itemID="{5B229DF5-4A5E-4453-98B0-81353687F101}">
  <ds:schemaRefs/>
</ds:datastoreItem>
</file>

<file path=customXml/itemProps41.xml><?xml version="1.0" encoding="utf-8"?>
<ds:datastoreItem xmlns:ds="http://schemas.openxmlformats.org/officeDocument/2006/customXml" ds:itemID="{CF297705-A368-4225-9F1C-268291DCC01F}">
  <ds:schemaRefs/>
</ds:datastoreItem>
</file>

<file path=customXml/itemProps42.xml><?xml version="1.0" encoding="utf-8"?>
<ds:datastoreItem xmlns:ds="http://schemas.openxmlformats.org/officeDocument/2006/customXml" ds:itemID="{61545358-7F8C-4BD7-92C7-092048F7010D}">
  <ds:schemaRefs/>
</ds:datastoreItem>
</file>

<file path=customXml/itemProps43.xml><?xml version="1.0" encoding="utf-8"?>
<ds:datastoreItem xmlns:ds="http://schemas.openxmlformats.org/officeDocument/2006/customXml" ds:itemID="{8D41657F-75F9-4D37-8DD1-57FBDF39F640}">
  <ds:schemaRefs/>
</ds:datastoreItem>
</file>

<file path=customXml/itemProps44.xml><?xml version="1.0" encoding="utf-8"?>
<ds:datastoreItem xmlns:ds="http://schemas.openxmlformats.org/officeDocument/2006/customXml" ds:itemID="{6388442E-693F-4C35-A010-DF7AC5C014B3}">
  <ds:schemaRefs/>
</ds:datastoreItem>
</file>

<file path=customXml/itemProps45.xml><?xml version="1.0" encoding="utf-8"?>
<ds:datastoreItem xmlns:ds="http://schemas.openxmlformats.org/officeDocument/2006/customXml" ds:itemID="{9D28C0BA-3851-47AC-8F9A-58791C43F7B5}">
  <ds:schemaRefs/>
</ds:datastoreItem>
</file>

<file path=customXml/itemProps46.xml><?xml version="1.0" encoding="utf-8"?>
<ds:datastoreItem xmlns:ds="http://schemas.openxmlformats.org/officeDocument/2006/customXml" ds:itemID="{CD44F6A7-D0DC-45E9-9DE4-3F07D4968FBB}">
  <ds:schemaRefs/>
</ds:datastoreItem>
</file>

<file path=customXml/itemProps47.xml><?xml version="1.0" encoding="utf-8"?>
<ds:datastoreItem xmlns:ds="http://schemas.openxmlformats.org/officeDocument/2006/customXml" ds:itemID="{8D59414D-4B8C-425C-BD4B-C649AC0F92A9}">
  <ds:schemaRefs/>
</ds:datastoreItem>
</file>

<file path=customXml/itemProps48.xml><?xml version="1.0" encoding="utf-8"?>
<ds:datastoreItem xmlns:ds="http://schemas.openxmlformats.org/officeDocument/2006/customXml" ds:itemID="{822CC4B3-EEA6-4C17-B852-9C907810D87A}">
  <ds:schemaRefs/>
</ds:datastoreItem>
</file>

<file path=customXml/itemProps49.xml><?xml version="1.0" encoding="utf-8"?>
<ds:datastoreItem xmlns:ds="http://schemas.openxmlformats.org/officeDocument/2006/customXml" ds:itemID="{634887FB-B138-4D9C-95D5-D519C9629971}">
  <ds:schemaRefs/>
</ds:datastoreItem>
</file>

<file path=customXml/itemProps50.xml><?xml version="1.0" encoding="utf-8"?>
<ds:datastoreItem xmlns:ds="http://schemas.openxmlformats.org/officeDocument/2006/customXml" ds:itemID="{ED0EB0BB-F1F8-4C76-839C-5282E3E8BC9B}">
  <ds:schemaRefs/>
</ds:datastoreItem>
</file>

<file path=customXml/itemProps51.xml><?xml version="1.0" encoding="utf-8"?>
<ds:datastoreItem xmlns:ds="http://schemas.openxmlformats.org/officeDocument/2006/customXml" ds:itemID="{56475F32-2FEA-425F-A4E8-3EB168634F9B}">
  <ds:schemaRefs/>
</ds:datastoreItem>
</file>

<file path=customXml/itemProps52.xml><?xml version="1.0" encoding="utf-8"?>
<ds:datastoreItem xmlns:ds="http://schemas.openxmlformats.org/officeDocument/2006/customXml" ds:itemID="{5E68D579-B599-4BDE-A05A-D6621B2A2340}">
  <ds:schemaRefs/>
</ds:datastoreItem>
</file>

<file path=customXml/itemProps53.xml><?xml version="1.0" encoding="utf-8"?>
<ds:datastoreItem xmlns:ds="http://schemas.openxmlformats.org/officeDocument/2006/customXml" ds:itemID="{3EEB2C56-86B4-4C01-8721-15C99BB9A60F}">
  <ds:schemaRefs/>
</ds:datastoreItem>
</file>

<file path=customXml/itemProps54.xml><?xml version="1.0" encoding="utf-8"?>
<ds:datastoreItem xmlns:ds="http://schemas.openxmlformats.org/officeDocument/2006/customXml" ds:itemID="{C6F48399-67F5-4E85-B58B-4659E6289BA6}">
  <ds:schemaRefs/>
</ds:datastoreItem>
</file>

<file path=customXml/itemProps55.xml><?xml version="1.0" encoding="utf-8"?>
<ds:datastoreItem xmlns:ds="http://schemas.openxmlformats.org/officeDocument/2006/customXml" ds:itemID="{5E32A3E0-4CC0-4B86-B4B9-AE83D562D0DB}">
  <ds:schemaRefs/>
</ds:datastoreItem>
</file>

<file path=customXml/itemProps56.xml><?xml version="1.0" encoding="utf-8"?>
<ds:datastoreItem xmlns:ds="http://schemas.openxmlformats.org/officeDocument/2006/customXml" ds:itemID="{7CCA7EE5-388C-4EAC-A5E1-47F43D963126}">
  <ds:schemaRefs/>
</ds:datastoreItem>
</file>

<file path=customXml/itemProps57.xml><?xml version="1.0" encoding="utf-8"?>
<ds:datastoreItem xmlns:ds="http://schemas.openxmlformats.org/officeDocument/2006/customXml" ds:itemID="{E431C938-77E9-41E5-AE14-F98606279E22}">
  <ds:schemaRefs/>
</ds:datastoreItem>
</file>

<file path=customXml/itemProps58.xml><?xml version="1.0" encoding="utf-8"?>
<ds:datastoreItem xmlns:ds="http://schemas.openxmlformats.org/officeDocument/2006/customXml" ds:itemID="{92C8815B-30FA-4585-8937-66A8E5794E35}">
  <ds:schemaRefs/>
</ds:datastoreItem>
</file>

<file path=customXml/itemProps59.xml><?xml version="1.0" encoding="utf-8"?>
<ds:datastoreItem xmlns:ds="http://schemas.openxmlformats.org/officeDocument/2006/customXml" ds:itemID="{9DA2394D-0263-4321-BC1C-4B1C95877F50}">
  <ds:schemaRefs/>
</ds:datastoreItem>
</file>

<file path=customXml/itemProps60.xml><?xml version="1.0" encoding="utf-8"?>
<ds:datastoreItem xmlns:ds="http://schemas.openxmlformats.org/officeDocument/2006/customXml" ds:itemID="{F55706EB-6904-4C17-BF73-45AE61EAC5EC}">
  <ds:schemaRefs/>
</ds:datastoreItem>
</file>

<file path=customXml/itemProps61.xml><?xml version="1.0" encoding="utf-8"?>
<ds:datastoreItem xmlns:ds="http://schemas.openxmlformats.org/officeDocument/2006/customXml" ds:itemID="{41BAB267-F051-48C8-AA28-575A5866CF3E}">
  <ds:schemaRefs/>
</ds:datastoreItem>
</file>

<file path=customXml/itemProps62.xml><?xml version="1.0" encoding="utf-8"?>
<ds:datastoreItem xmlns:ds="http://schemas.openxmlformats.org/officeDocument/2006/customXml" ds:itemID="{FC4531D4-4257-4982-9FB0-738A57E48BE9}">
  <ds:schemaRefs/>
</ds:datastoreItem>
</file>

<file path=customXml/itemProps63.xml><?xml version="1.0" encoding="utf-8"?>
<ds:datastoreItem xmlns:ds="http://schemas.openxmlformats.org/officeDocument/2006/customXml" ds:itemID="{5E5327EF-225B-4D22-8AB6-F11B46E008DD}">
  <ds:schemaRefs/>
</ds:datastoreItem>
</file>

<file path=customXml/itemProps64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65.xml><?xml version="1.0" encoding="utf-8"?>
<ds:datastoreItem xmlns:ds="http://schemas.openxmlformats.org/officeDocument/2006/customXml" ds:itemID="{2AE5F8BA-29BA-4663-8D6A-BE407F5FEB68}">
  <ds:schemaRefs/>
</ds:datastoreItem>
</file>

<file path=customXml/itemProps66.xml><?xml version="1.0" encoding="utf-8"?>
<ds:datastoreItem xmlns:ds="http://schemas.openxmlformats.org/officeDocument/2006/customXml" ds:itemID="{37669EAB-4C66-43CE-97CD-18B3538F2BFE}">
  <ds:schemaRefs/>
</ds:datastoreItem>
</file>

<file path=customXml/itemProps67.xml><?xml version="1.0" encoding="utf-8"?>
<ds:datastoreItem xmlns:ds="http://schemas.openxmlformats.org/officeDocument/2006/customXml" ds:itemID="{23942C0A-7D08-48ED-B49D-5C29E246AD99}">
  <ds:schemaRefs/>
</ds:datastoreItem>
</file>

<file path=customXml/itemProps68.xml><?xml version="1.0" encoding="utf-8"?>
<ds:datastoreItem xmlns:ds="http://schemas.openxmlformats.org/officeDocument/2006/customXml" ds:itemID="{408792FC-13FE-4646-9437-7D31A977E045}">
  <ds:schemaRefs/>
</ds:datastoreItem>
</file>

<file path=customXml/itemProps69.xml><?xml version="1.0" encoding="utf-8"?>
<ds:datastoreItem xmlns:ds="http://schemas.openxmlformats.org/officeDocument/2006/customXml" ds:itemID="{4A7BA7A3-7DB9-4ECA-B031-AC0CF172380A}">
  <ds:schemaRefs/>
</ds:datastoreItem>
</file>

<file path=customXml/itemProps70.xml><?xml version="1.0" encoding="utf-8"?>
<ds:datastoreItem xmlns:ds="http://schemas.openxmlformats.org/officeDocument/2006/customXml" ds:itemID="{5C0C60BE-76D9-457A-94DD-215E6DAEF66E}">
  <ds:schemaRefs/>
</ds:datastoreItem>
</file>

<file path=customXml/itemProps71.xml><?xml version="1.0" encoding="utf-8"?>
<ds:datastoreItem xmlns:ds="http://schemas.openxmlformats.org/officeDocument/2006/customXml" ds:itemID="{AB11C3E7-ADA7-421E-ACD7-2F80A4ED1EA0}">
  <ds:schemaRefs/>
</ds:datastoreItem>
</file>

<file path=customXml/itemProps72.xml><?xml version="1.0" encoding="utf-8"?>
<ds:datastoreItem xmlns:ds="http://schemas.openxmlformats.org/officeDocument/2006/customXml" ds:itemID="{D35D9351-1C1A-4AA8-9C61-EE495B742EB8}">
  <ds:schemaRefs/>
</ds:datastoreItem>
</file>

<file path=customXml/itemProps73.xml><?xml version="1.0" encoding="utf-8"?>
<ds:datastoreItem xmlns:ds="http://schemas.openxmlformats.org/officeDocument/2006/customXml" ds:itemID="{8FF3260C-712C-44D8-A7FA-FB1811F87B1D}">
  <ds:schemaRefs/>
</ds:datastoreItem>
</file>

<file path=customXml/itemProps74.xml><?xml version="1.0" encoding="utf-8"?>
<ds:datastoreItem xmlns:ds="http://schemas.openxmlformats.org/officeDocument/2006/customXml" ds:itemID="{7C14CFE5-18BD-4A2F-B5D8-CC58C5C75C33}">
  <ds:schemaRefs/>
</ds:datastoreItem>
</file>

<file path=customXml/itemProps75.xml><?xml version="1.0" encoding="utf-8"?>
<ds:datastoreItem xmlns:ds="http://schemas.openxmlformats.org/officeDocument/2006/customXml" ds:itemID="{534A3967-B137-481C-AEE6-31D098A94046}">
  <ds:schemaRefs/>
</ds:datastoreItem>
</file>

<file path=customXml/itemProps76.xml><?xml version="1.0" encoding="utf-8"?>
<ds:datastoreItem xmlns:ds="http://schemas.openxmlformats.org/officeDocument/2006/customXml" ds:itemID="{F25E6228-8768-4055-B30D-450E6837AE32}">
  <ds:schemaRefs/>
</ds:datastoreItem>
</file>

<file path=customXml/itemProps77.xml><?xml version="1.0" encoding="utf-8"?>
<ds:datastoreItem xmlns:ds="http://schemas.openxmlformats.org/officeDocument/2006/customXml" ds:itemID="{93B7BA04-4D0A-4A1C-9DA7-92B732595E19}">
  <ds:schemaRefs/>
</ds:datastoreItem>
</file>

<file path=customXml/itemProps78.xml><?xml version="1.0" encoding="utf-8"?>
<ds:datastoreItem xmlns:ds="http://schemas.openxmlformats.org/officeDocument/2006/customXml" ds:itemID="{16C968A3-49A3-4C14-A00B-BF3CAA46B972}">
  <ds:schemaRefs/>
</ds:datastoreItem>
</file>

<file path=customXml/itemProps79.xml><?xml version="1.0" encoding="utf-8"?>
<ds:datastoreItem xmlns:ds="http://schemas.openxmlformats.org/officeDocument/2006/customXml" ds:itemID="{906C3B80-1CDC-4D7F-9FB1-6FF50BFDA17A}">
  <ds:schemaRefs/>
</ds:datastoreItem>
</file>

<file path=customXml/itemProps80.xml><?xml version="1.0" encoding="utf-8"?>
<ds:datastoreItem xmlns:ds="http://schemas.openxmlformats.org/officeDocument/2006/customXml" ds:itemID="{39FDC873-F870-4601-A88C-6A8620C80643}">
  <ds:schemaRefs/>
</ds:datastoreItem>
</file>

<file path=customXml/itemProps81.xml><?xml version="1.0" encoding="utf-8"?>
<ds:datastoreItem xmlns:ds="http://schemas.openxmlformats.org/officeDocument/2006/customXml" ds:itemID="{73F44D85-1892-483F-BDFC-CC8ABC01FCFA}">
  <ds:schemaRefs/>
</ds:datastoreItem>
</file>

<file path=customXml/itemProps82.xml><?xml version="1.0" encoding="utf-8"?>
<ds:datastoreItem xmlns:ds="http://schemas.openxmlformats.org/officeDocument/2006/customXml" ds:itemID="{422B3C81-0505-4A56-886D-F70B4930CBDB}">
  <ds:schemaRefs/>
</ds:datastoreItem>
</file>

<file path=customXml/itemProps83.xml><?xml version="1.0" encoding="utf-8"?>
<ds:datastoreItem xmlns:ds="http://schemas.openxmlformats.org/officeDocument/2006/customXml" ds:itemID="{F9C7A17F-F101-4B3E-9F3F-825D5D3A9D7D}">
  <ds:schemaRefs/>
</ds:datastoreItem>
</file>

<file path=customXml/itemProps84.xml><?xml version="1.0" encoding="utf-8"?>
<ds:datastoreItem xmlns:ds="http://schemas.openxmlformats.org/officeDocument/2006/customXml" ds:itemID="{57C6C154-B573-4F2F-880D-9CEA46AB9E69}">
  <ds:schemaRefs/>
</ds:datastoreItem>
</file>

<file path=customXml/itemProps85.xml><?xml version="1.0" encoding="utf-8"?>
<ds:datastoreItem xmlns:ds="http://schemas.openxmlformats.org/officeDocument/2006/customXml" ds:itemID="{E8AAE387-7C59-4884-8C19-B7327268EA0D}">
  <ds:schemaRefs/>
</ds:datastoreItem>
</file>

<file path=customXml/itemProps86.xml><?xml version="1.0" encoding="utf-8"?>
<ds:datastoreItem xmlns:ds="http://schemas.openxmlformats.org/officeDocument/2006/customXml" ds:itemID="{2D0BEB05-71CB-4DF7-A38D-D75E5C80E70C}">
  <ds:schemaRefs/>
</ds:datastoreItem>
</file>

<file path=customXml/itemProps87.xml><?xml version="1.0" encoding="utf-8"?>
<ds:datastoreItem xmlns:ds="http://schemas.openxmlformats.org/officeDocument/2006/customXml" ds:itemID="{A0B9143F-527E-4387-A866-74C2CF9BCF47}">
  <ds:schemaRefs/>
</ds:datastoreItem>
</file>

<file path=customXml/itemProps88.xml><?xml version="1.0" encoding="utf-8"?>
<ds:datastoreItem xmlns:ds="http://schemas.openxmlformats.org/officeDocument/2006/customXml" ds:itemID="{D9E63EEB-3248-4649-A564-C29CE96A98FD}">
  <ds:schemaRefs/>
</ds:datastoreItem>
</file>

<file path=customXml/itemProps89.xml><?xml version="1.0" encoding="utf-8"?>
<ds:datastoreItem xmlns:ds="http://schemas.openxmlformats.org/officeDocument/2006/customXml" ds:itemID="{21515A9D-2BA1-4A0A-8C55-5BE84F67C0B8}">
  <ds:schemaRefs/>
</ds:datastoreItem>
</file>

<file path=customXml/itemProps90.xml><?xml version="1.0" encoding="utf-8"?>
<ds:datastoreItem xmlns:ds="http://schemas.openxmlformats.org/officeDocument/2006/customXml" ds:itemID="{27820AA3-BA6C-43D6-B299-027C0508F246}">
  <ds:schemaRefs/>
</ds:datastoreItem>
</file>

<file path=customXml/itemProps91.xml><?xml version="1.0" encoding="utf-8"?>
<ds:datastoreItem xmlns:ds="http://schemas.openxmlformats.org/officeDocument/2006/customXml" ds:itemID="{2922F0E0-A5EF-4CDD-BBC5-E37B8165520F}">
  <ds:schemaRefs/>
</ds:datastoreItem>
</file>

<file path=customXml/itemProps92.xml><?xml version="1.0" encoding="utf-8"?>
<ds:datastoreItem xmlns:ds="http://schemas.openxmlformats.org/officeDocument/2006/customXml" ds:itemID="{6FCF00CB-E935-4917-8FFE-E1599C3D2087}">
  <ds:schemaRefs/>
</ds:datastoreItem>
</file>

<file path=customXml/itemProps93.xml><?xml version="1.0" encoding="utf-8"?>
<ds:datastoreItem xmlns:ds="http://schemas.openxmlformats.org/officeDocument/2006/customXml" ds:itemID="{99F96DFE-7363-4EAC-8B72-7259DD3CF8E6}">
  <ds:schemaRefs/>
</ds:datastoreItem>
</file>

<file path=customXml/itemProps94.xml><?xml version="1.0" encoding="utf-8"?>
<ds:datastoreItem xmlns:ds="http://schemas.openxmlformats.org/officeDocument/2006/customXml" ds:itemID="{07870400-24AB-4F1B-9911-3F332E42A483}">
  <ds:schemaRefs/>
</ds:datastoreItem>
</file>

<file path=customXml/itemProps95.xml><?xml version="1.0" encoding="utf-8"?>
<ds:datastoreItem xmlns:ds="http://schemas.openxmlformats.org/officeDocument/2006/customXml" ds:itemID="{1D14D93E-1AFB-4BDB-A455-62D3F2B5B326}">
  <ds:schemaRefs/>
</ds:datastoreItem>
</file>

<file path=customXml/itemProps96.xml><?xml version="1.0" encoding="utf-8"?>
<ds:datastoreItem xmlns:ds="http://schemas.openxmlformats.org/officeDocument/2006/customXml" ds:itemID="{AFD5AEBF-0748-4259-90B3-2BD9EA7BD8D6}">
  <ds:schemaRefs/>
</ds:datastoreItem>
</file>

<file path=customXml/itemProps97.xml><?xml version="1.0" encoding="utf-8"?>
<ds:datastoreItem xmlns:ds="http://schemas.openxmlformats.org/officeDocument/2006/customXml" ds:itemID="{E1769CEB-9DB5-4F72-92CE-69BD9F84A803}">
  <ds:schemaRefs/>
</ds:datastoreItem>
</file>

<file path=customXml/itemProps98.xml><?xml version="1.0" encoding="utf-8"?>
<ds:datastoreItem xmlns:ds="http://schemas.openxmlformats.org/officeDocument/2006/customXml" ds:itemID="{BB3E082E-9788-4BB7-AB39-76CB73821045}">
  <ds:schemaRefs/>
</ds:datastoreItem>
</file>

<file path=customXml/itemProps99.xml><?xml version="1.0" encoding="utf-8"?>
<ds:datastoreItem xmlns:ds="http://schemas.openxmlformats.org/officeDocument/2006/customXml" ds:itemID="{6CB7CEF2-80D1-499C-BE47-1A3AEF9F04C9}">
  <ds:schemaRefs/>
</ds:datastoreItem>
</file>

<file path=customXml/itemProps100.xml><?xml version="1.0" encoding="utf-8"?>
<ds:datastoreItem xmlns:ds="http://schemas.openxmlformats.org/officeDocument/2006/customXml" ds:itemID="{C183CC85-752F-463A-B5D2-A9FBBDEBA407}">
  <ds:schemaRefs/>
</ds:datastoreItem>
</file>

<file path=customXml/itemProps101.xml><?xml version="1.0" encoding="utf-8"?>
<ds:datastoreItem xmlns:ds="http://schemas.openxmlformats.org/officeDocument/2006/customXml" ds:itemID="{C301AD00-C7FD-4BF4-B542-EF7FB7A52E95}">
  <ds:schemaRefs/>
</ds:datastoreItem>
</file>

<file path=customXml/itemProps102.xml><?xml version="1.0" encoding="utf-8"?>
<ds:datastoreItem xmlns:ds="http://schemas.openxmlformats.org/officeDocument/2006/customXml" ds:itemID="{91CD8DBF-AF07-4EF7-AB03-340152F22CDE}">
  <ds:schemaRefs/>
</ds:datastoreItem>
</file>

<file path=customXml/itemProps103.xml><?xml version="1.0" encoding="utf-8"?>
<ds:datastoreItem xmlns:ds="http://schemas.openxmlformats.org/officeDocument/2006/customXml" ds:itemID="{8A6C7B5B-BAB6-47DC-AD58-25F3193055D3}">
  <ds:schemaRefs/>
</ds:datastoreItem>
</file>

<file path=customXml/itemProps104.xml><?xml version="1.0" encoding="utf-8"?>
<ds:datastoreItem xmlns:ds="http://schemas.openxmlformats.org/officeDocument/2006/customXml" ds:itemID="{552D760B-EC2F-4DF2-98B2-7D1A9FA35B5F}">
  <ds:schemaRefs/>
</ds:datastoreItem>
</file>

<file path=customXml/itemProps105.xml><?xml version="1.0" encoding="utf-8"?>
<ds:datastoreItem xmlns:ds="http://schemas.openxmlformats.org/officeDocument/2006/customXml" ds:itemID="{440DB35D-319D-4F74-8AA4-C1B771C6B380}">
  <ds:schemaRefs/>
</ds:datastoreItem>
</file>

<file path=customXml/itemProps106.xml><?xml version="1.0" encoding="utf-8"?>
<ds:datastoreItem xmlns:ds="http://schemas.openxmlformats.org/officeDocument/2006/customXml" ds:itemID="{DA2A975C-43B1-49BB-B2A7-B81E388A5480}">
  <ds:schemaRefs/>
</ds:datastoreItem>
</file>

<file path=customXml/itemProps107.xml><?xml version="1.0" encoding="utf-8"?>
<ds:datastoreItem xmlns:ds="http://schemas.openxmlformats.org/officeDocument/2006/customXml" ds:itemID="{BD7F5E18-D3F7-42C8-9A0D-A2730EAAEE7F}">
  <ds:schemaRefs/>
</ds:datastoreItem>
</file>

<file path=customXml/itemProps108.xml><?xml version="1.0" encoding="utf-8"?>
<ds:datastoreItem xmlns:ds="http://schemas.openxmlformats.org/officeDocument/2006/customXml" ds:itemID="{5E5C0604-C5AE-4FF3-9E06-313FA5CA1086}">
  <ds:schemaRefs/>
</ds:datastoreItem>
</file>

<file path=customXml/itemProps109.xml><?xml version="1.0" encoding="utf-8"?>
<ds:datastoreItem xmlns:ds="http://schemas.openxmlformats.org/officeDocument/2006/customXml" ds:itemID="{520F2123-C371-4EE5-BD91-D3621CEA0305}">
  <ds:schemaRefs/>
</ds:datastoreItem>
</file>

<file path=customXml/itemProps110.xml><?xml version="1.0" encoding="utf-8"?>
<ds:datastoreItem xmlns:ds="http://schemas.openxmlformats.org/officeDocument/2006/customXml" ds:itemID="{8E7127AD-8765-4026-9F78-FD2E06398EF9}">
  <ds:schemaRefs/>
</ds:datastoreItem>
</file>

<file path=customXml/itemProps111.xml><?xml version="1.0" encoding="utf-8"?>
<ds:datastoreItem xmlns:ds="http://schemas.openxmlformats.org/officeDocument/2006/customXml" ds:itemID="{71E4BF87-EA3D-4978-82BE-F67C5DDBF51C}">
  <ds:schemaRefs/>
</ds:datastoreItem>
</file>

<file path=customXml/itemProps112.xml><?xml version="1.0" encoding="utf-8"?>
<ds:datastoreItem xmlns:ds="http://schemas.openxmlformats.org/officeDocument/2006/customXml" ds:itemID="{E5FBEBE7-83D7-44CA-8E34-6D1B64F6D533}">
  <ds:schemaRefs/>
</ds:datastoreItem>
</file>

<file path=customXml/itemProps113.xml><?xml version="1.0" encoding="utf-8"?>
<ds:datastoreItem xmlns:ds="http://schemas.openxmlformats.org/officeDocument/2006/customXml" ds:itemID="{84EF4843-67A8-45E3-9C24-59AFC3E9FA9E}">
  <ds:schemaRefs/>
</ds:datastoreItem>
</file>

<file path=customXml/itemProps114.xml><?xml version="1.0" encoding="utf-8"?>
<ds:datastoreItem xmlns:ds="http://schemas.openxmlformats.org/officeDocument/2006/customXml" ds:itemID="{18C40777-35D3-4760-BC72-5CF54962CD7A}">
  <ds:schemaRefs/>
</ds:datastoreItem>
</file>

<file path=customXml/itemProps115.xml><?xml version="1.0" encoding="utf-8"?>
<ds:datastoreItem xmlns:ds="http://schemas.openxmlformats.org/officeDocument/2006/customXml" ds:itemID="{77570C05-D6BD-4335-9339-4C6038899074}">
  <ds:schemaRefs/>
</ds:datastoreItem>
</file>

<file path=customXml/itemProps116.xml><?xml version="1.0" encoding="utf-8"?>
<ds:datastoreItem xmlns:ds="http://schemas.openxmlformats.org/officeDocument/2006/customXml" ds:itemID="{9C7E069C-5D84-4D81-874D-1864F4E651DF}">
  <ds:schemaRefs/>
</ds:datastoreItem>
</file>

<file path=customXml/itemProps117.xml><?xml version="1.0" encoding="utf-8"?>
<ds:datastoreItem xmlns:ds="http://schemas.openxmlformats.org/officeDocument/2006/customXml" ds:itemID="{82B84B46-2E77-4D22-8139-2E515D709D88}">
  <ds:schemaRefs/>
</ds:datastoreItem>
</file>

<file path=customXml/itemProps118.xml><?xml version="1.0" encoding="utf-8"?>
<ds:datastoreItem xmlns:ds="http://schemas.openxmlformats.org/officeDocument/2006/customXml" ds:itemID="{AEC1C82C-517A-43AA-B7AA-81887EC8E73D}">
  <ds:schemaRefs/>
</ds:datastoreItem>
</file>

<file path=customXml/itemProps119.xml><?xml version="1.0" encoding="utf-8"?>
<ds:datastoreItem xmlns:ds="http://schemas.openxmlformats.org/officeDocument/2006/customXml" ds:itemID="{F7FFCE05-98E3-4C2C-A00A-4735EE9F1388}">
  <ds:schemaRefs/>
</ds:datastoreItem>
</file>

<file path=customXml/itemProps120.xml><?xml version="1.0" encoding="utf-8"?>
<ds:datastoreItem xmlns:ds="http://schemas.openxmlformats.org/officeDocument/2006/customXml" ds:itemID="{EE8CD2BA-EAF8-4F05-94D5-060A85EA5547}">
  <ds:schemaRefs/>
</ds:datastoreItem>
</file>

<file path=customXml/itemProps121.xml><?xml version="1.0" encoding="utf-8"?>
<ds:datastoreItem xmlns:ds="http://schemas.openxmlformats.org/officeDocument/2006/customXml" ds:itemID="{A9061F3A-1ECE-4547-BB4B-AB35EB870AF5}">
  <ds:schemaRefs/>
</ds:datastoreItem>
</file>

<file path=customXml/itemProps122.xml><?xml version="1.0" encoding="utf-8"?>
<ds:datastoreItem xmlns:ds="http://schemas.openxmlformats.org/officeDocument/2006/customXml" ds:itemID="{A11E85FC-3828-4BCB-BBE3-647A9C972C97}">
  <ds:schemaRefs/>
</ds:datastoreItem>
</file>

<file path=customXml/itemProps123.xml><?xml version="1.0" encoding="utf-8"?>
<ds:datastoreItem xmlns:ds="http://schemas.openxmlformats.org/officeDocument/2006/customXml" ds:itemID="{6D680DCD-964D-4E88-9A2F-C6DCC7A2F95F}">
  <ds:schemaRefs/>
</ds:datastoreItem>
</file>

<file path=customXml/itemProps124.xml><?xml version="1.0" encoding="utf-8"?>
<ds:datastoreItem xmlns:ds="http://schemas.openxmlformats.org/officeDocument/2006/customXml" ds:itemID="{9ED46B92-31CA-4816-A9B2-8C4EF459E484}">
  <ds:schemaRefs/>
</ds:datastoreItem>
</file>

<file path=customXml/itemProps125.xml><?xml version="1.0" encoding="utf-8"?>
<ds:datastoreItem xmlns:ds="http://schemas.openxmlformats.org/officeDocument/2006/customXml" ds:itemID="{AB9DED92-4ACB-4D6F-95E4-DE302B05E71F}">
  <ds:schemaRefs/>
</ds:datastoreItem>
</file>

<file path=customXml/itemProps126.xml><?xml version="1.0" encoding="utf-8"?>
<ds:datastoreItem xmlns:ds="http://schemas.openxmlformats.org/officeDocument/2006/customXml" ds:itemID="{E0F4A8AB-E4B8-407B-8B7D-4B3F44D4FA02}">
  <ds:schemaRefs/>
</ds:datastoreItem>
</file>

<file path=customXml/itemProps127.xml><?xml version="1.0" encoding="utf-8"?>
<ds:datastoreItem xmlns:ds="http://schemas.openxmlformats.org/officeDocument/2006/customXml" ds:itemID="{BF6BF091-ABE8-4032-A4EA-7C159030F141}">
  <ds:schemaRefs/>
</ds:datastoreItem>
</file>

<file path=customXml/itemProps128.xml><?xml version="1.0" encoding="utf-8"?>
<ds:datastoreItem xmlns:ds="http://schemas.openxmlformats.org/officeDocument/2006/customXml" ds:itemID="{EA636410-2140-4EDD-AB35-4A5464987E1A}">
  <ds:schemaRefs/>
</ds:datastoreItem>
</file>

<file path=customXml/itemProps129.xml><?xml version="1.0" encoding="utf-8"?>
<ds:datastoreItem xmlns:ds="http://schemas.openxmlformats.org/officeDocument/2006/customXml" ds:itemID="{BD6450A0-8A16-4656-ADFE-74A4B6008D50}">
  <ds:schemaRefs/>
</ds:datastoreItem>
</file>

<file path=customXml/itemProps130.xml><?xml version="1.0" encoding="utf-8"?>
<ds:datastoreItem xmlns:ds="http://schemas.openxmlformats.org/officeDocument/2006/customXml" ds:itemID="{073030D6-C728-4A1F-ABA9-F7CD312C2555}">
  <ds:schemaRefs/>
</ds:datastoreItem>
</file>

<file path=customXml/itemProps131.xml><?xml version="1.0" encoding="utf-8"?>
<ds:datastoreItem xmlns:ds="http://schemas.openxmlformats.org/officeDocument/2006/customXml" ds:itemID="{4FB23629-CF29-4686-A548-98299C42B8C7}">
  <ds:schemaRefs/>
</ds:datastoreItem>
</file>

<file path=customXml/itemProps132.xml><?xml version="1.0" encoding="utf-8"?>
<ds:datastoreItem xmlns:ds="http://schemas.openxmlformats.org/officeDocument/2006/customXml" ds:itemID="{B2FB7D35-2CBB-465E-9099-90590B9286A5}">
  <ds:schemaRefs/>
</ds:datastoreItem>
</file>

<file path=customXml/itemProps133.xml><?xml version="1.0" encoding="utf-8"?>
<ds:datastoreItem xmlns:ds="http://schemas.openxmlformats.org/officeDocument/2006/customXml" ds:itemID="{92C1B810-B3D2-492C-A687-AC1DC80D87E5}">
  <ds:schemaRefs/>
</ds:datastoreItem>
</file>

<file path=customXml/itemProps134.xml><?xml version="1.0" encoding="utf-8"?>
<ds:datastoreItem xmlns:ds="http://schemas.openxmlformats.org/officeDocument/2006/customXml" ds:itemID="{CCCD857B-491D-4984-9703-96D0C834FD15}">
  <ds:schemaRefs/>
</ds:datastoreItem>
</file>

<file path=customXml/itemProps135.xml><?xml version="1.0" encoding="utf-8"?>
<ds:datastoreItem xmlns:ds="http://schemas.openxmlformats.org/officeDocument/2006/customXml" ds:itemID="{F8DD60C8-14BE-4B9F-9E1D-1A8EA6FB3311}">
  <ds:schemaRefs/>
</ds:datastoreItem>
</file>

<file path=customXml/itemProps136.xml><?xml version="1.0" encoding="utf-8"?>
<ds:datastoreItem xmlns:ds="http://schemas.openxmlformats.org/officeDocument/2006/customXml" ds:itemID="{C9A2EF45-7B6A-4B47-B95A-3563BAEE6A28}">
  <ds:schemaRefs/>
</ds:datastoreItem>
</file>

<file path=customXml/itemProps137.xml><?xml version="1.0" encoding="utf-8"?>
<ds:datastoreItem xmlns:ds="http://schemas.openxmlformats.org/officeDocument/2006/customXml" ds:itemID="{EB67F82A-6DE8-4893-9004-0DBD55434F77}">
  <ds:schemaRefs/>
</ds:datastoreItem>
</file>

<file path=customXml/itemProps138.xml><?xml version="1.0" encoding="utf-8"?>
<ds:datastoreItem xmlns:ds="http://schemas.openxmlformats.org/officeDocument/2006/customXml" ds:itemID="{9B66C0C2-003C-4CBD-8FF8-CC2571C1E3FD}">
  <ds:schemaRefs/>
</ds:datastoreItem>
</file>

<file path=customXml/itemProps139.xml><?xml version="1.0" encoding="utf-8"?>
<ds:datastoreItem xmlns:ds="http://schemas.openxmlformats.org/officeDocument/2006/customXml" ds:itemID="{A16E2F87-0D2C-4BDF-A541-2D1FAFA6DEC9}">
  <ds:schemaRefs/>
</ds:datastoreItem>
</file>

<file path=customXml/itemProps140.xml><?xml version="1.0" encoding="utf-8"?>
<ds:datastoreItem xmlns:ds="http://schemas.openxmlformats.org/officeDocument/2006/customXml" ds:itemID="{A1F4FBFF-D03D-47BA-9AE1-1B947BCC21EA}">
  <ds:schemaRefs/>
</ds:datastoreItem>
</file>

<file path=customXml/itemProps141.xml><?xml version="1.0" encoding="utf-8"?>
<ds:datastoreItem xmlns:ds="http://schemas.openxmlformats.org/officeDocument/2006/customXml" ds:itemID="{11315F1E-CA6F-40CF-9751-E60FC241BB7E}">
  <ds:schemaRefs/>
</ds:datastoreItem>
</file>

<file path=customXml/itemProps142.xml><?xml version="1.0" encoding="utf-8"?>
<ds:datastoreItem xmlns:ds="http://schemas.openxmlformats.org/officeDocument/2006/customXml" ds:itemID="{2C3905F1-A4FC-49A5-A627-2E53C5CC7415}">
  <ds:schemaRefs/>
</ds:datastoreItem>
</file>

<file path=customXml/itemProps143.xml><?xml version="1.0" encoding="utf-8"?>
<ds:datastoreItem xmlns:ds="http://schemas.openxmlformats.org/officeDocument/2006/customXml" ds:itemID="{3AD84EA1-6F66-4A62-9DE9-EF345F00F252}">
  <ds:schemaRefs/>
</ds:datastoreItem>
</file>

<file path=customXml/itemProps144.xml><?xml version="1.0" encoding="utf-8"?>
<ds:datastoreItem xmlns:ds="http://schemas.openxmlformats.org/officeDocument/2006/customXml" ds:itemID="{B2236E55-4115-40DB-99AE-3BAC220A199A}">
  <ds:schemaRefs/>
</ds:datastoreItem>
</file>

<file path=customXml/itemProps145.xml><?xml version="1.0" encoding="utf-8"?>
<ds:datastoreItem xmlns:ds="http://schemas.openxmlformats.org/officeDocument/2006/customXml" ds:itemID="{3B234B4A-0696-4239-9392-03917456B091}">
  <ds:schemaRefs/>
</ds:datastoreItem>
</file>

<file path=customXml/itemProps146.xml><?xml version="1.0" encoding="utf-8"?>
<ds:datastoreItem xmlns:ds="http://schemas.openxmlformats.org/officeDocument/2006/customXml" ds:itemID="{DC89007A-165A-4B1D-A2B3-25930096D0B8}">
  <ds:schemaRefs/>
</ds:datastoreItem>
</file>

<file path=customXml/itemProps147.xml><?xml version="1.0" encoding="utf-8"?>
<ds:datastoreItem xmlns:ds="http://schemas.openxmlformats.org/officeDocument/2006/customXml" ds:itemID="{A333CF51-B8EC-40CF-B78D-27AAC9B2DD8B}">
  <ds:schemaRefs/>
</ds:datastoreItem>
</file>

<file path=customXml/itemProps148.xml><?xml version="1.0" encoding="utf-8"?>
<ds:datastoreItem xmlns:ds="http://schemas.openxmlformats.org/officeDocument/2006/customXml" ds:itemID="{8E1C1461-DB45-4A3F-9AFE-A86CCDA3357C}">
  <ds:schemaRefs/>
</ds:datastoreItem>
</file>

<file path=customXml/itemProps149.xml><?xml version="1.0" encoding="utf-8"?>
<ds:datastoreItem xmlns:ds="http://schemas.openxmlformats.org/officeDocument/2006/customXml" ds:itemID="{C8638E6C-ED1F-4764-A4F7-037593A1327F}">
  <ds:schemaRefs/>
</ds:datastoreItem>
</file>

<file path=customXml/itemProps150.xml><?xml version="1.0" encoding="utf-8"?>
<ds:datastoreItem xmlns:ds="http://schemas.openxmlformats.org/officeDocument/2006/customXml" ds:itemID="{D4E2A501-0341-4D5E-8B77-ED38227CDE10}">
  <ds:schemaRefs/>
</ds:datastoreItem>
</file>

<file path=customXml/itemProps151.xml><?xml version="1.0" encoding="utf-8"?>
<ds:datastoreItem xmlns:ds="http://schemas.openxmlformats.org/officeDocument/2006/customXml" ds:itemID="{504B9BED-53FC-42DD-9382-BF7EF689CD6F}">
  <ds:schemaRefs/>
</ds:datastoreItem>
</file>

<file path=customXml/itemProps152.xml><?xml version="1.0" encoding="utf-8"?>
<ds:datastoreItem xmlns:ds="http://schemas.openxmlformats.org/officeDocument/2006/customXml" ds:itemID="{2A148F57-395B-460A-9C50-92AF222A0DAC}">
  <ds:schemaRefs/>
</ds:datastoreItem>
</file>

<file path=customXml/itemProps153.xml><?xml version="1.0" encoding="utf-8"?>
<ds:datastoreItem xmlns:ds="http://schemas.openxmlformats.org/officeDocument/2006/customXml" ds:itemID="{E5D95D4B-737E-4228-8A9C-9620CA151710}">
  <ds:schemaRefs/>
</ds:datastoreItem>
</file>

<file path=customXml/itemProps154.xml><?xml version="1.0" encoding="utf-8"?>
<ds:datastoreItem xmlns:ds="http://schemas.openxmlformats.org/officeDocument/2006/customXml" ds:itemID="{83770D2B-D9DF-4A07-A802-61FF6D768EF4}">
  <ds:schemaRefs/>
</ds:datastoreItem>
</file>

<file path=customXml/itemProps155.xml><?xml version="1.0" encoding="utf-8"?>
<ds:datastoreItem xmlns:ds="http://schemas.openxmlformats.org/officeDocument/2006/customXml" ds:itemID="{A68B69A0-13A7-4823-B591-5EADEC3A6732}">
  <ds:schemaRefs/>
</ds:datastoreItem>
</file>

<file path=customXml/itemProps156.xml><?xml version="1.0" encoding="utf-8"?>
<ds:datastoreItem xmlns:ds="http://schemas.openxmlformats.org/officeDocument/2006/customXml" ds:itemID="{C217FD84-A688-4C63-83E4-6712BD369FF3}">
  <ds:schemaRefs/>
</ds:datastoreItem>
</file>

<file path=customXml/itemProps157.xml><?xml version="1.0" encoding="utf-8"?>
<ds:datastoreItem xmlns:ds="http://schemas.openxmlformats.org/officeDocument/2006/customXml" ds:itemID="{4B619ED7-AA00-4F46-A5ED-E351F1F5DA2D}">
  <ds:schemaRefs/>
</ds:datastoreItem>
</file>

<file path=customXml/itemProps158.xml><?xml version="1.0" encoding="utf-8"?>
<ds:datastoreItem xmlns:ds="http://schemas.openxmlformats.org/officeDocument/2006/customXml" ds:itemID="{41D14260-E329-4EF7-960A-A02974EBAC38}">
  <ds:schemaRefs/>
</ds:datastoreItem>
</file>

<file path=customXml/itemProps159.xml><?xml version="1.0" encoding="utf-8"?>
<ds:datastoreItem xmlns:ds="http://schemas.openxmlformats.org/officeDocument/2006/customXml" ds:itemID="{56E37274-5EB4-43A7-B420-835B9005776D}">
  <ds:schemaRefs/>
</ds:datastoreItem>
</file>

<file path=customXml/itemProps160.xml><?xml version="1.0" encoding="utf-8"?>
<ds:datastoreItem xmlns:ds="http://schemas.openxmlformats.org/officeDocument/2006/customXml" ds:itemID="{02FF1D45-6358-4072-9855-46C04C97D99D}">
  <ds:schemaRefs/>
</ds:datastoreItem>
</file>

<file path=customXml/itemProps161.xml><?xml version="1.0" encoding="utf-8"?>
<ds:datastoreItem xmlns:ds="http://schemas.openxmlformats.org/officeDocument/2006/customXml" ds:itemID="{7A64B818-ADF2-4E39-AE85-7F3759002A3B}">
  <ds:schemaRefs/>
</ds:datastoreItem>
</file>

<file path=customXml/itemProps162.xml><?xml version="1.0" encoding="utf-8"?>
<ds:datastoreItem xmlns:ds="http://schemas.openxmlformats.org/officeDocument/2006/customXml" ds:itemID="{99C9F28B-7EAD-4B2A-80AA-64C793D94C9E}">
  <ds:schemaRefs/>
</ds:datastoreItem>
</file>

<file path=customXml/itemProps163.xml><?xml version="1.0" encoding="utf-8"?>
<ds:datastoreItem xmlns:ds="http://schemas.openxmlformats.org/officeDocument/2006/customXml" ds:itemID="{32F6AB45-0F59-4335-8DB7-CB8CCC864B83}">
  <ds:schemaRefs/>
</ds:datastoreItem>
</file>

<file path=customXml/itemProps164.xml><?xml version="1.0" encoding="utf-8"?>
<ds:datastoreItem xmlns:ds="http://schemas.openxmlformats.org/officeDocument/2006/customXml" ds:itemID="{D75EC377-693F-4C06-8CAE-C27DFD5FD4EF}">
  <ds:schemaRefs/>
</ds:datastoreItem>
</file>

<file path=customXml/itemProps165.xml><?xml version="1.0" encoding="utf-8"?>
<ds:datastoreItem xmlns:ds="http://schemas.openxmlformats.org/officeDocument/2006/customXml" ds:itemID="{685F2D8A-5DBA-412A-AA1A-268BB6E4A12B}">
  <ds:schemaRefs/>
</ds:datastoreItem>
</file>

<file path=customXml/itemProps166.xml><?xml version="1.0" encoding="utf-8"?>
<ds:datastoreItem xmlns:ds="http://schemas.openxmlformats.org/officeDocument/2006/customXml" ds:itemID="{B6358B73-9353-4848-9254-5E15F8EF6587}">
  <ds:schemaRefs/>
</ds:datastoreItem>
</file>

<file path=customXml/itemProps167.xml><?xml version="1.0" encoding="utf-8"?>
<ds:datastoreItem xmlns:ds="http://schemas.openxmlformats.org/officeDocument/2006/customXml" ds:itemID="{47E079E1-3459-426F-9479-B2419262292B}">
  <ds:schemaRefs/>
</ds:datastoreItem>
</file>

<file path=customXml/itemProps168.xml><?xml version="1.0" encoding="utf-8"?>
<ds:datastoreItem xmlns:ds="http://schemas.openxmlformats.org/officeDocument/2006/customXml" ds:itemID="{68261FA9-3D7C-4D9E-B658-2805E4316A24}">
  <ds:schemaRefs/>
</ds:datastoreItem>
</file>

<file path=customXml/itemProps169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70.xml><?xml version="1.0" encoding="utf-8"?>
<ds:datastoreItem xmlns:ds="http://schemas.openxmlformats.org/officeDocument/2006/customXml" ds:itemID="{BFA57357-B849-40B1-89C5-A5861FA22251}">
  <ds:schemaRefs/>
</ds:datastoreItem>
</file>

<file path=customXml/itemProps171.xml><?xml version="1.0" encoding="utf-8"?>
<ds:datastoreItem xmlns:ds="http://schemas.openxmlformats.org/officeDocument/2006/customXml" ds:itemID="{7633C94F-5996-4294-88EA-4BCA378AE4BC}">
  <ds:schemaRefs/>
</ds:datastoreItem>
</file>

<file path=customXml/itemProps172.xml><?xml version="1.0" encoding="utf-8"?>
<ds:datastoreItem xmlns:ds="http://schemas.openxmlformats.org/officeDocument/2006/customXml" ds:itemID="{88874A4D-6F50-442E-8A36-D9EC99A352BF}">
  <ds:schemaRefs/>
</ds:datastoreItem>
</file>

<file path=customXml/itemProps173.xml><?xml version="1.0" encoding="utf-8"?>
<ds:datastoreItem xmlns:ds="http://schemas.openxmlformats.org/officeDocument/2006/customXml" ds:itemID="{A1694E57-FD8A-422C-AD0F-5DF2C5BD0E7B}">
  <ds:schemaRefs/>
</ds:datastoreItem>
</file>

<file path=customXml/itemProps174.xml><?xml version="1.0" encoding="utf-8"?>
<ds:datastoreItem xmlns:ds="http://schemas.openxmlformats.org/officeDocument/2006/customXml" ds:itemID="{F2D10049-A3CC-446B-BC87-29E3D953FB96}">
  <ds:schemaRefs/>
</ds:datastoreItem>
</file>

<file path=customXml/itemProps175.xml><?xml version="1.0" encoding="utf-8"?>
<ds:datastoreItem xmlns:ds="http://schemas.openxmlformats.org/officeDocument/2006/customXml" ds:itemID="{8A194128-B9D1-49EC-ADAF-6193BBAF8459}">
  <ds:schemaRefs/>
</ds:datastoreItem>
</file>

<file path=customXml/itemProps176.xml><?xml version="1.0" encoding="utf-8"?>
<ds:datastoreItem xmlns:ds="http://schemas.openxmlformats.org/officeDocument/2006/customXml" ds:itemID="{E0DBDE7B-24D7-4137-A6B8-2CB3E541D09E}">
  <ds:schemaRefs/>
</ds:datastoreItem>
</file>

<file path=customXml/itemProps177.xml><?xml version="1.0" encoding="utf-8"?>
<ds:datastoreItem xmlns:ds="http://schemas.openxmlformats.org/officeDocument/2006/customXml" ds:itemID="{8A621209-1A20-4219-B27E-060BCB6D8C01}">
  <ds:schemaRefs/>
</ds:datastoreItem>
</file>

<file path=customXml/itemProps178.xml><?xml version="1.0" encoding="utf-8"?>
<ds:datastoreItem xmlns:ds="http://schemas.openxmlformats.org/officeDocument/2006/customXml" ds:itemID="{C3E3E80B-1866-405C-85F0-8B817739810E}">
  <ds:schemaRefs/>
</ds:datastoreItem>
</file>

<file path=customXml/itemProps179.xml><?xml version="1.0" encoding="utf-8"?>
<ds:datastoreItem xmlns:ds="http://schemas.openxmlformats.org/officeDocument/2006/customXml" ds:itemID="{FC4316DB-4F26-4D7B-9511-B5038D4447D3}">
  <ds:schemaRefs/>
</ds:datastoreItem>
</file>

<file path=customXml/itemProps180.xml><?xml version="1.0" encoding="utf-8"?>
<ds:datastoreItem xmlns:ds="http://schemas.openxmlformats.org/officeDocument/2006/customXml" ds:itemID="{3B6298AB-20DC-411F-9E31-F0B03CC44808}">
  <ds:schemaRefs/>
</ds:datastoreItem>
</file>

<file path=customXml/itemProps181.xml><?xml version="1.0" encoding="utf-8"?>
<ds:datastoreItem xmlns:ds="http://schemas.openxmlformats.org/officeDocument/2006/customXml" ds:itemID="{FFADC5FE-351D-467D-8D1E-E8D8BBC0039C}">
  <ds:schemaRefs/>
</ds:datastoreItem>
</file>

<file path=customXml/itemProps182.xml><?xml version="1.0" encoding="utf-8"?>
<ds:datastoreItem xmlns:ds="http://schemas.openxmlformats.org/officeDocument/2006/customXml" ds:itemID="{AE32A5FA-B8BA-46FC-AD22-53A2849F328F}">
  <ds:schemaRefs/>
</ds:datastoreItem>
</file>

<file path=customXml/itemProps183.xml><?xml version="1.0" encoding="utf-8"?>
<ds:datastoreItem xmlns:ds="http://schemas.openxmlformats.org/officeDocument/2006/customXml" ds:itemID="{2E37FEA1-856C-4139-B9DB-EA7AEE2AD4E0}">
  <ds:schemaRefs/>
</ds:datastoreItem>
</file>

<file path=customXml/itemProps184.xml><?xml version="1.0" encoding="utf-8"?>
<ds:datastoreItem xmlns:ds="http://schemas.openxmlformats.org/officeDocument/2006/customXml" ds:itemID="{322F7AEC-7E7F-443B-82EC-24299B9DA18B}">
  <ds:schemaRefs/>
</ds:datastoreItem>
</file>

<file path=customXml/itemProps185.xml><?xml version="1.0" encoding="utf-8"?>
<ds:datastoreItem xmlns:ds="http://schemas.openxmlformats.org/officeDocument/2006/customXml" ds:itemID="{40AC1A06-72D3-4159-9885-21EF0DD0EB6C}">
  <ds:schemaRefs/>
</ds:datastoreItem>
</file>

<file path=customXml/itemProps186.xml><?xml version="1.0" encoding="utf-8"?>
<ds:datastoreItem xmlns:ds="http://schemas.openxmlformats.org/officeDocument/2006/customXml" ds:itemID="{6E042812-5EF9-44D8-9D89-8071147677D2}">
  <ds:schemaRefs/>
</ds:datastoreItem>
</file>

<file path=customXml/itemProps187.xml><?xml version="1.0" encoding="utf-8"?>
<ds:datastoreItem xmlns:ds="http://schemas.openxmlformats.org/officeDocument/2006/customXml" ds:itemID="{908FAE92-1F43-46D6-A099-19A0C323EC85}">
  <ds:schemaRefs/>
</ds:datastoreItem>
</file>

<file path=customXml/itemProps188.xml><?xml version="1.0" encoding="utf-8"?>
<ds:datastoreItem xmlns:ds="http://schemas.openxmlformats.org/officeDocument/2006/customXml" ds:itemID="{1B5D69E0-43F7-43F5-AFF8-2814D595923E}">
  <ds:schemaRefs/>
</ds:datastoreItem>
</file>

<file path=customXml/itemProps189.xml><?xml version="1.0" encoding="utf-8"?>
<ds:datastoreItem xmlns:ds="http://schemas.openxmlformats.org/officeDocument/2006/customXml" ds:itemID="{24113C84-AD7D-4E7B-BB01-6610386F0181}">
  <ds:schemaRefs/>
</ds:datastoreItem>
</file>

<file path=customXml/itemProps190.xml><?xml version="1.0" encoding="utf-8"?>
<ds:datastoreItem xmlns:ds="http://schemas.openxmlformats.org/officeDocument/2006/customXml" ds:itemID="{CF7B7BDF-13CE-4130-A887-A5742A4F72DC}">
  <ds:schemaRefs/>
</ds:datastoreItem>
</file>

<file path=customXml/itemProps191.xml><?xml version="1.0" encoding="utf-8"?>
<ds:datastoreItem xmlns:ds="http://schemas.openxmlformats.org/officeDocument/2006/customXml" ds:itemID="{A65FD6E7-28B9-413D-82BF-3BA1EFB33B2F}">
  <ds:schemaRefs/>
</ds:datastoreItem>
</file>

<file path=customXml/itemProps192.xml><?xml version="1.0" encoding="utf-8"?>
<ds:datastoreItem xmlns:ds="http://schemas.openxmlformats.org/officeDocument/2006/customXml" ds:itemID="{8668A6D5-43C7-4F43-932A-B2CF93B63FC0}">
  <ds:schemaRefs/>
</ds:datastoreItem>
</file>

<file path=customXml/itemProps193.xml><?xml version="1.0" encoding="utf-8"?>
<ds:datastoreItem xmlns:ds="http://schemas.openxmlformats.org/officeDocument/2006/customXml" ds:itemID="{43777DB2-CDEA-4BE8-8E6C-15F603CE794B}">
  <ds:schemaRefs/>
</ds:datastoreItem>
</file>

<file path=customXml/itemProps194.xml><?xml version="1.0" encoding="utf-8"?>
<ds:datastoreItem xmlns:ds="http://schemas.openxmlformats.org/officeDocument/2006/customXml" ds:itemID="{F5E4F980-EB5D-40AB-8C0F-0F6FCDDFEAF5}">
  <ds:schemaRefs/>
</ds:datastoreItem>
</file>

<file path=customXml/itemProps195.xml><?xml version="1.0" encoding="utf-8"?>
<ds:datastoreItem xmlns:ds="http://schemas.openxmlformats.org/officeDocument/2006/customXml" ds:itemID="{DE69DB11-F1A9-4AA9-9A48-AB98EC202E8D}">
  <ds:schemaRefs/>
</ds:datastoreItem>
</file>

<file path=customXml/itemProps196.xml><?xml version="1.0" encoding="utf-8"?>
<ds:datastoreItem xmlns:ds="http://schemas.openxmlformats.org/officeDocument/2006/customXml" ds:itemID="{4A83228E-3E4F-4C87-B6CF-EE27B24E7072}">
  <ds:schemaRefs/>
</ds:datastoreItem>
</file>

<file path=customXml/itemProps197.xml><?xml version="1.0" encoding="utf-8"?>
<ds:datastoreItem xmlns:ds="http://schemas.openxmlformats.org/officeDocument/2006/customXml" ds:itemID="{DDDC4727-1AE4-4AFA-BC50-693D26F26307}">
  <ds:schemaRefs/>
</ds:datastoreItem>
</file>

<file path=customXml/itemProps198.xml><?xml version="1.0" encoding="utf-8"?>
<ds:datastoreItem xmlns:ds="http://schemas.openxmlformats.org/officeDocument/2006/customXml" ds:itemID="{B4D9DB99-CA89-4737-A0BC-C59801C33327}">
  <ds:schemaRefs/>
</ds:datastoreItem>
</file>

<file path=customXml/itemProps199.xml><?xml version="1.0" encoding="utf-8"?>
<ds:datastoreItem xmlns:ds="http://schemas.openxmlformats.org/officeDocument/2006/customXml" ds:itemID="{C34E5946-2B9D-4225-80A8-E0C3E56C1D82}">
  <ds:schemaRefs/>
</ds:datastoreItem>
</file>

<file path=customXml/itemProps200.xml><?xml version="1.0" encoding="utf-8"?>
<ds:datastoreItem xmlns:ds="http://schemas.openxmlformats.org/officeDocument/2006/customXml" ds:itemID="{44774C93-9DE9-4C51-A8CA-DE55BEB2D3D4}">
  <ds:schemaRefs/>
</ds:datastoreItem>
</file>

<file path=customXml/itemProps201.xml><?xml version="1.0" encoding="utf-8"?>
<ds:datastoreItem xmlns:ds="http://schemas.openxmlformats.org/officeDocument/2006/customXml" ds:itemID="{04635E87-0CF5-4615-8EEC-3705B91110EA}">
  <ds:schemaRefs/>
</ds:datastoreItem>
</file>

<file path=customXml/itemProps202.xml><?xml version="1.0" encoding="utf-8"?>
<ds:datastoreItem xmlns:ds="http://schemas.openxmlformats.org/officeDocument/2006/customXml" ds:itemID="{6705289E-670A-4A46-9687-065B35DFB68B}">
  <ds:schemaRefs/>
</ds:datastoreItem>
</file>

<file path=customXml/itemProps203.xml><?xml version="1.0" encoding="utf-8"?>
<ds:datastoreItem xmlns:ds="http://schemas.openxmlformats.org/officeDocument/2006/customXml" ds:itemID="{8CE1331B-66A3-49B6-A998-F232301EF363}">
  <ds:schemaRefs/>
</ds:datastoreItem>
</file>

<file path=customXml/itemProps204.xml><?xml version="1.0" encoding="utf-8"?>
<ds:datastoreItem xmlns:ds="http://schemas.openxmlformats.org/officeDocument/2006/customXml" ds:itemID="{6A0BC688-CB10-4DB6-A84D-47D2CC8141CB}">
  <ds:schemaRefs/>
</ds:datastoreItem>
</file>

<file path=customXml/itemProps205.xml><?xml version="1.0" encoding="utf-8"?>
<ds:datastoreItem xmlns:ds="http://schemas.openxmlformats.org/officeDocument/2006/customXml" ds:itemID="{6A9E78A0-26F0-4ED4-B188-862E16C53E40}">
  <ds:schemaRefs/>
</ds:datastoreItem>
</file>

<file path=customXml/itemProps206.xml><?xml version="1.0" encoding="utf-8"?>
<ds:datastoreItem xmlns:ds="http://schemas.openxmlformats.org/officeDocument/2006/customXml" ds:itemID="{BFD1321D-7FB4-4E36-B199-79DD6D597915}">
  <ds:schemaRefs/>
</ds:datastoreItem>
</file>

<file path=customXml/itemProps207.xml><?xml version="1.0" encoding="utf-8"?>
<ds:datastoreItem xmlns:ds="http://schemas.openxmlformats.org/officeDocument/2006/customXml" ds:itemID="{DDC88E13-4AB5-42E6-AD73-61BA839F9C5C}">
  <ds:schemaRefs/>
</ds:datastoreItem>
</file>

<file path=customXml/itemProps208.xml><?xml version="1.0" encoding="utf-8"?>
<ds:datastoreItem xmlns:ds="http://schemas.openxmlformats.org/officeDocument/2006/customXml" ds:itemID="{B2AC3AD3-7E1C-4AC2-8DBF-B49D75A4D8BC}">
  <ds:schemaRefs/>
</ds:datastoreItem>
</file>

<file path=customXml/itemProps209.xml><?xml version="1.0" encoding="utf-8"?>
<ds:datastoreItem xmlns:ds="http://schemas.openxmlformats.org/officeDocument/2006/customXml" ds:itemID="{7A8A2C9B-F94F-4451-B0F6-1D5B313006AA}">
  <ds:schemaRefs/>
</ds:datastoreItem>
</file>

<file path=customXml/itemProps210.xml><?xml version="1.0" encoding="utf-8"?>
<ds:datastoreItem xmlns:ds="http://schemas.openxmlformats.org/officeDocument/2006/customXml" ds:itemID="{68890C7D-3615-4B12-82D5-3143969657B4}">
  <ds:schemaRefs/>
</ds:datastoreItem>
</file>

<file path=customXml/itemProps211.xml><?xml version="1.0" encoding="utf-8"?>
<ds:datastoreItem xmlns:ds="http://schemas.openxmlformats.org/officeDocument/2006/customXml" ds:itemID="{4D7F6C51-2DB8-4FDD-91F5-F522A85645FF}">
  <ds:schemaRefs/>
</ds:datastoreItem>
</file>

<file path=customXml/itemProps212.xml><?xml version="1.0" encoding="utf-8"?>
<ds:datastoreItem xmlns:ds="http://schemas.openxmlformats.org/officeDocument/2006/customXml" ds:itemID="{E471FF46-D940-4245-AD31-573F167B9D3C}">
  <ds:schemaRefs/>
</ds:datastoreItem>
</file>

<file path=customXml/itemProps213.xml><?xml version="1.0" encoding="utf-8"?>
<ds:datastoreItem xmlns:ds="http://schemas.openxmlformats.org/officeDocument/2006/customXml" ds:itemID="{6A46DA27-4518-443A-B443-73F6556004AD}">
  <ds:schemaRefs/>
</ds:datastoreItem>
</file>

<file path=customXml/itemProps214.xml><?xml version="1.0" encoding="utf-8"?>
<ds:datastoreItem xmlns:ds="http://schemas.openxmlformats.org/officeDocument/2006/customXml" ds:itemID="{51EC9D0C-69E9-41DF-B384-64A22D3C3890}">
  <ds:schemaRefs/>
</ds:datastoreItem>
</file>

<file path=customXml/itemProps215.xml><?xml version="1.0" encoding="utf-8"?>
<ds:datastoreItem xmlns:ds="http://schemas.openxmlformats.org/officeDocument/2006/customXml" ds:itemID="{1E1A07D0-F42E-4A72-8E8C-D8D38082768F}">
  <ds:schemaRefs/>
</ds:datastoreItem>
</file>

<file path=customXml/itemProps216.xml><?xml version="1.0" encoding="utf-8"?>
<ds:datastoreItem xmlns:ds="http://schemas.openxmlformats.org/officeDocument/2006/customXml" ds:itemID="{1A7908EE-8FD5-40F3-B2E7-9AABCCCDA4CC}">
  <ds:schemaRefs/>
</ds:datastoreItem>
</file>

<file path=customXml/itemProps217.xml><?xml version="1.0" encoding="utf-8"?>
<ds:datastoreItem xmlns:ds="http://schemas.openxmlformats.org/officeDocument/2006/customXml" ds:itemID="{9787C682-D160-41AC-BD4A-EEEAE87C0B03}">
  <ds:schemaRefs/>
</ds:datastoreItem>
</file>

<file path=customXml/itemProps218.xml><?xml version="1.0" encoding="utf-8"?>
<ds:datastoreItem xmlns:ds="http://schemas.openxmlformats.org/officeDocument/2006/customXml" ds:itemID="{6A6CE567-2E68-43B3-940C-51C9EE525DFB}">
  <ds:schemaRefs/>
</ds:datastoreItem>
</file>

<file path=customXml/itemProps219.xml><?xml version="1.0" encoding="utf-8"?>
<ds:datastoreItem xmlns:ds="http://schemas.openxmlformats.org/officeDocument/2006/customXml" ds:itemID="{163E11CA-7150-4741-AC31-66D392ED0798}">
  <ds:schemaRefs/>
</ds:datastoreItem>
</file>

<file path=customXml/itemProps220.xml><?xml version="1.0" encoding="utf-8"?>
<ds:datastoreItem xmlns:ds="http://schemas.openxmlformats.org/officeDocument/2006/customXml" ds:itemID="{B623BC4C-C08D-490E-BD0B-A30C24313B9A}">
  <ds:schemaRefs/>
</ds:datastoreItem>
</file>

<file path=customXml/itemProps221.xml><?xml version="1.0" encoding="utf-8"?>
<ds:datastoreItem xmlns:ds="http://schemas.openxmlformats.org/officeDocument/2006/customXml" ds:itemID="{6797C2CE-A31B-475F-AF60-61954CDB583C}">
  <ds:schemaRefs/>
</ds:datastoreItem>
</file>

<file path=customXml/itemProps222.xml><?xml version="1.0" encoding="utf-8"?>
<ds:datastoreItem xmlns:ds="http://schemas.openxmlformats.org/officeDocument/2006/customXml" ds:itemID="{E1323408-3FF7-4E61-B377-473A3CB4585A}">
  <ds:schemaRefs/>
</ds:datastoreItem>
</file>

<file path=customXml/itemProps223.xml><?xml version="1.0" encoding="utf-8"?>
<ds:datastoreItem xmlns:ds="http://schemas.openxmlformats.org/officeDocument/2006/customXml" ds:itemID="{3E5424D0-AD84-474B-9CAF-AA4D0CED5710}">
  <ds:schemaRefs/>
</ds:datastoreItem>
</file>

<file path=customXml/itemProps224.xml><?xml version="1.0" encoding="utf-8"?>
<ds:datastoreItem xmlns:ds="http://schemas.openxmlformats.org/officeDocument/2006/customXml" ds:itemID="{F79BCB9D-8FDA-4D72-A976-88AA3BD0CD94}">
  <ds:schemaRefs/>
</ds:datastoreItem>
</file>

<file path=customXml/itemProps225.xml><?xml version="1.0" encoding="utf-8"?>
<ds:datastoreItem xmlns:ds="http://schemas.openxmlformats.org/officeDocument/2006/customXml" ds:itemID="{E3EC2762-C64A-4F6A-9418-C2D4AA9A5247}">
  <ds:schemaRefs/>
</ds:datastoreItem>
</file>

<file path=customXml/itemProps226.xml><?xml version="1.0" encoding="utf-8"?>
<ds:datastoreItem xmlns:ds="http://schemas.openxmlformats.org/officeDocument/2006/customXml" ds:itemID="{49DCDECE-BEE3-48BB-B1B6-E6C7BC95BA26}">
  <ds:schemaRefs/>
</ds:datastoreItem>
</file>

<file path=customXml/itemProps227.xml><?xml version="1.0" encoding="utf-8"?>
<ds:datastoreItem xmlns:ds="http://schemas.openxmlformats.org/officeDocument/2006/customXml" ds:itemID="{43BA8CE6-591B-4C7E-913D-161BB55C147B}">
  <ds:schemaRefs/>
</ds:datastoreItem>
</file>

<file path=customXml/itemProps228.xml><?xml version="1.0" encoding="utf-8"?>
<ds:datastoreItem xmlns:ds="http://schemas.openxmlformats.org/officeDocument/2006/customXml" ds:itemID="{78346D83-9C6C-4499-97B3-17C387E2D0E4}">
  <ds:schemaRefs/>
</ds:datastoreItem>
</file>

<file path=customXml/itemProps229.xml><?xml version="1.0" encoding="utf-8"?>
<ds:datastoreItem xmlns:ds="http://schemas.openxmlformats.org/officeDocument/2006/customXml" ds:itemID="{48852517-6FF3-462D-B5D9-854FA19340A6}">
  <ds:schemaRefs/>
</ds:datastoreItem>
</file>

<file path=customXml/itemProps230.xml><?xml version="1.0" encoding="utf-8"?>
<ds:datastoreItem xmlns:ds="http://schemas.openxmlformats.org/officeDocument/2006/customXml" ds:itemID="{23E981A9-B969-495C-B82B-5E543799C618}">
  <ds:schemaRefs/>
</ds:datastoreItem>
</file>

<file path=customXml/itemProps231.xml><?xml version="1.0" encoding="utf-8"?>
<ds:datastoreItem xmlns:ds="http://schemas.openxmlformats.org/officeDocument/2006/customXml" ds:itemID="{1AFA2237-0EEA-4F66-8310-C4608F5B018B}">
  <ds:schemaRefs/>
</ds:datastoreItem>
</file>

<file path=customXml/itemProps232.xml><?xml version="1.0" encoding="utf-8"?>
<ds:datastoreItem xmlns:ds="http://schemas.openxmlformats.org/officeDocument/2006/customXml" ds:itemID="{7EF78BEB-F763-48C0-85C4-F6D2AFFD4EE7}">
  <ds:schemaRefs/>
</ds:datastoreItem>
</file>

<file path=customXml/itemProps233.xml><?xml version="1.0" encoding="utf-8"?>
<ds:datastoreItem xmlns:ds="http://schemas.openxmlformats.org/officeDocument/2006/customXml" ds:itemID="{BA16A974-3E1B-49F3-A0C1-7D6A06540F13}">
  <ds:schemaRefs/>
</ds:datastoreItem>
</file>

<file path=customXml/itemProps234.xml><?xml version="1.0" encoding="utf-8"?>
<ds:datastoreItem xmlns:ds="http://schemas.openxmlformats.org/officeDocument/2006/customXml" ds:itemID="{A5D5E94E-7855-4677-82C4-96D44955D811}">
  <ds:schemaRefs/>
</ds:datastoreItem>
</file>

<file path=customXml/itemProps235.xml><?xml version="1.0" encoding="utf-8"?>
<ds:datastoreItem xmlns:ds="http://schemas.openxmlformats.org/officeDocument/2006/customXml" ds:itemID="{9DA15FFD-8EF9-4717-BE5F-FF2CD334810B}">
  <ds:schemaRefs/>
</ds:datastoreItem>
</file>

<file path=customXml/itemProps236.xml><?xml version="1.0" encoding="utf-8"?>
<ds:datastoreItem xmlns:ds="http://schemas.openxmlformats.org/officeDocument/2006/customXml" ds:itemID="{A8A33985-B84A-4BB2-86BC-F4C1379B480C}">
  <ds:schemaRefs/>
</ds:datastoreItem>
</file>

<file path=customXml/itemProps237.xml><?xml version="1.0" encoding="utf-8"?>
<ds:datastoreItem xmlns:ds="http://schemas.openxmlformats.org/officeDocument/2006/customXml" ds:itemID="{DA4CD22B-869E-4347-A57B-9C2C39B54B58}">
  <ds:schemaRefs/>
</ds:datastoreItem>
</file>

<file path=customXml/itemProps238.xml><?xml version="1.0" encoding="utf-8"?>
<ds:datastoreItem xmlns:ds="http://schemas.openxmlformats.org/officeDocument/2006/customXml" ds:itemID="{45FA3E73-ADB9-4BB7-B7B0-5A4A3068017E}">
  <ds:schemaRefs/>
</ds:datastoreItem>
</file>

<file path=customXml/itemProps239.xml><?xml version="1.0" encoding="utf-8"?>
<ds:datastoreItem xmlns:ds="http://schemas.openxmlformats.org/officeDocument/2006/customXml" ds:itemID="{BCA281F2-5F9E-4437-9BD3-7599DCD4A7D9}">
  <ds:schemaRefs/>
</ds:datastoreItem>
</file>

<file path=customXml/itemProps240.xml><?xml version="1.0" encoding="utf-8"?>
<ds:datastoreItem xmlns:ds="http://schemas.openxmlformats.org/officeDocument/2006/customXml" ds:itemID="{7789BB69-356D-4491-B616-42D10EB47E29}">
  <ds:schemaRefs/>
</ds:datastoreItem>
</file>

<file path=customXml/itemProps241.xml><?xml version="1.0" encoding="utf-8"?>
<ds:datastoreItem xmlns:ds="http://schemas.openxmlformats.org/officeDocument/2006/customXml" ds:itemID="{7F6054FF-BCBA-46D9-90B5-A5AD330F0663}">
  <ds:schemaRefs/>
</ds:datastoreItem>
</file>

<file path=customXml/itemProps242.xml><?xml version="1.0" encoding="utf-8"?>
<ds:datastoreItem xmlns:ds="http://schemas.openxmlformats.org/officeDocument/2006/customXml" ds:itemID="{8E727205-B239-4737-9950-40753AEF832A}">
  <ds:schemaRefs/>
</ds:datastoreItem>
</file>

<file path=customXml/itemProps243.xml><?xml version="1.0" encoding="utf-8"?>
<ds:datastoreItem xmlns:ds="http://schemas.openxmlformats.org/officeDocument/2006/customXml" ds:itemID="{F55BDF08-5ED5-44F2-ABF6-22301B8A394B}">
  <ds:schemaRefs/>
</ds:datastoreItem>
</file>

<file path=customXml/itemProps244.xml><?xml version="1.0" encoding="utf-8"?>
<ds:datastoreItem xmlns:ds="http://schemas.openxmlformats.org/officeDocument/2006/customXml" ds:itemID="{CBD5C666-116E-4D22-9BD6-C8E9665F646A}">
  <ds:schemaRefs/>
</ds:datastoreItem>
</file>

<file path=customXml/itemProps245.xml><?xml version="1.0" encoding="utf-8"?>
<ds:datastoreItem xmlns:ds="http://schemas.openxmlformats.org/officeDocument/2006/customXml" ds:itemID="{C65415F3-B994-4282-A35B-281A1BE139A9}">
  <ds:schemaRefs/>
</ds:datastoreItem>
</file>

<file path=customXml/itemProps246.xml><?xml version="1.0" encoding="utf-8"?>
<ds:datastoreItem xmlns:ds="http://schemas.openxmlformats.org/officeDocument/2006/customXml" ds:itemID="{52DBC7F1-89D0-4C25-ADB8-8F9FEF73BA90}">
  <ds:schemaRefs/>
</ds:datastoreItem>
</file>

<file path=customXml/itemProps247.xml><?xml version="1.0" encoding="utf-8"?>
<ds:datastoreItem xmlns:ds="http://schemas.openxmlformats.org/officeDocument/2006/customXml" ds:itemID="{E9AB2FA9-B28C-49AB-ABA8-EFC5093747F6}">
  <ds:schemaRefs/>
</ds:datastoreItem>
</file>

<file path=customXml/itemProps248.xml><?xml version="1.0" encoding="utf-8"?>
<ds:datastoreItem xmlns:ds="http://schemas.openxmlformats.org/officeDocument/2006/customXml" ds:itemID="{93096139-6AC2-4257-AED8-B42EDECBB4AB}">
  <ds:schemaRefs/>
</ds:datastoreItem>
</file>

<file path=customXml/itemProps249.xml><?xml version="1.0" encoding="utf-8"?>
<ds:datastoreItem xmlns:ds="http://schemas.openxmlformats.org/officeDocument/2006/customXml" ds:itemID="{7663ED02-2891-4046-80DE-63222231F9BE}">
  <ds:schemaRefs/>
</ds:datastoreItem>
</file>

<file path=customXml/itemProps250.xml><?xml version="1.0" encoding="utf-8"?>
<ds:datastoreItem xmlns:ds="http://schemas.openxmlformats.org/officeDocument/2006/customXml" ds:itemID="{62DFF893-310E-4D85-89B4-83EDECBE7294}">
  <ds:schemaRefs/>
</ds:datastoreItem>
</file>

<file path=customXml/itemProps251.xml><?xml version="1.0" encoding="utf-8"?>
<ds:datastoreItem xmlns:ds="http://schemas.openxmlformats.org/officeDocument/2006/customXml" ds:itemID="{2BD9AF68-E768-40CB-9568-57BEB3DE1D5C}">
  <ds:schemaRefs/>
</ds:datastoreItem>
</file>

<file path=customXml/itemProps252.xml><?xml version="1.0" encoding="utf-8"?>
<ds:datastoreItem xmlns:ds="http://schemas.openxmlformats.org/officeDocument/2006/customXml" ds:itemID="{154938F9-36D5-4BDB-A014-572D514EBB23}">
  <ds:schemaRefs/>
</ds:datastoreItem>
</file>

<file path=customXml/itemProps253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54.xml><?xml version="1.0" encoding="utf-8"?>
<ds:datastoreItem xmlns:ds="http://schemas.openxmlformats.org/officeDocument/2006/customXml" ds:itemID="{E1C65A49-9CFD-4205-8E30-5E9E038C07DE}">
  <ds:schemaRefs/>
</ds:datastoreItem>
</file>

<file path=customXml/itemProps255.xml><?xml version="1.0" encoding="utf-8"?>
<ds:datastoreItem xmlns:ds="http://schemas.openxmlformats.org/officeDocument/2006/customXml" ds:itemID="{EB8F0F60-4561-471A-AD30-040A401213EF}">
  <ds:schemaRefs/>
</ds:datastoreItem>
</file>

<file path=customXml/itemProps256.xml><?xml version="1.0" encoding="utf-8"?>
<ds:datastoreItem xmlns:ds="http://schemas.openxmlformats.org/officeDocument/2006/customXml" ds:itemID="{6A89D971-8098-4133-9FE4-91894D11EED8}">
  <ds:schemaRefs/>
</ds:datastoreItem>
</file>

<file path=customXml/itemProps257.xml><?xml version="1.0" encoding="utf-8"?>
<ds:datastoreItem xmlns:ds="http://schemas.openxmlformats.org/officeDocument/2006/customXml" ds:itemID="{1478C1A4-7726-4755-AE1A-0F8B3E4401C1}">
  <ds:schemaRefs/>
</ds:datastoreItem>
</file>

<file path=customXml/itemProps258.xml><?xml version="1.0" encoding="utf-8"?>
<ds:datastoreItem xmlns:ds="http://schemas.openxmlformats.org/officeDocument/2006/customXml" ds:itemID="{E8D3E68A-70BF-4B8E-9C90-7BD0BE6AA829}">
  <ds:schemaRefs/>
</ds:datastoreItem>
</file>

<file path=customXml/itemProps259.xml><?xml version="1.0" encoding="utf-8"?>
<ds:datastoreItem xmlns:ds="http://schemas.openxmlformats.org/officeDocument/2006/customXml" ds:itemID="{99368D11-6C02-49E2-B00C-169ECE1D3EC2}">
  <ds:schemaRefs/>
</ds:datastoreItem>
</file>

<file path=customXml/itemProps260.xml><?xml version="1.0" encoding="utf-8"?>
<ds:datastoreItem xmlns:ds="http://schemas.openxmlformats.org/officeDocument/2006/customXml" ds:itemID="{B7C2F600-8119-492A-8714-3E97C4A5ACD3}">
  <ds:schemaRefs/>
</ds:datastoreItem>
</file>

<file path=customXml/itemProps261.xml><?xml version="1.0" encoding="utf-8"?>
<ds:datastoreItem xmlns:ds="http://schemas.openxmlformats.org/officeDocument/2006/customXml" ds:itemID="{5050AAD2-4BB5-4C37-896F-609766ECA826}">
  <ds:schemaRefs/>
</ds:datastoreItem>
</file>

<file path=customXml/itemProps262.xml><?xml version="1.0" encoding="utf-8"?>
<ds:datastoreItem xmlns:ds="http://schemas.openxmlformats.org/officeDocument/2006/customXml" ds:itemID="{58C390F0-107B-4A55-85ED-E2FA5EE8B79D}">
  <ds:schemaRefs/>
</ds:datastoreItem>
</file>

<file path=customXml/itemProps263.xml><?xml version="1.0" encoding="utf-8"?>
<ds:datastoreItem xmlns:ds="http://schemas.openxmlformats.org/officeDocument/2006/customXml" ds:itemID="{3A923D5B-ED06-4CF8-8914-D734C1D72E4D}">
  <ds:schemaRefs/>
</ds:datastoreItem>
</file>

<file path=customXml/itemProps264.xml><?xml version="1.0" encoding="utf-8"?>
<ds:datastoreItem xmlns:ds="http://schemas.openxmlformats.org/officeDocument/2006/customXml" ds:itemID="{6295D772-B5D8-47E2-A018-205A353A6EBB}">
  <ds:schemaRefs/>
</ds:datastoreItem>
</file>

<file path=customXml/itemProps265.xml><?xml version="1.0" encoding="utf-8"?>
<ds:datastoreItem xmlns:ds="http://schemas.openxmlformats.org/officeDocument/2006/customXml" ds:itemID="{30CB4EC7-3CC7-4865-B703-E71F9D9CF7EF}">
  <ds:schemaRefs/>
</ds:datastoreItem>
</file>

<file path=customXml/itemProps266.xml><?xml version="1.0" encoding="utf-8"?>
<ds:datastoreItem xmlns:ds="http://schemas.openxmlformats.org/officeDocument/2006/customXml" ds:itemID="{AE147C79-A8DD-4C8A-948B-978B8C8740BA}">
  <ds:schemaRefs/>
</ds:datastoreItem>
</file>

<file path=customXml/itemProps267.xml><?xml version="1.0" encoding="utf-8"?>
<ds:datastoreItem xmlns:ds="http://schemas.openxmlformats.org/officeDocument/2006/customXml" ds:itemID="{3FD5E3EB-EA21-402D-922A-AAD7496D2E8D}">
  <ds:schemaRefs/>
</ds:datastoreItem>
</file>

<file path=customXml/itemProps268.xml><?xml version="1.0" encoding="utf-8"?>
<ds:datastoreItem xmlns:ds="http://schemas.openxmlformats.org/officeDocument/2006/customXml" ds:itemID="{A526F426-0C95-4765-B14F-63110CAB649F}">
  <ds:schemaRefs/>
</ds:datastoreItem>
</file>

<file path=customXml/itemProps269.xml><?xml version="1.0" encoding="utf-8"?>
<ds:datastoreItem xmlns:ds="http://schemas.openxmlformats.org/officeDocument/2006/customXml" ds:itemID="{F998C50A-540C-46E6-BA5B-CF48716710A0}">
  <ds:schemaRefs/>
</ds:datastoreItem>
</file>

<file path=customXml/itemProps270.xml><?xml version="1.0" encoding="utf-8"?>
<ds:datastoreItem xmlns:ds="http://schemas.openxmlformats.org/officeDocument/2006/customXml" ds:itemID="{1ED1CBA5-E447-49E3-AB29-CCD7F3140128}">
  <ds:schemaRefs/>
</ds:datastoreItem>
</file>

<file path=customXml/itemProps271.xml><?xml version="1.0" encoding="utf-8"?>
<ds:datastoreItem xmlns:ds="http://schemas.openxmlformats.org/officeDocument/2006/customXml" ds:itemID="{B11ACDBC-BA27-4907-86A6-84DFDCD59D92}">
  <ds:schemaRefs/>
</ds:datastoreItem>
</file>

<file path=customXml/itemProps272.xml><?xml version="1.0" encoding="utf-8"?>
<ds:datastoreItem xmlns:ds="http://schemas.openxmlformats.org/officeDocument/2006/customXml" ds:itemID="{8E941967-B6F8-45DA-AEFD-E1C630BB2498}">
  <ds:schemaRefs/>
</ds:datastoreItem>
</file>

<file path=customXml/itemProps273.xml><?xml version="1.0" encoding="utf-8"?>
<ds:datastoreItem xmlns:ds="http://schemas.openxmlformats.org/officeDocument/2006/customXml" ds:itemID="{231CE77D-C636-4296-BCAD-84F258A3BEC5}">
  <ds:schemaRefs/>
</ds:datastoreItem>
</file>

<file path=customXml/itemProps274.xml><?xml version="1.0" encoding="utf-8"?>
<ds:datastoreItem xmlns:ds="http://schemas.openxmlformats.org/officeDocument/2006/customXml" ds:itemID="{97FC11D5-1B32-4558-90E2-955A161C94DE}">
  <ds:schemaRefs/>
</ds:datastoreItem>
</file>

<file path=customXml/itemProps275.xml><?xml version="1.0" encoding="utf-8"?>
<ds:datastoreItem xmlns:ds="http://schemas.openxmlformats.org/officeDocument/2006/customXml" ds:itemID="{36BEC1E5-E6CB-4F26-AB82-1FCBAE01F2BD}">
  <ds:schemaRefs/>
</ds:datastoreItem>
</file>

<file path=customXml/itemProps276.xml><?xml version="1.0" encoding="utf-8"?>
<ds:datastoreItem xmlns:ds="http://schemas.openxmlformats.org/officeDocument/2006/customXml" ds:itemID="{08979DB1-810F-4249-B837-ADDABADEEEB8}">
  <ds:schemaRefs/>
</ds:datastoreItem>
</file>

<file path=customXml/itemProps277.xml><?xml version="1.0" encoding="utf-8"?>
<ds:datastoreItem xmlns:ds="http://schemas.openxmlformats.org/officeDocument/2006/customXml" ds:itemID="{3FB705ED-05B8-4E45-81A3-222A774FA697}">
  <ds:schemaRefs/>
</ds:datastoreItem>
</file>

<file path=customXml/itemProps278.xml><?xml version="1.0" encoding="utf-8"?>
<ds:datastoreItem xmlns:ds="http://schemas.openxmlformats.org/officeDocument/2006/customXml" ds:itemID="{1CD5A070-337E-4B4D-A3EB-16FAF44CFB0B}">
  <ds:schemaRefs/>
</ds:datastoreItem>
</file>

<file path=customXml/itemProps279.xml><?xml version="1.0" encoding="utf-8"?>
<ds:datastoreItem xmlns:ds="http://schemas.openxmlformats.org/officeDocument/2006/customXml" ds:itemID="{EBC38995-20D2-4E9D-8885-7F1A649D0DF9}">
  <ds:schemaRefs/>
</ds:datastoreItem>
</file>

<file path=customXml/itemProps280.xml><?xml version="1.0" encoding="utf-8"?>
<ds:datastoreItem xmlns:ds="http://schemas.openxmlformats.org/officeDocument/2006/customXml" ds:itemID="{6ED8C1CA-103A-4B9B-8A6F-F2DCC1388F48}">
  <ds:schemaRefs/>
</ds:datastoreItem>
</file>

<file path=customXml/itemProps281.xml><?xml version="1.0" encoding="utf-8"?>
<ds:datastoreItem xmlns:ds="http://schemas.openxmlformats.org/officeDocument/2006/customXml" ds:itemID="{0530B8BC-7253-4200-AFF9-9B3B0258F509}">
  <ds:schemaRefs/>
</ds:datastoreItem>
</file>

<file path=customXml/itemProps282.xml><?xml version="1.0" encoding="utf-8"?>
<ds:datastoreItem xmlns:ds="http://schemas.openxmlformats.org/officeDocument/2006/customXml" ds:itemID="{3F11E267-128A-41BC-A204-0A3C46356034}">
  <ds:schemaRefs/>
</ds:datastoreItem>
</file>

<file path=customXml/itemProps283.xml><?xml version="1.0" encoding="utf-8"?>
<ds:datastoreItem xmlns:ds="http://schemas.openxmlformats.org/officeDocument/2006/customXml" ds:itemID="{9A5D4308-1EBD-4A1A-B7E2-4228AAC630C6}">
  <ds:schemaRefs/>
</ds:datastoreItem>
</file>

<file path=customXml/itemProps284.xml><?xml version="1.0" encoding="utf-8"?>
<ds:datastoreItem xmlns:ds="http://schemas.openxmlformats.org/officeDocument/2006/customXml" ds:itemID="{B81D396A-6D2B-4D44-9087-BF82BA8AEB99}">
  <ds:schemaRefs/>
</ds:datastoreItem>
</file>

<file path=customXml/itemProps285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86.xml><?xml version="1.0" encoding="utf-8"?>
<ds:datastoreItem xmlns:ds="http://schemas.openxmlformats.org/officeDocument/2006/customXml" ds:itemID="{68165E59-A20F-4A45-B534-68A21512B1F6}">
  <ds:schemaRefs/>
</ds:datastoreItem>
</file>

<file path=customXml/itemProps287.xml><?xml version="1.0" encoding="utf-8"?>
<ds:datastoreItem xmlns:ds="http://schemas.openxmlformats.org/officeDocument/2006/customXml" ds:itemID="{1586613E-344B-4CF0-81EC-670C0EC45140}">
  <ds:schemaRefs/>
</ds:datastoreItem>
</file>

<file path=customXml/itemProps288.xml><?xml version="1.0" encoding="utf-8"?>
<ds:datastoreItem xmlns:ds="http://schemas.openxmlformats.org/officeDocument/2006/customXml" ds:itemID="{E86C397E-4CD5-46BD-8376-3DE79EEE153B}">
  <ds:schemaRefs/>
</ds:datastoreItem>
</file>

<file path=customXml/itemProps289.xml><?xml version="1.0" encoding="utf-8"?>
<ds:datastoreItem xmlns:ds="http://schemas.openxmlformats.org/officeDocument/2006/customXml" ds:itemID="{B9613458-8235-4D1A-92E2-804D266CB857}">
  <ds:schemaRefs/>
</ds:datastoreItem>
</file>

<file path=customXml/itemProps290.xml><?xml version="1.0" encoding="utf-8"?>
<ds:datastoreItem xmlns:ds="http://schemas.openxmlformats.org/officeDocument/2006/customXml" ds:itemID="{09774F33-58AE-4B14-8F82-366977A680F4}">
  <ds:schemaRefs/>
</ds:datastoreItem>
</file>

<file path=customXml/itemProps291.xml><?xml version="1.0" encoding="utf-8"?>
<ds:datastoreItem xmlns:ds="http://schemas.openxmlformats.org/officeDocument/2006/customXml" ds:itemID="{FE215DC8-1A6B-419F-8969-25DC139AAC2E}">
  <ds:schemaRefs/>
</ds:datastoreItem>
</file>

<file path=customXml/itemProps292.xml><?xml version="1.0" encoding="utf-8"?>
<ds:datastoreItem xmlns:ds="http://schemas.openxmlformats.org/officeDocument/2006/customXml" ds:itemID="{CB950BC3-684B-450C-8CCE-213412A4E77C}">
  <ds:schemaRefs/>
</ds:datastoreItem>
</file>

<file path=customXml/itemProps293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294.xml><?xml version="1.0" encoding="utf-8"?>
<ds:datastoreItem xmlns:ds="http://schemas.openxmlformats.org/officeDocument/2006/customXml" ds:itemID="{DAF10DCE-B342-4024-9D39-53D7E20335D6}">
  <ds:schemaRefs/>
</ds:datastoreItem>
</file>

<file path=customXml/itemProps295.xml><?xml version="1.0" encoding="utf-8"?>
<ds:datastoreItem xmlns:ds="http://schemas.openxmlformats.org/officeDocument/2006/customXml" ds:itemID="{AA8E8DC6-2B8D-4BDF-BE29-BBF67832545B}">
  <ds:schemaRefs/>
</ds:datastoreItem>
</file>

<file path=customXml/itemProps296.xml><?xml version="1.0" encoding="utf-8"?>
<ds:datastoreItem xmlns:ds="http://schemas.openxmlformats.org/officeDocument/2006/customXml" ds:itemID="{F6E01239-25BE-4AB3-80BF-5F9FF3D8BDD8}">
  <ds:schemaRefs/>
</ds:datastoreItem>
</file>

<file path=customXml/itemProps297.xml><?xml version="1.0" encoding="utf-8"?>
<ds:datastoreItem xmlns:ds="http://schemas.openxmlformats.org/officeDocument/2006/customXml" ds:itemID="{E91C5A97-33A4-4BDC-A8BD-A5EF775185AB}">
  <ds:schemaRefs/>
</ds:datastoreItem>
</file>

<file path=customXml/itemProps298.xml><?xml version="1.0" encoding="utf-8"?>
<ds:datastoreItem xmlns:ds="http://schemas.openxmlformats.org/officeDocument/2006/customXml" ds:itemID="{6782AE46-4F3D-416B-9329-ABCBDD2AFE1A}">
  <ds:schemaRefs/>
</ds:datastoreItem>
</file>

<file path=customXml/itemProps299.xml><?xml version="1.0" encoding="utf-8"?>
<ds:datastoreItem xmlns:ds="http://schemas.openxmlformats.org/officeDocument/2006/customXml" ds:itemID="{5467F2B8-5899-4590-820A-0558F3BAF991}">
  <ds:schemaRefs/>
</ds:datastoreItem>
</file>

<file path=customXml/itemProps300.xml><?xml version="1.0" encoding="utf-8"?>
<ds:datastoreItem xmlns:ds="http://schemas.openxmlformats.org/officeDocument/2006/customXml" ds:itemID="{DD90CD8F-2B0A-4C45-9817-FAD7464D0E68}">
  <ds:schemaRefs/>
</ds:datastoreItem>
</file>

<file path=customXml/itemProps301.xml><?xml version="1.0" encoding="utf-8"?>
<ds:datastoreItem xmlns:ds="http://schemas.openxmlformats.org/officeDocument/2006/customXml" ds:itemID="{12E1E34F-E531-4F1C-8039-B8C1F9978D20}">
  <ds:schemaRefs/>
</ds:datastoreItem>
</file>

<file path=customXml/itemProps302.xml><?xml version="1.0" encoding="utf-8"?>
<ds:datastoreItem xmlns:ds="http://schemas.openxmlformats.org/officeDocument/2006/customXml" ds:itemID="{994AA89E-1BA0-4DB6-B01A-7F3F23D46198}">
  <ds:schemaRefs/>
</ds:datastoreItem>
</file>

<file path=customXml/itemProps303.xml><?xml version="1.0" encoding="utf-8"?>
<ds:datastoreItem xmlns:ds="http://schemas.openxmlformats.org/officeDocument/2006/customXml" ds:itemID="{649A9709-F54A-4D9E-AE01-6F7E9CB908F3}">
  <ds:schemaRefs/>
</ds:datastoreItem>
</file>

<file path=customXml/itemProps304.xml><?xml version="1.0" encoding="utf-8"?>
<ds:datastoreItem xmlns:ds="http://schemas.openxmlformats.org/officeDocument/2006/customXml" ds:itemID="{D320102A-527D-4E02-B5CA-2503C6185ED1}">
  <ds:schemaRefs/>
</ds:datastoreItem>
</file>

<file path=customXml/itemProps305.xml><?xml version="1.0" encoding="utf-8"?>
<ds:datastoreItem xmlns:ds="http://schemas.openxmlformats.org/officeDocument/2006/customXml" ds:itemID="{CFFE74EE-1C17-41A5-9130-B2F781C40958}">
  <ds:schemaRefs/>
</ds:datastoreItem>
</file>

<file path=customXml/itemProps306.xml><?xml version="1.0" encoding="utf-8"?>
<ds:datastoreItem xmlns:ds="http://schemas.openxmlformats.org/officeDocument/2006/customXml" ds:itemID="{DB014C60-D4A5-4192-8CB5-FF911FC6E607}">
  <ds:schemaRefs/>
</ds:datastoreItem>
</file>

<file path=customXml/itemProps307.xml><?xml version="1.0" encoding="utf-8"?>
<ds:datastoreItem xmlns:ds="http://schemas.openxmlformats.org/officeDocument/2006/customXml" ds:itemID="{26111D49-1CFF-4B0F-AECA-C01E25D19D27}">
  <ds:schemaRefs/>
</ds:datastoreItem>
</file>

<file path=customXml/itemProps308.xml><?xml version="1.0" encoding="utf-8"?>
<ds:datastoreItem xmlns:ds="http://schemas.openxmlformats.org/officeDocument/2006/customXml" ds:itemID="{A66C631A-9AB8-4290-91CD-275131F636BA}">
  <ds:schemaRefs/>
</ds:datastoreItem>
</file>

<file path=customXml/itemProps309.xml><?xml version="1.0" encoding="utf-8"?>
<ds:datastoreItem xmlns:ds="http://schemas.openxmlformats.org/officeDocument/2006/customXml" ds:itemID="{B4C83AB8-C877-4D56-857C-C9F5F8785446}">
  <ds:schemaRefs/>
</ds:datastoreItem>
</file>

<file path=customXml/itemProps310.xml><?xml version="1.0" encoding="utf-8"?>
<ds:datastoreItem xmlns:ds="http://schemas.openxmlformats.org/officeDocument/2006/customXml" ds:itemID="{676CE4C6-17B0-4E7B-84CE-8E424EFC97E9}">
  <ds:schemaRefs/>
</ds:datastoreItem>
</file>

<file path=customXml/itemProps311.xml><?xml version="1.0" encoding="utf-8"?>
<ds:datastoreItem xmlns:ds="http://schemas.openxmlformats.org/officeDocument/2006/customXml" ds:itemID="{263E7543-1338-43DB-BC61-4505F202AC6C}">
  <ds:schemaRefs/>
</ds:datastoreItem>
</file>

<file path=customXml/itemProps312.xml><?xml version="1.0" encoding="utf-8"?>
<ds:datastoreItem xmlns:ds="http://schemas.openxmlformats.org/officeDocument/2006/customXml" ds:itemID="{1B8B00C6-D69A-4956-8628-E3B3A59967A3}">
  <ds:schemaRefs/>
</ds:datastoreItem>
</file>

<file path=customXml/itemProps313.xml><?xml version="1.0" encoding="utf-8"?>
<ds:datastoreItem xmlns:ds="http://schemas.openxmlformats.org/officeDocument/2006/customXml" ds:itemID="{BDF5B7E9-6EAC-496B-B055-E4061B1B5419}">
  <ds:schemaRefs/>
</ds:datastoreItem>
</file>

<file path=customXml/itemProps314.xml><?xml version="1.0" encoding="utf-8"?>
<ds:datastoreItem xmlns:ds="http://schemas.openxmlformats.org/officeDocument/2006/customXml" ds:itemID="{E533207C-BE3A-4114-A06D-22D9A7D5B8CE}">
  <ds:schemaRefs/>
</ds:datastoreItem>
</file>

<file path=customXml/itemProps315.xml><?xml version="1.0" encoding="utf-8"?>
<ds:datastoreItem xmlns:ds="http://schemas.openxmlformats.org/officeDocument/2006/customXml" ds:itemID="{4C82FD12-376E-4F86-B8A8-C589C0956713}">
  <ds:schemaRefs/>
</ds:datastoreItem>
</file>

<file path=customXml/itemProps316.xml><?xml version="1.0" encoding="utf-8"?>
<ds:datastoreItem xmlns:ds="http://schemas.openxmlformats.org/officeDocument/2006/customXml" ds:itemID="{AD49BE85-4E85-4774-BB95-B709444DD735}">
  <ds:schemaRefs/>
</ds:datastoreItem>
</file>

<file path=customXml/itemProps317.xml><?xml version="1.0" encoding="utf-8"?>
<ds:datastoreItem xmlns:ds="http://schemas.openxmlformats.org/officeDocument/2006/customXml" ds:itemID="{808D9452-9A76-491B-836B-14F8F0FD57B9}">
  <ds:schemaRefs/>
</ds:datastoreItem>
</file>

<file path=customXml/itemProps318.xml><?xml version="1.0" encoding="utf-8"?>
<ds:datastoreItem xmlns:ds="http://schemas.openxmlformats.org/officeDocument/2006/customXml" ds:itemID="{EC265FD7-B500-488B-A3DD-7A2293BE9A05}">
  <ds:schemaRefs/>
</ds:datastoreItem>
</file>

<file path=customXml/itemProps319.xml><?xml version="1.0" encoding="utf-8"?>
<ds:datastoreItem xmlns:ds="http://schemas.openxmlformats.org/officeDocument/2006/customXml" ds:itemID="{D32929F5-3DCC-414A-9010-B0D8468EBF0F}">
  <ds:schemaRefs/>
</ds:datastoreItem>
</file>

<file path=customXml/itemProps320.xml><?xml version="1.0" encoding="utf-8"?>
<ds:datastoreItem xmlns:ds="http://schemas.openxmlformats.org/officeDocument/2006/customXml" ds:itemID="{A904A0B3-B510-4B5B-A83E-541297CC14BC}">
  <ds:schemaRefs/>
</ds:datastoreItem>
</file>

<file path=customXml/itemProps321.xml><?xml version="1.0" encoding="utf-8"?>
<ds:datastoreItem xmlns:ds="http://schemas.openxmlformats.org/officeDocument/2006/customXml" ds:itemID="{8CFAE82F-DC07-4151-831A-17FEF5DFE0AC}">
  <ds:schemaRefs/>
</ds:datastoreItem>
</file>

<file path=customXml/itemProps322.xml><?xml version="1.0" encoding="utf-8"?>
<ds:datastoreItem xmlns:ds="http://schemas.openxmlformats.org/officeDocument/2006/customXml" ds:itemID="{469ACAB4-98AA-4EDD-A1BF-15085ADF32F6}">
  <ds:schemaRefs/>
</ds:datastoreItem>
</file>

<file path=customXml/itemProps323.xml><?xml version="1.0" encoding="utf-8"?>
<ds:datastoreItem xmlns:ds="http://schemas.openxmlformats.org/officeDocument/2006/customXml" ds:itemID="{A588B9CC-AFE6-418C-B4CA-1CB670B608D8}">
  <ds:schemaRefs/>
</ds:datastoreItem>
</file>

<file path=customXml/itemProps324.xml><?xml version="1.0" encoding="utf-8"?>
<ds:datastoreItem xmlns:ds="http://schemas.openxmlformats.org/officeDocument/2006/customXml" ds:itemID="{1A1F5D54-A5B4-4322-9473-9869A1AB480D}">
  <ds:schemaRefs/>
</ds:datastoreItem>
</file>

<file path=customXml/itemProps325.xml><?xml version="1.0" encoding="utf-8"?>
<ds:datastoreItem xmlns:ds="http://schemas.openxmlformats.org/officeDocument/2006/customXml" ds:itemID="{A77A746A-ECAA-47EE-8E72-F96F4EA5B0D9}">
  <ds:schemaRefs/>
</ds:datastoreItem>
</file>

<file path=customXml/itemProps326.xml><?xml version="1.0" encoding="utf-8"?>
<ds:datastoreItem xmlns:ds="http://schemas.openxmlformats.org/officeDocument/2006/customXml" ds:itemID="{716EA437-DE2F-4D85-94EF-DD2636BDBBA2}">
  <ds:schemaRefs/>
</ds:datastoreItem>
</file>

<file path=customXml/itemProps327.xml><?xml version="1.0" encoding="utf-8"?>
<ds:datastoreItem xmlns:ds="http://schemas.openxmlformats.org/officeDocument/2006/customXml" ds:itemID="{7A6FF62D-E039-4B61-9AB8-CC616F6CEA00}">
  <ds:schemaRefs/>
</ds:datastoreItem>
</file>

<file path=customXml/itemProps328.xml><?xml version="1.0" encoding="utf-8"?>
<ds:datastoreItem xmlns:ds="http://schemas.openxmlformats.org/officeDocument/2006/customXml" ds:itemID="{D50757F3-88DA-4FC7-8174-E6797CA12A35}">
  <ds:schemaRefs/>
</ds:datastoreItem>
</file>

<file path=customXml/itemProps329.xml><?xml version="1.0" encoding="utf-8"?>
<ds:datastoreItem xmlns:ds="http://schemas.openxmlformats.org/officeDocument/2006/customXml" ds:itemID="{AECB407D-621A-4366-9E37-DCC99DF7A2B6}">
  <ds:schemaRefs/>
</ds:datastoreItem>
</file>

<file path=customXml/itemProps330.xml><?xml version="1.0" encoding="utf-8"?>
<ds:datastoreItem xmlns:ds="http://schemas.openxmlformats.org/officeDocument/2006/customXml" ds:itemID="{CB63EFEB-DCF3-48F6-BF8B-18E5F95DD248}">
  <ds:schemaRefs/>
</ds:datastoreItem>
</file>

<file path=customXml/itemProps331.xml><?xml version="1.0" encoding="utf-8"?>
<ds:datastoreItem xmlns:ds="http://schemas.openxmlformats.org/officeDocument/2006/customXml" ds:itemID="{DFDA8D21-C75D-409D-B3E1-9615D9A1D9EF}">
  <ds:schemaRefs/>
</ds:datastoreItem>
</file>

<file path=customXml/itemProps332.xml><?xml version="1.0" encoding="utf-8"?>
<ds:datastoreItem xmlns:ds="http://schemas.openxmlformats.org/officeDocument/2006/customXml" ds:itemID="{5A757599-2650-4754-B887-03430E2082B3}">
  <ds:schemaRefs/>
</ds:datastoreItem>
</file>

<file path=customXml/itemProps333.xml><?xml version="1.0" encoding="utf-8"?>
<ds:datastoreItem xmlns:ds="http://schemas.openxmlformats.org/officeDocument/2006/customXml" ds:itemID="{8F75CB86-84C4-40D4-84CB-8FF8BFC44F19}">
  <ds:schemaRefs/>
</ds:datastoreItem>
</file>

<file path=customXml/itemProps334.xml><?xml version="1.0" encoding="utf-8"?>
<ds:datastoreItem xmlns:ds="http://schemas.openxmlformats.org/officeDocument/2006/customXml" ds:itemID="{E52B3457-DE43-4D69-983E-7B714FB87ADD}">
  <ds:schemaRefs/>
</ds:datastoreItem>
</file>

<file path=customXml/itemProps335.xml><?xml version="1.0" encoding="utf-8"?>
<ds:datastoreItem xmlns:ds="http://schemas.openxmlformats.org/officeDocument/2006/customXml" ds:itemID="{866E973E-16E3-412C-A609-6923EE0AE58F}">
  <ds:schemaRefs/>
</ds:datastoreItem>
</file>

<file path=customXml/itemProps336.xml><?xml version="1.0" encoding="utf-8"?>
<ds:datastoreItem xmlns:ds="http://schemas.openxmlformats.org/officeDocument/2006/customXml" ds:itemID="{5B77B3AA-C33B-4E86-84F1-4DDF1E31F814}">
  <ds:schemaRefs/>
</ds:datastoreItem>
</file>

<file path=customXml/itemProps337.xml><?xml version="1.0" encoding="utf-8"?>
<ds:datastoreItem xmlns:ds="http://schemas.openxmlformats.org/officeDocument/2006/customXml" ds:itemID="{5FB455DF-1E9D-4441-AFFC-71F88D654F04}">
  <ds:schemaRefs/>
</ds:datastoreItem>
</file>

<file path=customXml/itemProps338.xml><?xml version="1.0" encoding="utf-8"?>
<ds:datastoreItem xmlns:ds="http://schemas.openxmlformats.org/officeDocument/2006/customXml" ds:itemID="{99A3E7B3-F26F-4347-8EFD-49596CB47580}">
  <ds:schemaRefs/>
</ds:datastoreItem>
</file>

<file path=customXml/itemProps339.xml><?xml version="1.0" encoding="utf-8"?>
<ds:datastoreItem xmlns:ds="http://schemas.openxmlformats.org/officeDocument/2006/customXml" ds:itemID="{51F53C30-13C9-411E-8D57-61C4F01F8FE8}">
  <ds:schemaRefs/>
</ds:datastoreItem>
</file>

<file path=customXml/itemProps340.xml><?xml version="1.0" encoding="utf-8"?>
<ds:datastoreItem xmlns:ds="http://schemas.openxmlformats.org/officeDocument/2006/customXml" ds:itemID="{4DA3FC9E-0EBE-493A-83AF-8FF1F10D317F}">
  <ds:schemaRefs/>
</ds:datastoreItem>
</file>

<file path=customXml/itemProps341.xml><?xml version="1.0" encoding="utf-8"?>
<ds:datastoreItem xmlns:ds="http://schemas.openxmlformats.org/officeDocument/2006/customXml" ds:itemID="{47EAEC00-0450-41ED-8B25-B493200EAAE4}">
  <ds:schemaRefs/>
</ds:datastoreItem>
</file>

<file path=customXml/itemProps342.xml><?xml version="1.0" encoding="utf-8"?>
<ds:datastoreItem xmlns:ds="http://schemas.openxmlformats.org/officeDocument/2006/customXml" ds:itemID="{88E46063-F3C3-41BB-8510-7C45BC99E55D}">
  <ds:schemaRefs/>
</ds:datastoreItem>
</file>

<file path=customXml/itemProps343.xml><?xml version="1.0" encoding="utf-8"?>
<ds:datastoreItem xmlns:ds="http://schemas.openxmlformats.org/officeDocument/2006/customXml" ds:itemID="{E6FC5B71-70D2-4143-8561-7ABBC9E4A6C1}">
  <ds:schemaRefs/>
</ds:datastoreItem>
</file>

<file path=customXml/itemProps344.xml><?xml version="1.0" encoding="utf-8"?>
<ds:datastoreItem xmlns:ds="http://schemas.openxmlformats.org/officeDocument/2006/customXml" ds:itemID="{42252DE6-4519-4B82-9A5A-D32D11CC3D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16</vt:i4>
      </vt:variant>
    </vt:vector>
  </HeadingPairs>
  <TitlesOfParts>
    <vt:vector size="21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tbl_Placering_d1</vt:lpstr>
      <vt:lpstr>tbl_Slutspil_d1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2023-05-15T20:45:32Z</cp:lastPrinted>
  <dcterms:created xsi:type="dcterms:W3CDTF">2018-07-22T12:15:40Z</dcterms:created>
  <dcterms:modified xsi:type="dcterms:W3CDTF">2023-06-06T20:47:30Z</dcterms:modified>
</cp:coreProperties>
</file>