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filterPrivacy="1" defaultThemeVersion="124226"/>
  <bookViews>
    <workbookView xWindow="0" yWindow="0" windowWidth="21570" windowHeight="7965" firstSheet="1" activeTab="11"/>
  </bookViews>
  <sheets>
    <sheet name="Part 1" sheetId="1" r:id="rId1"/>
    <sheet name="Part 2" sheetId="12" r:id="rId2"/>
    <sheet name="Part 3" sheetId="2" r:id="rId3"/>
    <sheet name="Part 4" sheetId="13" r:id="rId4"/>
    <sheet name="Part 5" sheetId="3" r:id="rId5"/>
    <sheet name="Part 6" sheetId="14" r:id="rId6"/>
    <sheet name="Part 7" sheetId="6" r:id="rId7"/>
    <sheet name="Part 8" sheetId="11" r:id="rId8"/>
    <sheet name="Part 9" sheetId="7" r:id="rId9"/>
    <sheet name="Part 10" sheetId="9" r:id="rId10"/>
    <sheet name="Part 11" sheetId="10" r:id="rId11"/>
    <sheet name="Student" sheetId="5" r:id="rId12"/>
  </sheets>
  <calcPr calcId="171027"/>
</workbook>
</file>

<file path=xl/calcChain.xml><?xml version="1.0" encoding="utf-8"?>
<calcChain xmlns="http://schemas.openxmlformats.org/spreadsheetml/2006/main">
  <c r="D17" i="7" l="1"/>
  <c r="E17" i="7"/>
  <c r="C17" i="7"/>
  <c r="E9" i="7"/>
  <c r="E12" i="7" s="1"/>
  <c r="D9" i="7"/>
  <c r="C9" i="7"/>
  <c r="C12" i="7" s="1"/>
  <c r="D12" i="7"/>
  <c r="C9" i="6"/>
  <c r="I16" i="10"/>
  <c r="I15" i="10"/>
  <c r="I14" i="10"/>
  <c r="I8" i="10"/>
  <c r="I9" i="10"/>
  <c r="I10" i="10"/>
  <c r="I11" i="10"/>
  <c r="I12" i="10"/>
  <c r="I13" i="10"/>
  <c r="I7" i="10"/>
  <c r="H16" i="10"/>
  <c r="H15" i="10"/>
  <c r="H14" i="10"/>
  <c r="H8" i="10"/>
  <c r="H9" i="10"/>
  <c r="H10" i="10"/>
  <c r="H11" i="10"/>
  <c r="H12" i="10"/>
  <c r="H13" i="10"/>
  <c r="H7" i="10"/>
  <c r="G16" i="10"/>
  <c r="G15" i="10"/>
  <c r="G14" i="10"/>
  <c r="G8" i="10"/>
  <c r="G9" i="10"/>
  <c r="G10" i="10"/>
  <c r="G11" i="10"/>
  <c r="G12" i="10"/>
  <c r="G13" i="10"/>
  <c r="G7" i="10"/>
  <c r="F16" i="10"/>
  <c r="F15" i="10"/>
  <c r="F14" i="10"/>
  <c r="F8" i="10"/>
  <c r="F9" i="10"/>
  <c r="F10" i="10"/>
  <c r="F11" i="10"/>
  <c r="F12" i="10"/>
  <c r="F13" i="10"/>
  <c r="F7" i="10"/>
  <c r="E16" i="10"/>
  <c r="E15" i="10"/>
  <c r="E14" i="10"/>
  <c r="E8" i="10"/>
  <c r="E9" i="10"/>
  <c r="E10" i="10"/>
  <c r="E11" i="10"/>
  <c r="E12" i="10"/>
  <c r="E13" i="10"/>
  <c r="E7" i="10"/>
  <c r="L15" i="9"/>
  <c r="L8" i="9"/>
  <c r="L9" i="9"/>
  <c r="L10" i="9"/>
  <c r="L11" i="9"/>
  <c r="L12" i="9"/>
  <c r="L13" i="9"/>
  <c r="L7" i="9"/>
  <c r="K8" i="9"/>
  <c r="K15" i="9" s="1"/>
  <c r="K9" i="9"/>
  <c r="K10" i="9"/>
  <c r="K11" i="9"/>
  <c r="K12" i="9"/>
  <c r="K13" i="9"/>
  <c r="K7" i="9"/>
  <c r="J15" i="9"/>
  <c r="J8" i="9"/>
  <c r="J9" i="9"/>
  <c r="J10" i="9"/>
  <c r="J11" i="9"/>
  <c r="J12" i="9"/>
  <c r="J13" i="9"/>
  <c r="J7" i="9"/>
  <c r="I15" i="9"/>
  <c r="I8" i="9"/>
  <c r="I9" i="9"/>
  <c r="I10" i="9"/>
  <c r="I11" i="9"/>
  <c r="I12" i="9"/>
  <c r="I13" i="9"/>
  <c r="I7" i="9"/>
  <c r="H9" i="9"/>
  <c r="H8" i="9"/>
  <c r="H10" i="9"/>
  <c r="H11" i="9"/>
  <c r="H12" i="9"/>
  <c r="H13" i="9"/>
  <c r="G8" i="9"/>
  <c r="G9" i="9"/>
  <c r="G10" i="9"/>
  <c r="G11" i="9"/>
  <c r="G12" i="9"/>
  <c r="G13" i="9"/>
  <c r="G7" i="9"/>
  <c r="H7" i="9" s="1"/>
  <c r="F15" i="9"/>
  <c r="F8" i="9"/>
  <c r="F9" i="9"/>
  <c r="F10" i="9"/>
  <c r="F11" i="9"/>
  <c r="F12" i="9"/>
  <c r="F13" i="9"/>
  <c r="F7" i="9"/>
  <c r="D10" i="7"/>
  <c r="E10" i="7"/>
  <c r="C10" i="7"/>
  <c r="D8" i="7"/>
  <c r="E8" i="7"/>
  <c r="C8" i="7"/>
  <c r="D8" i="11"/>
  <c r="D9" i="11"/>
  <c r="D10" i="11"/>
  <c r="D11" i="11"/>
  <c r="D12" i="11"/>
  <c r="D13" i="11"/>
  <c r="D14" i="11"/>
  <c r="D15" i="11"/>
  <c r="D16" i="11"/>
  <c r="D17" i="11"/>
  <c r="D18" i="11"/>
  <c r="D7" i="11"/>
  <c r="C8" i="6"/>
  <c r="E14" i="7" l="1"/>
  <c r="E15" i="7" s="1"/>
  <c r="D14" i="7"/>
  <c r="D15" i="7" s="1"/>
  <c r="C14" i="7"/>
  <c r="C15" i="7" s="1"/>
  <c r="G15" i="9"/>
  <c r="C19" i="14"/>
  <c r="C19" i="3"/>
  <c r="C20" i="3" s="1"/>
  <c r="C21" i="3" s="1"/>
  <c r="C22" i="3" s="1"/>
  <c r="C18" i="14"/>
  <c r="C17" i="14"/>
  <c r="C16" i="14"/>
  <c r="C15" i="14"/>
  <c r="C18" i="3"/>
  <c r="C17" i="3"/>
  <c r="C16" i="3"/>
  <c r="C15" i="3"/>
  <c r="C16" i="13"/>
  <c r="C14" i="13"/>
  <c r="C13" i="13"/>
  <c r="C12" i="13"/>
  <c r="C11" i="13"/>
  <c r="C10" i="13"/>
  <c r="C9" i="13"/>
  <c r="C16" i="2"/>
  <c r="C14" i="2"/>
  <c r="C13" i="2"/>
  <c r="C12" i="2"/>
  <c r="C11" i="2"/>
  <c r="C10" i="2"/>
  <c r="C9" i="2"/>
  <c r="C8" i="12"/>
  <c r="H15" i="9" l="1"/>
  <c r="C23" i="3"/>
  <c r="C25" i="3" s="1"/>
  <c r="C20" i="14"/>
  <c r="C21" i="14" s="1"/>
  <c r="C22" i="14" s="1"/>
  <c r="C8" i="1"/>
  <c r="C23" i="14" l="1"/>
  <c r="C25" i="14" s="1"/>
</calcChain>
</file>

<file path=xl/sharedStrings.xml><?xml version="1.0" encoding="utf-8"?>
<sst xmlns="http://schemas.openxmlformats.org/spreadsheetml/2006/main" count="269" uniqueCount="171">
  <si>
    <t>Brian</t>
  </si>
  <si>
    <t>Name:</t>
  </si>
  <si>
    <t>Contribution:</t>
  </si>
  <si>
    <t>Classification:</t>
  </si>
  <si>
    <t>Classification Table</t>
  </si>
  <si>
    <t>Supporter</t>
  </si>
  <si>
    <t>Patron</t>
  </si>
  <si>
    <t>Fellow</t>
  </si>
  <si>
    <t>Blue Chip</t>
  </si>
  <si>
    <t>Price Quote</t>
  </si>
  <si>
    <t>Item</t>
  </si>
  <si>
    <t>Item:</t>
  </si>
  <si>
    <t>Hasps</t>
  </si>
  <si>
    <t>Connectors</t>
  </si>
  <si>
    <t>Quantity:</t>
  </si>
  <si>
    <t>Grommits</t>
  </si>
  <si>
    <t>Unit Price:</t>
  </si>
  <si>
    <t>Widgets</t>
  </si>
  <si>
    <t>Total Before Discount:</t>
  </si>
  <si>
    <t>Discount %:</t>
  </si>
  <si>
    <t>Discount Amount:</t>
  </si>
  <si>
    <t>Total After Discount:</t>
  </si>
  <si>
    <t>Discount</t>
  </si>
  <si>
    <t>Total Due:</t>
  </si>
  <si>
    <t>Item 1:</t>
  </si>
  <si>
    <t>Quantity 1:</t>
  </si>
  <si>
    <t>Item 2:</t>
  </si>
  <si>
    <t>Quantity 2:</t>
  </si>
  <si>
    <t>Item 3:</t>
  </si>
  <si>
    <t>Quantity 3:</t>
  </si>
  <si>
    <t>Item 4:</t>
  </si>
  <si>
    <t>Quantity 4:</t>
  </si>
  <si>
    <t>Unit Price 1:</t>
  </si>
  <si>
    <t>Unit Price 2:</t>
  </si>
  <si>
    <t>Unit Price 3:</t>
  </si>
  <si>
    <t>Unit Price 4:</t>
  </si>
  <si>
    <t>Age:</t>
  </si>
  <si>
    <t>Ticket Location:</t>
  </si>
  <si>
    <t>Floor</t>
  </si>
  <si>
    <t>Premier</t>
  </si>
  <si>
    <t>Balcony</t>
  </si>
  <si>
    <t>Standing Room</t>
  </si>
  <si>
    <t>Minutes Used:</t>
  </si>
  <si>
    <t>Minutes</t>
  </si>
  <si>
    <t>Base</t>
  </si>
  <si>
    <t>Processing Charge:</t>
  </si>
  <si>
    <t xml:space="preserve"> </t>
  </si>
  <si>
    <t>Total Charge:</t>
  </si>
  <si>
    <t>Average cost per minute:</t>
  </si>
  <si>
    <t>Base Charge:</t>
  </si>
  <si>
    <t>Excess Minutes Charge:</t>
  </si>
  <si>
    <t>Charges Before Taxes:</t>
  </si>
  <si>
    <t>Allied Student Cell Phone</t>
  </si>
  <si>
    <t>Number of Dependents</t>
  </si>
  <si>
    <t>Hourly Wage</t>
  </si>
  <si>
    <t>Hours Worked</t>
  </si>
  <si>
    <t>Regular Pay</t>
  </si>
  <si>
    <t>Overtime Pay</t>
  </si>
  <si>
    <t>Gross Pay</t>
  </si>
  <si>
    <t>Taxable Pay</t>
  </si>
  <si>
    <t>Withholding Tax</t>
  </si>
  <si>
    <t>Soc Sec Tax</t>
  </si>
  <si>
    <t>Net Pay</t>
  </si>
  <si>
    <t>Barber</t>
  </si>
  <si>
    <t>Grauer</t>
  </si>
  <si>
    <t>Plant</t>
  </si>
  <si>
    <t>Pons</t>
  </si>
  <si>
    <t>Spitzer</t>
  </si>
  <si>
    <t>Stutz</t>
  </si>
  <si>
    <t>Yanez</t>
  </si>
  <si>
    <t>Totals</t>
  </si>
  <si>
    <t>Assumptions</t>
  </si>
  <si>
    <t>Tax Rate</t>
  </si>
  <si>
    <t>Deduction per dependent</t>
  </si>
  <si>
    <t>Fuel Estimates</t>
  </si>
  <si>
    <t>Trip</t>
  </si>
  <si>
    <t>Flying Hours</t>
  </si>
  <si>
    <t>Fuel Required</t>
  </si>
  <si>
    <t>Reserve Fuel</t>
  </si>
  <si>
    <t>Holding Fuel</t>
  </si>
  <si>
    <t>Total Fuel</t>
  </si>
  <si>
    <t>Cost</t>
  </si>
  <si>
    <t>MIA-JFK</t>
  </si>
  <si>
    <t>DC-9</t>
  </si>
  <si>
    <t>MIA-ATL</t>
  </si>
  <si>
    <t>MIA-DFW</t>
  </si>
  <si>
    <t>L-1011</t>
  </si>
  <si>
    <t>MIA-SJU</t>
  </si>
  <si>
    <t>MIA-IAH</t>
  </si>
  <si>
    <t>MIA-LAX</t>
  </si>
  <si>
    <t>MIA-MSY</t>
  </si>
  <si>
    <t>Average Value</t>
  </si>
  <si>
    <t>Maximum Value</t>
  </si>
  <si>
    <t>Range (miles)</t>
  </si>
  <si>
    <t>Gallons/Hour</t>
  </si>
  <si>
    <t>Fuel Information</t>
  </si>
  <si>
    <t>Threshold number of gallons for price break</t>
  </si>
  <si>
    <t>Price per gallon if threshold is reached</t>
  </si>
  <si>
    <t>Price per gallon if threshold is not met</t>
  </si>
  <si>
    <t>Percent of flying fuel required for reserves</t>
  </si>
  <si>
    <t>Percent of flying fuel required for holding</t>
  </si>
  <si>
    <t>Last Name</t>
  </si>
  <si>
    <t>First Name</t>
  </si>
  <si>
    <t>Price Table</t>
  </si>
  <si>
    <t>Discount Table</t>
  </si>
  <si>
    <t>Charge Table</t>
  </si>
  <si>
    <t>Excess Per Minute</t>
  </si>
  <si>
    <t>Tax Amount:</t>
  </si>
  <si>
    <t>Overtime Threshold (hours)</t>
  </si>
  <si>
    <t>Overtime Rate</t>
  </si>
  <si>
    <t>Student Name</t>
  </si>
  <si>
    <t>Grade</t>
  </si>
  <si>
    <t xml:space="preserve">Buckler, Adam </t>
  </si>
  <si>
    <t>Eldridge, Yolanda</t>
  </si>
  <si>
    <t>Fickler, Marie</t>
  </si>
  <si>
    <t xml:space="preserve">Grisham, Marica </t>
  </si>
  <si>
    <t xml:space="preserve">Hendrix, Erik </t>
  </si>
  <si>
    <t xml:space="preserve">Johnson, Brian </t>
  </si>
  <si>
    <t xml:space="preserve">Knight, Billy </t>
  </si>
  <si>
    <t>F</t>
  </si>
  <si>
    <t>Matthews, Mary</t>
  </si>
  <si>
    <t>D</t>
  </si>
  <si>
    <t xml:space="preserve">Parm, David </t>
  </si>
  <si>
    <t>C</t>
  </si>
  <si>
    <t xml:space="preserve">Potts, Nicholas </t>
  </si>
  <si>
    <t>B</t>
  </si>
  <si>
    <t>Smith, Tammy</t>
  </si>
  <si>
    <t>A</t>
  </si>
  <si>
    <t xml:space="preserve">Veasey, Joseph </t>
  </si>
  <si>
    <t>Classification Lookup</t>
  </si>
  <si>
    <t>Joe</t>
  </si>
  <si>
    <r>
      <rPr>
        <b/>
        <u/>
        <sz val="11"/>
        <rFont val="Calibri"/>
        <family val="2"/>
      </rPr>
      <t>Instructions</t>
    </r>
    <r>
      <rPr>
        <sz val="11"/>
        <rFont val="Calibri"/>
        <family val="2"/>
      </rPr>
      <t>:  
As shown in the Classification Table below, contributors are classified as follows:
  (1) under $100: Supporter   
  (2) $100 to $399: Patron
  (3) $400 to $999: Fellow
  (4) $1000 or more: Blue Chip
Write a lookup formula in cell C8 that displays the contibutor's (i.e., Brian's) classification based on any contribution entered in C7.</t>
    </r>
  </si>
  <si>
    <r>
      <rPr>
        <b/>
        <u/>
        <sz val="11"/>
        <rFont val="Calibri"/>
        <family val="2"/>
      </rPr>
      <t>Instructions</t>
    </r>
    <r>
      <rPr>
        <sz val="11"/>
        <rFont val="Calibri"/>
        <family val="2"/>
      </rPr>
      <t>:  
As shown in the Classification Table below, contributors are classified as follows:
  (1) under $200: Supporter   
  (2) $200 to $499: Patron
  (3) $500 to $999: Fellow
  (4) $1000 or more: Blue Chip
Write a lookup formula in cell C8 that displays the contibutor's (i.e., Joe's) classification based on any contribution entered in C7.</t>
    </r>
  </si>
  <si>
    <t>Unit Price</t>
  </si>
  <si>
    <t>Amount</t>
  </si>
  <si>
    <r>
      <rPr>
        <b/>
        <u/>
        <sz val="12"/>
        <rFont val="Calibri"/>
        <family val="2"/>
      </rPr>
      <t>Instructions</t>
    </r>
    <r>
      <rPr>
        <sz val="12"/>
        <rFont val="Calibri"/>
        <family val="2"/>
      </rPr>
      <t>:  
Review the Price Quote Table, Price Table, and Discount Table below.  Create a series of formulas (similar to those created in Part 4) to complete the worksheet that will allow for multiple items.  The Discount should be applied to the total amount for the order.</t>
    </r>
  </si>
  <si>
    <r>
      <rPr>
        <b/>
        <u/>
        <sz val="12"/>
        <rFont val="Calibri"/>
        <family val="2"/>
      </rPr>
      <t>Instructions</t>
    </r>
    <r>
      <rPr>
        <sz val="12"/>
        <rFont val="Calibri"/>
        <family val="2"/>
      </rPr>
      <t>:  
Review the Price Quote Table, Price Table, and Discount Table below.  Create a series of formulas (similar to those created in Part 5) to complete the worksheet that will allow for multiple items.  The Discount should be applied to the total amount for the order.</t>
    </r>
  </si>
  <si>
    <t>Ticket Price Table</t>
  </si>
  <si>
    <t>Ticket Price Quote</t>
  </si>
  <si>
    <t>Price (a):</t>
  </si>
  <si>
    <t>Price (b):</t>
  </si>
  <si>
    <r>
      <rPr>
        <b/>
        <u/>
        <sz val="11"/>
        <rFont val="Calibri"/>
        <family val="2"/>
      </rPr>
      <t>Instructions</t>
    </r>
    <r>
      <rPr>
        <sz val="11"/>
        <rFont val="Calibri"/>
        <family val="2"/>
      </rPr>
      <t>:  
(a) Enter a lookup formula in cell C8 that displays the Price of a ticket based on the Age and Ticket Location entered by a person in C6 and C7, respectively.
(b) Enter a lookup formula in cell C9 [as in part (a)] that displays an appropriate error message if the person enters an illegal Ticket Location in Cell C7.  Use the ISNA function.</t>
    </r>
  </si>
  <si>
    <t>Ticket Location</t>
  </si>
  <si>
    <t>Employee Payroll Table</t>
  </si>
  <si>
    <t>Total Points</t>
  </si>
  <si>
    <t>Grade Distribution Table</t>
  </si>
  <si>
    <t>Final Grade</t>
  </si>
  <si>
    <t>Final Grades</t>
  </si>
  <si>
    <t>Sales Tax (6%):</t>
  </si>
  <si>
    <r>
      <rPr>
        <b/>
        <u/>
        <sz val="12"/>
        <rFont val="Calibri"/>
        <family val="2"/>
      </rPr>
      <t>Instructions</t>
    </r>
    <r>
      <rPr>
        <sz val="12"/>
        <rFont val="Calibri"/>
        <family val="2"/>
      </rPr>
      <t>:  
Review the Price Quote Table, Price Table, and Discount Table below.  Create a series of formulas that will calculate the Total Due from the Item and Quantity entered in cells C6 and C7, repsectively.  In your worksheet you should do the following: 
(1) Enter a formula in cell C9 that looks up the item name (in cell C6) in the Price Table to find the Unit Price.
(2) Enter a formula in cell C10 that calculates the Total Before Discount (i.e., Unit Price * Quantity). 
(3) Enter a formula in C11 that looks up the Total Before Discount in the Discount Table to find the Discount %.  
(4) Enter formulas in C12, C13, C14, and C16 that calculate the Discount Amount, the Total After Discount, the Sales Tax (based on a 6% sales tax rate), and the final Total Due for the order, respectively.
(5) Use the ROUND function to round cells C12 and C14 to 2 decimal places.</t>
    </r>
  </si>
  <si>
    <r>
      <rPr>
        <b/>
        <u/>
        <sz val="12"/>
        <rFont val="Calibri"/>
        <family val="2"/>
      </rPr>
      <t>Instructions</t>
    </r>
    <r>
      <rPr>
        <sz val="12"/>
        <rFont val="Calibri"/>
        <family val="2"/>
      </rPr>
      <t>:  
Review the Price Quote Table, Price Table, and Discount Table below.  Create a series of formulas that will calculate the Total Due from the Item and Quantity entered in cells C6 and C7, repsectively.  In your worksheet you should do the following: 
(1) Enter a formula in cell C9 that looks up the item name (in cell C6) in the Price Table to find the Unit Price.
(2) Enter a formula in cell C10 that calculates the Total Before Discount (i.e., Unit Price * Quantity). 
(3) Enter a formula in C11 that looks up the Total Before Discount in the Discount Table to find the Discount %.  
(4) Enter formulas in C12, C13, C14, and C16 that calculate the Discount Amount, the Total After Discount, the Sales Tax (based on a 6% sales tax rate), and the final Total Due for the order, respectively.
(5)  Use the ROUND function to round cells C12 and C14 to 2 decimal places.</t>
    </r>
  </si>
  <si>
    <t>12 and Under</t>
  </si>
  <si>
    <t>Over 12 Yrs Old</t>
  </si>
  <si>
    <t>Sales tax %:</t>
  </si>
  <si>
    <t>Processing charge per month:</t>
  </si>
  <si>
    <t>Social Security tax rate</t>
  </si>
  <si>
    <t>B-727</t>
  </si>
  <si>
    <t>Aircraft Type</t>
  </si>
  <si>
    <r>
      <rPr>
        <b/>
        <u/>
        <sz val="11"/>
        <rFont val="Calibri"/>
        <family val="2"/>
      </rPr>
      <t>Instructions</t>
    </r>
    <r>
      <rPr>
        <sz val="11"/>
        <rFont val="Calibri"/>
        <family val="2"/>
      </rPr>
      <t xml:space="preserve">:  
Complete the worksheet below as follows: 
(1) Use the </t>
    </r>
    <r>
      <rPr>
        <u/>
        <sz val="11"/>
        <rFont val="Calibri"/>
        <family val="2"/>
      </rPr>
      <t>Overtime Threshold (hours)</t>
    </r>
    <r>
      <rPr>
        <sz val="11"/>
        <rFont val="Calibri"/>
        <family val="2"/>
      </rPr>
      <t xml:space="preserve"> to calculate </t>
    </r>
    <r>
      <rPr>
        <u/>
        <sz val="11"/>
        <rFont val="Calibri"/>
        <family val="2"/>
      </rPr>
      <t>Regular Pay</t>
    </r>
    <r>
      <rPr>
        <sz val="11"/>
        <rFont val="Calibri"/>
        <family val="2"/>
      </rPr>
      <t xml:space="preserve">.
(2) Use the </t>
    </r>
    <r>
      <rPr>
        <u/>
        <sz val="11"/>
        <rFont val="Calibri"/>
        <family val="2"/>
      </rPr>
      <t>Overtime Rate</t>
    </r>
    <r>
      <rPr>
        <sz val="11"/>
        <rFont val="Calibri"/>
        <family val="2"/>
      </rPr>
      <t xml:space="preserve"> to calculate </t>
    </r>
    <r>
      <rPr>
        <u/>
        <sz val="11"/>
        <rFont val="Calibri"/>
        <family val="2"/>
      </rPr>
      <t>Overtime Pay</t>
    </r>
    <r>
      <rPr>
        <sz val="11"/>
        <rFont val="Calibri"/>
        <family val="2"/>
      </rPr>
      <t xml:space="preserve">. Overtime is pay for all hours over the </t>
    </r>
    <r>
      <rPr>
        <u/>
        <sz val="11"/>
        <rFont val="Calibri"/>
        <family val="2"/>
      </rPr>
      <t>Overtime Threshold (hours)</t>
    </r>
    <r>
      <rPr>
        <sz val="11"/>
        <rFont val="Calibri"/>
        <family val="2"/>
      </rPr>
      <t xml:space="preserve">.
(3) Calculate </t>
    </r>
    <r>
      <rPr>
        <u/>
        <sz val="11"/>
        <rFont val="Calibri"/>
        <family val="2"/>
      </rPr>
      <t>Gross Pay</t>
    </r>
    <r>
      <rPr>
        <sz val="11"/>
        <rFont val="Calibri"/>
        <family val="2"/>
      </rPr>
      <t xml:space="preserve"> which is the sum of the </t>
    </r>
    <r>
      <rPr>
        <u/>
        <sz val="11"/>
        <rFont val="Calibri"/>
        <family val="2"/>
      </rPr>
      <t>Regular Pay</t>
    </r>
    <r>
      <rPr>
        <sz val="11"/>
        <rFont val="Calibri"/>
        <family val="2"/>
      </rPr>
      <t xml:space="preserve"> and the </t>
    </r>
    <r>
      <rPr>
        <u/>
        <sz val="11"/>
        <rFont val="Calibri"/>
        <family val="2"/>
      </rPr>
      <t>Overtime Pay</t>
    </r>
    <r>
      <rPr>
        <sz val="11"/>
        <rFont val="Calibri"/>
        <family val="2"/>
      </rPr>
      <t xml:space="preserve">.
(4) Calculate </t>
    </r>
    <r>
      <rPr>
        <u/>
        <sz val="11"/>
        <rFont val="Calibri"/>
        <family val="2"/>
      </rPr>
      <t>Taxable Pay</t>
    </r>
    <r>
      <rPr>
        <sz val="11"/>
        <rFont val="Calibri"/>
        <family val="2"/>
      </rPr>
      <t xml:space="preserve"> which is </t>
    </r>
    <r>
      <rPr>
        <u/>
        <sz val="11"/>
        <rFont val="Calibri"/>
        <family val="2"/>
      </rPr>
      <t>Gross Pay</t>
    </r>
    <r>
      <rPr>
        <sz val="11"/>
        <rFont val="Calibri"/>
        <family val="2"/>
      </rPr>
      <t xml:space="preserve"> minus (</t>
    </r>
    <r>
      <rPr>
        <u/>
        <sz val="11"/>
        <rFont val="Calibri"/>
        <family val="2"/>
      </rPr>
      <t>Deduction Per Dependent</t>
    </r>
    <r>
      <rPr>
        <sz val="11"/>
        <rFont val="Calibri"/>
        <family val="2"/>
      </rPr>
      <t xml:space="preserve"> times the </t>
    </r>
    <r>
      <rPr>
        <u/>
        <sz val="11"/>
        <rFont val="Calibri"/>
        <family val="2"/>
      </rPr>
      <t>Number of Dependents</t>
    </r>
    <r>
      <rPr>
        <sz val="11"/>
        <rFont val="Calibri"/>
        <family val="2"/>
      </rPr>
      <t xml:space="preserve">).
(5) Calculate </t>
    </r>
    <r>
      <rPr>
        <u/>
        <sz val="11"/>
        <rFont val="Calibri"/>
        <family val="2"/>
      </rPr>
      <t>Withholding Tax</t>
    </r>
    <r>
      <rPr>
        <sz val="11"/>
        <rFont val="Calibri"/>
        <family val="2"/>
      </rPr>
      <t xml:space="preserve"> which is based on the</t>
    </r>
    <r>
      <rPr>
        <u/>
        <sz val="11"/>
        <rFont val="Calibri"/>
        <family val="2"/>
      </rPr>
      <t xml:space="preserve"> Taxable Pay</t>
    </r>
    <r>
      <rPr>
        <sz val="11"/>
        <rFont val="Calibri"/>
        <family val="2"/>
      </rPr>
      <t xml:space="preserve"> and the Tax Table (H17:I22).  Use a lookup function to determine the tax rate, then multiply it by the</t>
    </r>
    <r>
      <rPr>
        <u/>
        <sz val="11"/>
        <rFont val="Calibri"/>
        <family val="2"/>
      </rPr>
      <t xml:space="preserve"> Taxable Pay</t>
    </r>
    <r>
      <rPr>
        <sz val="11"/>
        <rFont val="Calibri"/>
        <family val="2"/>
      </rPr>
      <t>.
(6) Calculate</t>
    </r>
    <r>
      <rPr>
        <u/>
        <sz val="11"/>
        <rFont val="Calibri"/>
        <family val="2"/>
      </rPr>
      <t xml:space="preserve"> Social Security Tax</t>
    </r>
    <r>
      <rPr>
        <sz val="11"/>
        <rFont val="Calibri"/>
        <family val="2"/>
      </rPr>
      <t xml:space="preserve"> which is a fixed percentage (cell C21) of </t>
    </r>
    <r>
      <rPr>
        <u/>
        <sz val="11"/>
        <rFont val="Calibri"/>
        <family val="2"/>
      </rPr>
      <t>Gross Pay</t>
    </r>
    <r>
      <rPr>
        <sz val="11"/>
        <rFont val="Calibri"/>
        <family val="2"/>
      </rPr>
      <t xml:space="preserve">.
(7) Calculate </t>
    </r>
    <r>
      <rPr>
        <u/>
        <sz val="11"/>
        <rFont val="Calibri"/>
        <family val="2"/>
      </rPr>
      <t>Net Pay</t>
    </r>
    <r>
      <rPr>
        <sz val="11"/>
        <rFont val="Calibri"/>
        <family val="2"/>
      </rPr>
      <t xml:space="preserve"> which is the </t>
    </r>
    <r>
      <rPr>
        <u/>
        <sz val="11"/>
        <rFont val="Calibri"/>
        <family val="2"/>
      </rPr>
      <t>Gross Pay</t>
    </r>
    <r>
      <rPr>
        <sz val="11"/>
        <rFont val="Calibri"/>
        <family val="2"/>
      </rPr>
      <t xml:space="preserve"> minus the </t>
    </r>
    <r>
      <rPr>
        <u/>
        <sz val="11"/>
        <rFont val="Calibri"/>
        <family val="2"/>
      </rPr>
      <t xml:space="preserve">Withholding </t>
    </r>
    <r>
      <rPr>
        <sz val="11"/>
        <rFont val="Calibri"/>
        <family val="2"/>
      </rPr>
      <t xml:space="preserve">and </t>
    </r>
    <r>
      <rPr>
        <u/>
        <sz val="11"/>
        <rFont val="Calibri"/>
        <family val="2"/>
      </rPr>
      <t>Social Security Taxes</t>
    </r>
    <r>
      <rPr>
        <sz val="11"/>
        <rFont val="Calibri"/>
        <family val="2"/>
      </rPr>
      <t>.
(8) Enter formulas in F15:L15 to calculate the totals.
Make sure to make careful use of relative and absolute references and use the Fill-Down (or Fill-Over) feature whenever possible.  If you use these features properly you should have to write formulas in only 8 cells (and then be able to Fill-Down or Fill-Across to complete the remaining cells).</t>
    </r>
  </si>
  <si>
    <r>
      <rPr>
        <b/>
        <u/>
        <sz val="11"/>
        <rFont val="Calibri"/>
        <family val="2"/>
      </rPr>
      <t>Instructions</t>
    </r>
    <r>
      <rPr>
        <sz val="11"/>
        <rFont val="Calibri"/>
        <family val="2"/>
      </rPr>
      <t xml:space="preserve">:  
Complete the worksheet below as follows: 
(1) The </t>
    </r>
    <r>
      <rPr>
        <u/>
        <sz val="11"/>
        <rFont val="Calibri"/>
        <family val="2"/>
      </rPr>
      <t>Fuel Required</t>
    </r>
    <r>
      <rPr>
        <sz val="11"/>
        <rFont val="Calibri"/>
        <family val="2"/>
      </rPr>
      <t xml:space="preserve"> (in gallons) for each flight depends on the </t>
    </r>
    <r>
      <rPr>
        <u/>
        <sz val="11"/>
        <rFont val="Calibri"/>
        <family val="2"/>
      </rPr>
      <t>Aircraft Type</t>
    </r>
    <r>
      <rPr>
        <sz val="11"/>
        <rFont val="Calibri"/>
        <family val="2"/>
      </rPr>
      <t xml:space="preserve"> and the number of</t>
    </r>
    <r>
      <rPr>
        <u/>
        <sz val="11"/>
        <rFont val="Calibri"/>
        <family val="2"/>
      </rPr>
      <t xml:space="preserve"> Flying Hours</t>
    </r>
    <r>
      <rPr>
        <sz val="11"/>
        <rFont val="Calibri"/>
        <family val="2"/>
      </rPr>
      <t xml:space="preserve">.  Use a lookup function in the formula to determine the gallons required per hour based on the </t>
    </r>
    <r>
      <rPr>
        <u/>
        <sz val="11"/>
        <rFont val="Calibri"/>
        <family val="2"/>
      </rPr>
      <t>Aircraft Type</t>
    </r>
    <r>
      <rPr>
        <sz val="11"/>
        <rFont val="Calibri"/>
        <family val="2"/>
      </rPr>
      <t xml:space="preserve"> then multiply the result by the number of </t>
    </r>
    <r>
      <rPr>
        <u/>
        <sz val="11"/>
        <rFont val="Calibri"/>
        <family val="2"/>
      </rPr>
      <t>Flying Hours</t>
    </r>
    <r>
      <rPr>
        <sz val="11"/>
        <rFont val="Calibri"/>
        <family val="2"/>
      </rPr>
      <t xml:space="preserve"> to calculate the amount of </t>
    </r>
    <r>
      <rPr>
        <u/>
        <sz val="11"/>
        <rFont val="Calibri"/>
        <family val="2"/>
      </rPr>
      <t>Fuel Required</t>
    </r>
    <r>
      <rPr>
        <sz val="11"/>
        <rFont val="Calibri"/>
        <family val="2"/>
      </rPr>
      <t xml:space="preserve"> for each flight.
(2) </t>
    </r>
    <r>
      <rPr>
        <u/>
        <sz val="11"/>
        <rFont val="Calibri"/>
        <family val="2"/>
      </rPr>
      <t>Reserve Fuel</t>
    </r>
    <r>
      <rPr>
        <sz val="11"/>
        <rFont val="Calibri"/>
        <family val="2"/>
      </rPr>
      <t xml:space="preserve"> is equal to the </t>
    </r>
    <r>
      <rPr>
        <u/>
        <sz val="11"/>
        <rFont val="Calibri"/>
        <family val="2"/>
      </rPr>
      <t>Fuel Required</t>
    </r>
    <r>
      <rPr>
        <sz val="11"/>
        <rFont val="Calibri"/>
        <family val="2"/>
      </rPr>
      <t xml:space="preserve"> times the </t>
    </r>
    <r>
      <rPr>
        <u/>
        <sz val="11"/>
        <rFont val="Calibri"/>
        <family val="2"/>
      </rPr>
      <t>Percent of flying fuel required for reserves</t>
    </r>
    <r>
      <rPr>
        <sz val="11"/>
        <rFont val="Calibri"/>
        <family val="2"/>
      </rPr>
      <t xml:space="preserve">.
(3) </t>
    </r>
    <r>
      <rPr>
        <u/>
        <sz val="11"/>
        <rFont val="Calibri"/>
        <family val="2"/>
      </rPr>
      <t>Holding Fuel</t>
    </r>
    <r>
      <rPr>
        <sz val="11"/>
        <rFont val="Calibri"/>
        <family val="2"/>
      </rPr>
      <t xml:space="preserve"> is equal to the </t>
    </r>
    <r>
      <rPr>
        <u/>
        <sz val="11"/>
        <rFont val="Calibri"/>
        <family val="2"/>
      </rPr>
      <t>Fuel Required</t>
    </r>
    <r>
      <rPr>
        <sz val="11"/>
        <rFont val="Calibri"/>
        <family val="2"/>
      </rPr>
      <t xml:space="preserve"> times the </t>
    </r>
    <r>
      <rPr>
        <u/>
        <sz val="11"/>
        <rFont val="Calibri"/>
        <family val="2"/>
      </rPr>
      <t>Percent of flying fuel required for holding</t>
    </r>
    <r>
      <rPr>
        <sz val="11"/>
        <rFont val="Calibri"/>
        <family val="2"/>
      </rPr>
      <t xml:space="preserve">.
(4) </t>
    </r>
    <r>
      <rPr>
        <u/>
        <sz val="11"/>
        <rFont val="Calibri"/>
        <family val="2"/>
      </rPr>
      <t>Total Fuel</t>
    </r>
    <r>
      <rPr>
        <sz val="11"/>
        <rFont val="Calibri"/>
        <family val="2"/>
      </rPr>
      <t xml:space="preserve"> is the sum of the </t>
    </r>
    <r>
      <rPr>
        <u/>
        <sz val="11"/>
        <rFont val="Calibri"/>
        <family val="2"/>
      </rPr>
      <t>Fuel Required</t>
    </r>
    <r>
      <rPr>
        <sz val="11"/>
        <rFont val="Calibri"/>
        <family val="2"/>
      </rPr>
      <t xml:space="preserve">, the </t>
    </r>
    <r>
      <rPr>
        <u/>
        <sz val="11"/>
        <rFont val="Calibri"/>
        <family val="2"/>
      </rPr>
      <t>Reserve Fuel</t>
    </r>
    <r>
      <rPr>
        <sz val="11"/>
        <rFont val="Calibri"/>
        <family val="2"/>
      </rPr>
      <t xml:space="preserve">, and the </t>
    </r>
    <r>
      <rPr>
        <u/>
        <sz val="11"/>
        <rFont val="Calibri"/>
        <family val="2"/>
      </rPr>
      <t>Holding Fuel</t>
    </r>
    <r>
      <rPr>
        <sz val="11"/>
        <rFont val="Calibri"/>
        <family val="2"/>
      </rPr>
      <t xml:space="preserve">.
(5) The estimated fuel </t>
    </r>
    <r>
      <rPr>
        <u/>
        <sz val="11"/>
        <rFont val="Calibri"/>
        <family val="2"/>
      </rPr>
      <t>Cost</t>
    </r>
    <r>
      <rPr>
        <sz val="11"/>
        <rFont val="Calibri"/>
        <family val="2"/>
      </rPr>
      <t xml:space="preserve"> for each flight is the </t>
    </r>
    <r>
      <rPr>
        <u/>
        <sz val="11"/>
        <rFont val="Calibri"/>
        <family val="2"/>
      </rPr>
      <t>Total Fuel</t>
    </r>
    <r>
      <rPr>
        <sz val="11"/>
        <rFont val="Calibri"/>
        <family val="2"/>
      </rPr>
      <t xml:space="preserve"> times the </t>
    </r>
    <r>
      <rPr>
        <u/>
        <sz val="11"/>
        <rFont val="Calibri"/>
        <family val="2"/>
      </rPr>
      <t>Price per Gallon</t>
    </r>
    <r>
      <rPr>
        <sz val="11"/>
        <rFont val="Calibri"/>
        <family val="2"/>
      </rPr>
      <t xml:space="preserve">.  However there is a price break if the </t>
    </r>
    <r>
      <rPr>
        <u/>
        <sz val="11"/>
        <rFont val="Calibri"/>
        <family val="2"/>
      </rPr>
      <t>Fuel Required</t>
    </r>
    <r>
      <rPr>
        <sz val="11"/>
        <rFont val="Calibri"/>
        <family val="2"/>
      </rPr>
      <t xml:space="preserve"> reaches or exceeds a T</t>
    </r>
    <r>
      <rPr>
        <u/>
        <sz val="11"/>
        <rFont val="Calibri"/>
        <family val="2"/>
      </rPr>
      <t>hreshold number of gallons for price break</t>
    </r>
    <r>
      <rPr>
        <sz val="11"/>
        <rFont val="Calibri"/>
        <family val="2"/>
      </rPr>
      <t>.
(6) Enter formulas in E14:I16 that calculate the appropriate statistics.
Make sure to make careful use of relative and absolute references and use the Fill-Down (or Fill-Over) feature whenever possible.  If you use these features properly you should have to write formulas in only 8 cells (and then be able to Fill-Down or Fill-Across to comlete the remaining cells).</t>
    </r>
  </si>
  <si>
    <r>
      <rPr>
        <b/>
        <u/>
        <sz val="12"/>
        <rFont val="Calibri"/>
        <family val="2"/>
      </rPr>
      <t>Instructions</t>
    </r>
    <r>
      <rPr>
        <sz val="12"/>
        <rFont val="Calibri"/>
        <family val="2"/>
      </rPr>
      <t>:  
Review the Allied Student Cell Phone Table, Charge Table, and Assumptions Table.  According to the Charge Table, on the Allied Student Cell Phone Plan:  
(1) If you use 400 minutes or less in a month you pay $17.99 in usage charge.
(2) If you use between 400 and 1000 minutes you pay the $17.99 plus $0.25 per minute for each minute over 400 in usage charges.
(3) If you use more than 1000 minutes you pay $29.99 plus $0.15 per minute for each minute over 1000 in usage charges. 
In addition, the processing charge per month and sales tax percentage are listed in the Assumptions Table.
Enter formulas in the Allied Student Cell Phone Table that allows a person to enter the minutes used (in cells C6:E6) and then calculate the usage charges, the processing charge, the tax amount, the total charge, and the average total cost per minute.</t>
    </r>
  </si>
  <si>
    <t>Your Name</t>
  </si>
  <si>
    <t>CIS 300</t>
  </si>
  <si>
    <t>Time Spent in Hours</t>
  </si>
  <si>
    <t>Flour</t>
  </si>
  <si>
    <t>Homework Assignment 4</t>
  </si>
  <si>
    <t>Important Note:  
This assignment is made up of 
11 Parts!</t>
  </si>
  <si>
    <r>
      <rPr>
        <b/>
        <u/>
        <sz val="11"/>
        <rFont val="Calibri"/>
        <family val="2"/>
      </rPr>
      <t>Instructions</t>
    </r>
    <r>
      <rPr>
        <sz val="11"/>
        <rFont val="Calibri"/>
        <family val="2"/>
      </rPr>
      <t xml:space="preserve">:  
Review the Final Grades Table and Grade Distribution Table below.  Enter a lookup formula in cell D7 that displays Adam Bucker's Final Course Grade.  Make sure to </t>
    </r>
    <r>
      <rPr>
        <u/>
        <sz val="11"/>
        <rFont val="Calibri"/>
        <family val="2"/>
      </rPr>
      <t>carefully use the relative and absolute references</t>
    </r>
    <r>
      <rPr>
        <sz val="11"/>
        <rFont val="Calibri"/>
        <family val="2"/>
      </rPr>
      <t xml:space="preserve"> and  the Fill-Down feature to complete cell D8:D18.</t>
    </r>
  </si>
  <si>
    <t>Benoit</t>
  </si>
  <si>
    <t>Benjamin</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</si>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</sst>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quot;$&quot;#,##0"/>
  </numFmts>
  <fonts count="17" x14ac:knownFonts="1">
    <font>
      <sz val="10"/>
      <name val="Arial"/>
    </font>
    <font>
      <sz val="10"/>
      <name val="Arial"/>
      <family val="2"/>
    </font>
    <font>
      <b/>
      <sz val="10"/>
      <name val="Arial"/>
      <family val="2"/>
    </font>
    <font>
      <b/>
      <sz val="12"/>
      <name val="Arial"/>
      <family val="2"/>
    </font>
    <font>
      <sz val="8"/>
      <name val="Arial"/>
      <family val="2"/>
    </font>
    <font>
      <sz val="10"/>
      <name val="Arial"/>
      <family val="2"/>
    </font>
    <font>
      <sz val="11"/>
      <name val="Calibri"/>
      <family val="2"/>
    </font>
    <font>
      <b/>
      <u/>
      <sz val="11"/>
      <name val="Calibri"/>
      <family val="2"/>
    </font>
    <font>
      <sz val="12"/>
      <name val="Calibri"/>
      <family val="2"/>
    </font>
    <font>
      <b/>
      <u/>
      <sz val="12"/>
      <name val="Calibri"/>
      <family val="2"/>
    </font>
    <font>
      <u/>
      <sz val="11"/>
      <name val="Calibri"/>
      <family val="2"/>
    </font>
    <font>
      <sz val="11"/>
      <name val="Calibri"/>
      <family val="2"/>
      <scheme val="minor"/>
    </font>
    <font>
      <sz val="12"/>
      <name val="Calibri"/>
      <family val="2"/>
      <scheme val="minor"/>
    </font>
    <font>
      <b/>
      <sz val="11"/>
      <name val="Calibri"/>
      <family val="2"/>
      <scheme val="minor"/>
    </font>
    <font>
      <b/>
      <sz val="12"/>
      <name val="Calibri"/>
      <family val="2"/>
      <scheme val="minor"/>
    </font>
    <font>
      <i/>
      <sz val="12"/>
      <name val="Calibri"/>
      <family val="2"/>
      <scheme val="minor"/>
    </font>
    <font>
      <b/>
      <sz val="10"/>
      <color theme="0"/>
      <name val="Arial"/>
      <family val="2"/>
    </font>
  </fonts>
  <fills count="14">
    <fill>
      <patternFill patternType="none"/>
    </fill>
    <fill>
      <patternFill patternType="gray125"/>
    </fill>
    <fill>
      <patternFill patternType="solid">
        <fgColor indexed="51"/>
        <bgColor indexed="64"/>
      </patternFill>
    </fill>
    <fill>
      <patternFill patternType="solid">
        <fgColor indexed="43"/>
        <bgColor indexed="64"/>
      </patternFill>
    </fill>
    <fill>
      <patternFill patternType="solid">
        <fgColor theme="4" tint="0.59999389629810485"/>
        <bgColor indexed="64"/>
      </patternFill>
    </fill>
    <fill>
      <patternFill patternType="solid">
        <fgColor them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4.9989318521683403E-2"/>
        <bgColor indexed="64"/>
      </patternFill>
    </fill>
  </fills>
  <borders count="45">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diagonal/>
    </border>
  </borders>
  <cellStyleXfs count="3">
    <xf numFmtId="0" fontId="0" fillId="0" borderId="0"/>
    <xf numFmtId="0" fontId="5" fillId="0" borderId="0"/>
    <xf numFmtId="9" fontId="1" fillId="0" borderId="0" applyFont="0" applyFill="0" applyBorder="0" applyAlignment="0" applyProtection="0"/>
  </cellStyleXfs>
  <cellXfs count="297">
    <xf numFmtId="0" fontId="0" fillId="0" borderId="0" xfId="0"/>
    <xf numFmtId="0" fontId="2" fillId="0" borderId="0" xfId="0" applyFont="1"/>
    <xf numFmtId="49" fontId="0" fillId="0" borderId="0" xfId="0" applyNumberFormat="1"/>
    <xf numFmtId="49" fontId="2" fillId="0" borderId="0" xfId="0" applyNumberFormat="1" applyFont="1" applyAlignment="1">
      <alignment horizontal="left"/>
    </xf>
    <xf numFmtId="0" fontId="2" fillId="0" borderId="0" xfId="0" applyFont="1" applyAlignment="1">
      <alignment horizontal="center"/>
    </xf>
    <xf numFmtId="49" fontId="0" fillId="0" borderId="0" xfId="0" applyNumberFormat="1" applyFill="1"/>
    <xf numFmtId="49" fontId="2" fillId="0" borderId="0" xfId="0" applyNumberFormat="1" applyFont="1" applyAlignment="1"/>
    <xf numFmtId="49" fontId="2" fillId="0" borderId="1" xfId="0" applyNumberFormat="1" applyFont="1" applyBorder="1" applyAlignment="1">
      <alignment horizontal="center"/>
    </xf>
    <xf numFmtId="49" fontId="2" fillId="0" borderId="2" xfId="0" applyNumberFormat="1" applyFont="1" applyBorder="1" applyAlignment="1">
      <alignment horizontal="center"/>
    </xf>
    <xf numFmtId="49" fontId="2" fillId="0" borderId="3" xfId="0" applyNumberFormat="1" applyFont="1" applyBorder="1" applyAlignment="1">
      <alignment horizontal="left"/>
    </xf>
    <xf numFmtId="49" fontId="2" fillId="0" borderId="4" xfId="0" applyNumberFormat="1" applyFont="1" applyBorder="1" applyAlignment="1">
      <alignment horizontal="center"/>
    </xf>
    <xf numFmtId="49" fontId="2" fillId="0" borderId="0" xfId="0" applyNumberFormat="1" applyFont="1" applyAlignment="1">
      <alignment horizontal="center"/>
    </xf>
    <xf numFmtId="49" fontId="2" fillId="0" borderId="0" xfId="0" applyNumberFormat="1" applyFont="1" applyBorder="1" applyAlignment="1">
      <alignment horizontal="center"/>
    </xf>
    <xf numFmtId="49" fontId="2" fillId="0" borderId="5" xfId="0" applyNumberFormat="1" applyFont="1" applyBorder="1" applyAlignment="1">
      <alignment horizontal="left"/>
    </xf>
    <xf numFmtId="0" fontId="13" fillId="0" borderId="0" xfId="0" applyFont="1" applyProtection="1">
      <protection locked="0"/>
    </xf>
    <xf numFmtId="0" fontId="11" fillId="0" borderId="0" xfId="0" applyFont="1" applyProtection="1">
      <protection locked="0"/>
    </xf>
    <xf numFmtId="0" fontId="11" fillId="0" borderId="3" xfId="0" applyFont="1" applyBorder="1" applyAlignment="1" applyProtection="1">
      <alignment horizontal="center"/>
      <protection locked="0"/>
    </xf>
    <xf numFmtId="0" fontId="11" fillId="0" borderId="23" xfId="0" applyFont="1" applyBorder="1" applyAlignment="1" applyProtection="1">
      <alignment horizontal="center"/>
      <protection locked="0"/>
    </xf>
    <xf numFmtId="0" fontId="11" fillId="0" borderId="18" xfId="0" applyFont="1" applyBorder="1" applyAlignment="1" applyProtection="1">
      <alignment horizontal="center"/>
      <protection locked="0"/>
    </xf>
    <xf numFmtId="0" fontId="11" fillId="0" borderId="13" xfId="0" applyFont="1" applyBorder="1" applyAlignment="1" applyProtection="1">
      <alignment horizontal="center"/>
      <protection locked="0"/>
    </xf>
    <xf numFmtId="0" fontId="11" fillId="0" borderId="0" xfId="0" applyFont="1" applyAlignment="1" applyProtection="1">
      <alignment wrapText="1"/>
      <protection locked="0"/>
    </xf>
    <xf numFmtId="0" fontId="11" fillId="0" borderId="0" xfId="0" applyFont="1" applyAlignment="1" applyProtection="1">
      <alignment horizontal="left"/>
      <protection locked="0"/>
    </xf>
    <xf numFmtId="0" fontId="11" fillId="0" borderId="19" xfId="0" applyFont="1" applyBorder="1" applyAlignment="1" applyProtection="1">
      <alignment horizontal="center"/>
      <protection locked="0"/>
    </xf>
    <xf numFmtId="0" fontId="11" fillId="0" borderId="20" xfId="0" applyFont="1" applyBorder="1" applyAlignment="1" applyProtection="1">
      <alignment horizontal="center"/>
      <protection locked="0"/>
    </xf>
    <xf numFmtId="0" fontId="14" fillId="0" borderId="0" xfId="0" applyFont="1" applyProtection="1">
      <protection locked="0"/>
    </xf>
    <xf numFmtId="49" fontId="12" fillId="0" borderId="0" xfId="0" applyNumberFormat="1" applyFont="1" applyProtection="1">
      <protection locked="0"/>
    </xf>
    <xf numFmtId="0" fontId="12" fillId="0" borderId="0" xfId="0" applyFont="1" applyAlignment="1" applyProtection="1">
      <alignment vertical="center" readingOrder="1"/>
      <protection locked="0"/>
    </xf>
    <xf numFmtId="0" fontId="12" fillId="0" borderId="0" xfId="0" applyFont="1" applyProtection="1">
      <protection locked="0"/>
    </xf>
    <xf numFmtId="0" fontId="0" fillId="0" borderId="0" xfId="0" applyProtection="1">
      <protection locked="0"/>
    </xf>
    <xf numFmtId="0" fontId="12" fillId="0" borderId="0" xfId="0" applyFont="1" applyAlignment="1" applyProtection="1">
      <protection locked="0"/>
    </xf>
    <xf numFmtId="49" fontId="12" fillId="0" borderId="0" xfId="0" applyNumberFormat="1" applyFont="1" applyAlignment="1" applyProtection="1">
      <alignment horizontal="center"/>
      <protection locked="0"/>
    </xf>
    <xf numFmtId="0" fontId="12" fillId="0" borderId="0" xfId="0" applyFont="1" applyAlignment="1" applyProtection="1">
      <alignment horizontal="left" vertical="center" indent="1" readingOrder="1"/>
      <protection locked="0"/>
    </xf>
    <xf numFmtId="49" fontId="15" fillId="0" borderId="0" xfId="0" applyNumberFormat="1" applyFont="1" applyAlignment="1" applyProtection="1">
      <alignment horizontal="center"/>
      <protection locked="0"/>
    </xf>
    <xf numFmtId="165" fontId="12" fillId="0" borderId="3" xfId="0" applyNumberFormat="1" applyFont="1" applyBorder="1" applyAlignment="1" applyProtection="1">
      <alignment horizontal="right"/>
      <protection locked="0"/>
    </xf>
    <xf numFmtId="0" fontId="12" fillId="0" borderId="4" xfId="0" applyFont="1" applyBorder="1" applyAlignment="1" applyProtection="1">
      <alignment horizontal="center"/>
      <protection locked="0"/>
    </xf>
    <xf numFmtId="0" fontId="12" fillId="0" borderId="0" xfId="0" applyFont="1" applyAlignment="1" applyProtection="1">
      <alignment wrapText="1"/>
      <protection locked="0"/>
    </xf>
    <xf numFmtId="0" fontId="14" fillId="0" borderId="16" xfId="0" applyFont="1" applyFill="1" applyBorder="1" applyAlignment="1" applyProtection="1">
      <alignment horizontal="right"/>
      <protection locked="0"/>
    </xf>
    <xf numFmtId="0" fontId="12" fillId="0" borderId="7" xfId="0" applyFont="1" applyBorder="1" applyAlignment="1" applyProtection="1">
      <alignment horizontal="center"/>
      <protection locked="0"/>
    </xf>
    <xf numFmtId="165" fontId="12" fillId="0" borderId="18" xfId="0" applyNumberFormat="1" applyFont="1" applyBorder="1" applyAlignment="1" applyProtection="1">
      <alignment horizontal="right"/>
      <protection locked="0"/>
    </xf>
    <xf numFmtId="0" fontId="12" fillId="0" borderId="8" xfId="0" applyFont="1" applyBorder="1" applyAlignment="1" applyProtection="1">
      <alignment horizontal="center"/>
      <protection locked="0"/>
    </xf>
    <xf numFmtId="0" fontId="14" fillId="0" borderId="18" xfId="0" applyFont="1" applyFill="1" applyBorder="1" applyAlignment="1" applyProtection="1">
      <alignment horizontal="right"/>
      <protection locked="0"/>
    </xf>
    <xf numFmtId="165" fontId="12" fillId="0" borderId="8" xfId="0" applyNumberFormat="1" applyFont="1" applyBorder="1" applyAlignment="1" applyProtection="1">
      <alignment horizontal="center"/>
      <protection locked="0"/>
    </xf>
    <xf numFmtId="0" fontId="14" fillId="0" borderId="19" xfId="0" applyFont="1" applyFill="1" applyBorder="1" applyAlignment="1" applyProtection="1">
      <alignment horizontal="right"/>
      <protection locked="0"/>
    </xf>
    <xf numFmtId="0" fontId="12" fillId="0" borderId="9" xfId="0" applyFont="1" applyBorder="1" applyAlignment="1" applyProtection="1">
      <alignment horizontal="center"/>
      <protection locked="0"/>
    </xf>
    <xf numFmtId="165" fontId="12" fillId="0" borderId="19" xfId="0" applyNumberFormat="1" applyFont="1" applyBorder="1" applyAlignment="1" applyProtection="1">
      <alignment horizontal="right"/>
      <protection locked="0"/>
    </xf>
    <xf numFmtId="49" fontId="12" fillId="0" borderId="0" xfId="0" applyNumberFormat="1" applyFont="1" applyAlignment="1" applyProtection="1">
      <alignment vertical="center" readingOrder="1"/>
      <protection locked="0"/>
    </xf>
    <xf numFmtId="165" fontId="12" fillId="0" borderId="3" xfId="0" applyNumberFormat="1" applyFont="1" applyBorder="1" applyAlignment="1" applyProtection="1">
      <alignment horizontal="center"/>
      <protection locked="0"/>
    </xf>
    <xf numFmtId="165" fontId="12" fillId="0" borderId="23" xfId="0" applyNumberFormat="1" applyFont="1" applyBorder="1" applyAlignment="1" applyProtection="1">
      <alignment horizontal="center"/>
      <protection locked="0"/>
    </xf>
    <xf numFmtId="165" fontId="12" fillId="0" borderId="4" xfId="0" applyNumberFormat="1" applyFont="1" applyBorder="1" applyAlignment="1" applyProtection="1">
      <alignment horizontal="center"/>
      <protection locked="0"/>
    </xf>
    <xf numFmtId="0" fontId="12" fillId="0" borderId="19" xfId="0" applyFont="1" applyBorder="1" applyAlignment="1" applyProtection="1">
      <alignment horizontal="center"/>
      <protection locked="0"/>
    </xf>
    <xf numFmtId="0" fontId="12" fillId="0" borderId="20" xfId="0" applyFont="1" applyBorder="1" applyAlignment="1" applyProtection="1">
      <alignment horizontal="center"/>
      <protection locked="0"/>
    </xf>
    <xf numFmtId="0" fontId="12" fillId="0" borderId="0" xfId="0" applyFont="1" applyAlignment="1" applyProtection="1">
      <alignment horizontal="center"/>
      <protection locked="0"/>
    </xf>
    <xf numFmtId="0" fontId="14" fillId="5" borderId="1" xfId="0" applyFont="1" applyFill="1" applyBorder="1" applyAlignment="1" applyProtection="1">
      <alignment horizontal="center"/>
      <protection locked="0"/>
    </xf>
    <xf numFmtId="0" fontId="14" fillId="5" borderId="2" xfId="0" applyFont="1" applyFill="1" applyBorder="1" applyAlignment="1" applyProtection="1">
      <alignment horizontal="center"/>
      <protection locked="0"/>
    </xf>
    <xf numFmtId="0" fontId="14" fillId="0" borderId="16" xfId="0" applyFont="1" applyBorder="1" applyAlignment="1" applyProtection="1">
      <alignment horizontal="right"/>
      <protection locked="0"/>
    </xf>
    <xf numFmtId="0" fontId="12" fillId="0" borderId="3" xfId="0" applyFont="1" applyBorder="1" applyProtection="1">
      <protection locked="0"/>
    </xf>
    <xf numFmtId="164" fontId="12" fillId="0" borderId="4" xfId="0" applyNumberFormat="1" applyFont="1" applyBorder="1" applyProtection="1">
      <protection locked="0"/>
    </xf>
    <xf numFmtId="0" fontId="14" fillId="0" borderId="19" xfId="0" applyFont="1" applyBorder="1" applyAlignment="1" applyProtection="1">
      <alignment horizontal="right"/>
      <protection locked="0"/>
    </xf>
    <xf numFmtId="0" fontId="12" fillId="0" borderId="18" xfId="0" applyFont="1" applyBorder="1" applyProtection="1">
      <protection locked="0"/>
    </xf>
    <xf numFmtId="164" fontId="12" fillId="0" borderId="8" xfId="0" applyNumberFormat="1" applyFont="1" applyBorder="1" applyProtection="1">
      <protection locked="0"/>
    </xf>
    <xf numFmtId="0" fontId="14" fillId="0" borderId="21" xfId="0" applyFont="1" applyBorder="1" applyAlignment="1" applyProtection="1">
      <alignment horizontal="right"/>
      <protection locked="0"/>
    </xf>
    <xf numFmtId="0" fontId="12" fillId="0" borderId="10" xfId="0" applyFont="1" applyBorder="1" applyAlignment="1" applyProtection="1">
      <alignment horizontal="center"/>
      <protection locked="0"/>
    </xf>
    <xf numFmtId="44" fontId="12" fillId="0" borderId="7" xfId="0" applyNumberFormat="1" applyFont="1" applyBorder="1" applyAlignment="1" applyProtection="1">
      <alignment horizontal="center"/>
      <protection locked="0"/>
    </xf>
    <xf numFmtId="0" fontId="12" fillId="0" borderId="19" xfId="0" applyFont="1" applyBorder="1" applyProtection="1">
      <protection locked="0"/>
    </xf>
    <xf numFmtId="164" fontId="12" fillId="0" borderId="9" xfId="0" applyNumberFormat="1" applyFont="1" applyBorder="1" applyProtection="1">
      <protection locked="0"/>
    </xf>
    <xf numFmtId="0" fontId="14" fillId="0" borderId="18" xfId="0" applyFont="1" applyBorder="1" applyAlignment="1" applyProtection="1">
      <alignment horizontal="right"/>
      <protection locked="0"/>
    </xf>
    <xf numFmtId="44" fontId="12" fillId="0" borderId="8" xfId="0" applyNumberFormat="1" applyFont="1" applyBorder="1" applyAlignment="1" applyProtection="1">
      <alignment horizontal="center"/>
      <protection locked="0"/>
    </xf>
    <xf numFmtId="165" fontId="12" fillId="0" borderId="3" xfId="0" applyNumberFormat="1" applyFont="1" applyBorder="1" applyProtection="1">
      <protection locked="0"/>
    </xf>
    <xf numFmtId="9" fontId="12" fillId="0" borderId="4" xfId="0" applyNumberFormat="1" applyFont="1" applyBorder="1" applyProtection="1">
      <protection locked="0"/>
    </xf>
    <xf numFmtId="44" fontId="12" fillId="0" borderId="9" xfId="0" applyNumberFormat="1" applyFont="1" applyBorder="1" applyAlignment="1" applyProtection="1">
      <alignment horizontal="center"/>
      <protection locked="0"/>
    </xf>
    <xf numFmtId="165" fontId="12" fillId="0" borderId="18" xfId="0" applyNumberFormat="1" applyFont="1" applyBorder="1" applyProtection="1">
      <protection locked="0"/>
    </xf>
    <xf numFmtId="9" fontId="12" fillId="0" borderId="8" xfId="0" applyNumberFormat="1" applyFont="1" applyBorder="1" applyProtection="1">
      <protection locked="0"/>
    </xf>
    <xf numFmtId="44" fontId="12" fillId="0" borderId="10" xfId="0" applyNumberFormat="1" applyFont="1" applyBorder="1" applyAlignment="1" applyProtection="1">
      <alignment horizontal="center"/>
      <protection locked="0"/>
    </xf>
    <xf numFmtId="0" fontId="14" fillId="0" borderId="1" xfId="0" applyFont="1" applyBorder="1" applyAlignment="1" applyProtection="1">
      <alignment horizontal="right"/>
      <protection locked="0"/>
    </xf>
    <xf numFmtId="44" fontId="12" fillId="0" borderId="2" xfId="0" applyNumberFormat="1" applyFont="1" applyBorder="1" applyAlignment="1" applyProtection="1">
      <alignment horizontal="center"/>
      <protection locked="0"/>
    </xf>
    <xf numFmtId="165" fontId="12" fillId="0" borderId="19" xfId="0" applyNumberFormat="1" applyFont="1" applyBorder="1" applyProtection="1">
      <protection locked="0"/>
    </xf>
    <xf numFmtId="9" fontId="12" fillId="0" borderId="9" xfId="0" applyNumberFormat="1" applyFont="1" applyBorder="1" applyProtection="1">
      <protection locked="0"/>
    </xf>
    <xf numFmtId="0" fontId="12" fillId="0" borderId="0" xfId="0" applyFont="1" applyBorder="1" applyProtection="1">
      <protection locked="0"/>
    </xf>
    <xf numFmtId="0" fontId="14" fillId="0" borderId="0" xfId="0" applyFont="1" applyAlignment="1" applyProtection="1">
      <alignment vertical="center" readingOrder="1"/>
      <protection locked="0"/>
    </xf>
    <xf numFmtId="0" fontId="12" fillId="0" borderId="0" xfId="0" applyFont="1" applyAlignment="1" applyProtection="1">
      <alignment horizontal="center" vertical="center"/>
      <protection locked="0"/>
    </xf>
    <xf numFmtId="0" fontId="12" fillId="0" borderId="0" xfId="0" applyNumberFormat="1" applyFont="1" applyAlignment="1" applyProtection="1">
      <alignment horizontal="left" vertical="center" indent="1" readingOrder="1"/>
      <protection locked="0"/>
    </xf>
    <xf numFmtId="0" fontId="12" fillId="0" borderId="0" xfId="0" applyFont="1" applyAlignment="1" applyProtection="1">
      <alignment horizontal="left" vertical="center" wrapText="1" indent="1" readingOrder="1"/>
      <protection locked="0"/>
    </xf>
    <xf numFmtId="0" fontId="12" fillId="0" borderId="0" xfId="0" applyFont="1" applyAlignment="1" applyProtection="1">
      <alignment horizontal="center" vertical="center" wrapText="1"/>
      <protection locked="0"/>
    </xf>
    <xf numFmtId="0" fontId="14" fillId="5" borderId="26" xfId="0" applyFont="1" applyFill="1" applyBorder="1" applyAlignment="1" applyProtection="1">
      <alignment horizontal="center"/>
      <protection locked="0"/>
    </xf>
    <xf numFmtId="0" fontId="12" fillId="0" borderId="11" xfId="0" applyFont="1" applyBorder="1" applyAlignment="1" applyProtection="1">
      <alignment horizontal="center"/>
      <protection locked="0"/>
    </xf>
    <xf numFmtId="0" fontId="12" fillId="0" borderId="17" xfId="0" applyFont="1" applyBorder="1" applyAlignment="1" applyProtection="1">
      <alignment horizontal="center"/>
      <protection locked="0"/>
    </xf>
    <xf numFmtId="0" fontId="12" fillId="0" borderId="7" xfId="0" applyFont="1" applyBorder="1" applyAlignment="1" applyProtection="1">
      <alignment horizontal="right"/>
      <protection locked="0"/>
    </xf>
    <xf numFmtId="0" fontId="14" fillId="5" borderId="27" xfId="0" applyFont="1" applyFill="1" applyBorder="1" applyAlignment="1" applyProtection="1">
      <alignment horizontal="center"/>
      <protection locked="0"/>
    </xf>
    <xf numFmtId="164" fontId="12" fillId="0" borderId="14" xfId="0" applyNumberFormat="1" applyFont="1" applyBorder="1" applyAlignment="1" applyProtection="1">
      <alignment horizontal="center"/>
      <protection locked="0"/>
    </xf>
    <xf numFmtId="164" fontId="12" fillId="0" borderId="20" xfId="0" applyNumberFormat="1" applyFont="1" applyBorder="1" applyAlignment="1" applyProtection="1">
      <alignment horizontal="center"/>
      <protection locked="0"/>
    </xf>
    <xf numFmtId="164" fontId="12" fillId="0" borderId="9" xfId="0" applyNumberFormat="1" applyFont="1" applyBorder="1" applyAlignment="1" applyProtection="1">
      <alignment horizontal="center"/>
      <protection locked="0"/>
    </xf>
    <xf numFmtId="0" fontId="12" fillId="0" borderId="9" xfId="0" applyFont="1" applyBorder="1" applyProtection="1">
      <protection locked="0"/>
    </xf>
    <xf numFmtId="0" fontId="12" fillId="0" borderId="10" xfId="0" applyFont="1" applyBorder="1" applyProtection="1">
      <protection locked="0"/>
    </xf>
    <xf numFmtId="44" fontId="12" fillId="0" borderId="7" xfId="0" applyNumberFormat="1" applyFont="1" applyBorder="1" applyAlignment="1" applyProtection="1">
      <alignment horizontal="right"/>
      <protection locked="0"/>
    </xf>
    <xf numFmtId="44" fontId="12" fillId="0" borderId="8" xfId="0" applyNumberFormat="1" applyFont="1" applyBorder="1" applyAlignment="1" applyProtection="1">
      <alignment horizontal="right"/>
      <protection locked="0"/>
    </xf>
    <xf numFmtId="165" fontId="12" fillId="0" borderId="28" xfId="0" applyNumberFormat="1" applyFont="1" applyBorder="1" applyAlignment="1" applyProtection="1">
      <alignment horizontal="center"/>
      <protection locked="0"/>
    </xf>
    <xf numFmtId="9" fontId="12" fillId="0" borderId="14" xfId="0" applyNumberFormat="1" applyFont="1" applyBorder="1" applyAlignment="1" applyProtection="1">
      <alignment horizontal="center"/>
      <protection locked="0"/>
    </xf>
    <xf numFmtId="9" fontId="12" fillId="0" borderId="20" xfId="0" applyNumberFormat="1" applyFont="1" applyBorder="1" applyAlignment="1" applyProtection="1">
      <alignment horizontal="center"/>
      <protection locked="0"/>
    </xf>
    <xf numFmtId="9" fontId="12" fillId="0" borderId="9" xfId="0" applyNumberFormat="1" applyFont="1" applyBorder="1" applyAlignment="1" applyProtection="1">
      <alignment horizontal="center"/>
      <protection locked="0"/>
    </xf>
    <xf numFmtId="44" fontId="12" fillId="0" borderId="9" xfId="0" applyNumberFormat="1" applyFont="1" applyBorder="1" applyAlignment="1" applyProtection="1">
      <alignment horizontal="right"/>
      <protection locked="0"/>
    </xf>
    <xf numFmtId="44" fontId="12" fillId="0" borderId="10" xfId="0" applyNumberFormat="1" applyFont="1" applyBorder="1" applyAlignment="1" applyProtection="1">
      <alignment horizontal="right"/>
      <protection locked="0"/>
    </xf>
    <xf numFmtId="44" fontId="12" fillId="0" borderId="2" xfId="0" applyNumberFormat="1" applyFont="1" applyBorder="1" applyAlignment="1" applyProtection="1">
      <alignment horizontal="right"/>
      <protection locked="0"/>
    </xf>
    <xf numFmtId="0" fontId="12" fillId="0" borderId="8" xfId="0" applyFont="1" applyBorder="1" applyAlignment="1" applyProtection="1">
      <alignment horizontal="right"/>
      <protection locked="0"/>
    </xf>
    <xf numFmtId="0" fontId="12" fillId="0" borderId="9" xfId="0" applyFont="1" applyBorder="1" applyAlignment="1" applyProtection="1">
      <alignment horizontal="right"/>
      <protection locked="0"/>
    </xf>
    <xf numFmtId="0" fontId="12" fillId="0" borderId="10" xfId="0" applyFont="1" applyBorder="1" applyAlignment="1" applyProtection="1">
      <alignment horizontal="right"/>
      <protection locked="0"/>
    </xf>
    <xf numFmtId="0" fontId="13" fillId="5" borderId="1" xfId="0" applyFont="1" applyFill="1" applyBorder="1" applyAlignment="1" applyProtection="1">
      <alignment horizontal="center"/>
      <protection locked="0"/>
    </xf>
    <xf numFmtId="0" fontId="13" fillId="5" borderId="15" xfId="0" applyFont="1" applyFill="1" applyBorder="1" applyAlignment="1" applyProtection="1">
      <alignment horizontal="center"/>
      <protection locked="0"/>
    </xf>
    <xf numFmtId="0" fontId="13" fillId="5" borderId="2" xfId="0" applyFont="1" applyFill="1" applyBorder="1" applyAlignment="1" applyProtection="1">
      <alignment horizontal="center"/>
      <protection locked="0"/>
    </xf>
    <xf numFmtId="0" fontId="13" fillId="0" borderId="16" xfId="0" applyFont="1" applyBorder="1" applyAlignment="1" applyProtection="1">
      <alignment horizontal="right"/>
      <protection locked="0"/>
    </xf>
    <xf numFmtId="0" fontId="11" fillId="0" borderId="7" xfId="0" applyFont="1" applyBorder="1" applyProtection="1">
      <protection locked="0"/>
    </xf>
    <xf numFmtId="0" fontId="11" fillId="0" borderId="3" xfId="0" applyFont="1" applyBorder="1" applyProtection="1">
      <protection locked="0"/>
    </xf>
    <xf numFmtId="165" fontId="11" fillId="0" borderId="23" xfId="0" applyNumberFormat="1" applyFont="1" applyBorder="1" applyAlignment="1" applyProtection="1">
      <alignment horizontal="center"/>
      <protection locked="0"/>
    </xf>
    <xf numFmtId="165" fontId="11" fillId="0" borderId="4" xfId="0" applyNumberFormat="1" applyFont="1" applyBorder="1" applyAlignment="1" applyProtection="1">
      <alignment horizontal="center"/>
      <protection locked="0"/>
    </xf>
    <xf numFmtId="0" fontId="13" fillId="0" borderId="18" xfId="0" applyFont="1" applyBorder="1" applyAlignment="1" applyProtection="1">
      <alignment horizontal="right"/>
      <protection locked="0"/>
    </xf>
    <xf numFmtId="0" fontId="11" fillId="0" borderId="8" xfId="0" applyFont="1" applyBorder="1" applyAlignment="1" applyProtection="1">
      <alignment horizontal="right"/>
      <protection locked="0"/>
    </xf>
    <xf numFmtId="0" fontId="11" fillId="0" borderId="18" xfId="0" applyFont="1" applyBorder="1" applyProtection="1">
      <protection locked="0"/>
    </xf>
    <xf numFmtId="165" fontId="11" fillId="0" borderId="13" xfId="0" applyNumberFormat="1" applyFont="1" applyBorder="1" applyAlignment="1" applyProtection="1">
      <alignment horizontal="center"/>
      <protection locked="0"/>
    </xf>
    <xf numFmtId="165" fontId="11" fillId="0" borderId="8" xfId="0" applyNumberFormat="1" applyFont="1" applyBorder="1" applyAlignment="1" applyProtection="1">
      <alignment horizontal="center"/>
      <protection locked="0"/>
    </xf>
    <xf numFmtId="0" fontId="13" fillId="0" borderId="19" xfId="0" applyFont="1" applyBorder="1" applyAlignment="1" applyProtection="1">
      <alignment horizontal="right"/>
      <protection locked="0"/>
    </xf>
    <xf numFmtId="0" fontId="11" fillId="0" borderId="9" xfId="0" applyFont="1" applyBorder="1" applyAlignment="1" applyProtection="1">
      <alignment horizontal="right"/>
      <protection locked="0"/>
    </xf>
    <xf numFmtId="0" fontId="11" fillId="0" borderId="19" xfId="0" applyFont="1" applyBorder="1" applyProtection="1">
      <protection locked="0"/>
    </xf>
    <xf numFmtId="165" fontId="11" fillId="0" borderId="20" xfId="0" applyNumberFormat="1" applyFont="1" applyBorder="1" applyAlignment="1" applyProtection="1">
      <alignment horizontal="center"/>
      <protection locked="0"/>
    </xf>
    <xf numFmtId="165" fontId="11" fillId="0" borderId="9" xfId="0" applyNumberFormat="1" applyFont="1" applyBorder="1" applyAlignment="1" applyProtection="1">
      <alignment horizontal="center"/>
      <protection locked="0"/>
    </xf>
    <xf numFmtId="0" fontId="13" fillId="0" borderId="0" xfId="0" applyFont="1" applyAlignment="1" applyProtection="1">
      <alignment horizontal="right"/>
      <protection locked="0"/>
    </xf>
    <xf numFmtId="0" fontId="11" fillId="0" borderId="0" xfId="0" applyFont="1" applyAlignment="1" applyProtection="1">
      <alignment horizontal="left" wrapText="1"/>
      <protection locked="0"/>
    </xf>
    <xf numFmtId="0" fontId="11" fillId="0" borderId="0" xfId="1" applyFont="1" applyProtection="1">
      <protection locked="0"/>
    </xf>
    <xf numFmtId="0" fontId="13" fillId="6" borderId="29" xfId="1" applyFont="1" applyFill="1" applyBorder="1" applyAlignment="1" applyProtection="1">
      <alignment horizontal="left"/>
      <protection locked="0"/>
    </xf>
    <xf numFmtId="0" fontId="13" fillId="6" borderId="6" xfId="1" applyFont="1" applyFill="1" applyBorder="1" applyAlignment="1" applyProtection="1">
      <alignment horizontal="center"/>
      <protection locked="0"/>
    </xf>
    <xf numFmtId="0" fontId="13" fillId="6" borderId="29" xfId="1" applyFont="1" applyFill="1" applyBorder="1" applyAlignment="1" applyProtection="1">
      <alignment horizontal="center"/>
      <protection locked="0"/>
    </xf>
    <xf numFmtId="0" fontId="11" fillId="0" borderId="26" xfId="0" applyFont="1" applyBorder="1" applyAlignment="1" applyProtection="1">
      <alignment horizontal="left"/>
      <protection locked="0"/>
    </xf>
    <xf numFmtId="0" fontId="11" fillId="0" borderId="26" xfId="1" applyFont="1" applyBorder="1" applyAlignment="1" applyProtection="1">
      <alignment horizontal="center"/>
      <protection locked="0"/>
    </xf>
    <xf numFmtId="0" fontId="11" fillId="0" borderId="30" xfId="1" applyFont="1" applyBorder="1" applyAlignment="1" applyProtection="1">
      <alignment horizontal="center"/>
      <protection locked="0"/>
    </xf>
    <xf numFmtId="49" fontId="13" fillId="7" borderId="31" xfId="0" applyNumberFormat="1" applyFont="1" applyFill="1" applyBorder="1" applyAlignment="1" applyProtection="1">
      <alignment horizontal="center" vertical="center"/>
      <protection locked="0"/>
    </xf>
    <xf numFmtId="49" fontId="13" fillId="7" borderId="6" xfId="0" applyNumberFormat="1" applyFont="1" applyFill="1" applyBorder="1" applyAlignment="1" applyProtection="1">
      <alignment horizontal="center" vertical="center"/>
      <protection locked="0"/>
    </xf>
    <xf numFmtId="0" fontId="11" fillId="0" borderId="3" xfId="0" applyFont="1" applyBorder="1" applyAlignment="1" applyProtection="1">
      <alignment horizontal="left"/>
      <protection locked="0"/>
    </xf>
    <xf numFmtId="0" fontId="11" fillId="0" borderId="32" xfId="1" applyFont="1" applyBorder="1" applyAlignment="1" applyProtection="1">
      <alignment horizontal="center"/>
      <protection locked="0"/>
    </xf>
    <xf numFmtId="0" fontId="13" fillId="8" borderId="33" xfId="0" applyFont="1" applyFill="1" applyBorder="1" applyAlignment="1" applyProtection="1">
      <alignment horizontal="center"/>
      <protection locked="0"/>
    </xf>
    <xf numFmtId="0" fontId="13" fillId="8" borderId="26" xfId="0" applyFont="1" applyFill="1" applyBorder="1" applyAlignment="1" applyProtection="1">
      <alignment horizontal="center"/>
      <protection locked="0"/>
    </xf>
    <xf numFmtId="0" fontId="11" fillId="0" borderId="18" xfId="0" applyFont="1" applyBorder="1" applyAlignment="1" applyProtection="1">
      <alignment horizontal="left"/>
      <protection locked="0"/>
    </xf>
    <xf numFmtId="0" fontId="13" fillId="8" borderId="34" xfId="0" applyFont="1" applyFill="1" applyBorder="1" applyAlignment="1" applyProtection="1">
      <alignment horizontal="center"/>
      <protection locked="0"/>
    </xf>
    <xf numFmtId="0" fontId="13" fillId="8" borderId="32" xfId="0" applyFont="1" applyFill="1" applyBorder="1" applyAlignment="1" applyProtection="1">
      <alignment horizontal="center"/>
      <protection locked="0"/>
    </xf>
    <xf numFmtId="0" fontId="13" fillId="8" borderId="35" xfId="0" applyFont="1" applyFill="1" applyBorder="1" applyAlignment="1" applyProtection="1">
      <alignment horizontal="center"/>
      <protection locked="0"/>
    </xf>
    <xf numFmtId="0" fontId="13" fillId="8" borderId="27" xfId="0" applyFont="1" applyFill="1" applyBorder="1" applyAlignment="1" applyProtection="1">
      <alignment horizontal="center"/>
      <protection locked="0"/>
    </xf>
    <xf numFmtId="0" fontId="11" fillId="0" borderId="19" xfId="0" applyFont="1" applyBorder="1" applyAlignment="1" applyProtection="1">
      <alignment horizontal="left"/>
      <protection locked="0"/>
    </xf>
    <xf numFmtId="0" fontId="11" fillId="0" borderId="27" xfId="1" applyFont="1" applyBorder="1" applyAlignment="1" applyProtection="1">
      <alignment horizontal="center"/>
      <protection locked="0"/>
    </xf>
    <xf numFmtId="0" fontId="2" fillId="0" borderId="0" xfId="0" applyFont="1" applyProtection="1">
      <protection locked="0"/>
    </xf>
    <xf numFmtId="0" fontId="2" fillId="5" borderId="26" xfId="0" applyFont="1" applyFill="1" applyBorder="1" applyAlignment="1" applyProtection="1">
      <alignment horizontal="right"/>
      <protection locked="0"/>
    </xf>
    <xf numFmtId="0" fontId="0" fillId="0" borderId="11"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7" xfId="0" applyBorder="1" applyAlignment="1" applyProtection="1">
      <alignment horizontal="center"/>
      <protection locked="0"/>
    </xf>
    <xf numFmtId="0" fontId="0" fillId="0" borderId="0" xfId="0" applyAlignment="1" applyProtection="1">
      <protection locked="0"/>
    </xf>
    <xf numFmtId="0" fontId="2" fillId="5" borderId="32" xfId="0" applyFont="1" applyFill="1" applyBorder="1" applyAlignment="1" applyProtection="1">
      <alignment horizontal="right"/>
      <protection locked="0"/>
    </xf>
    <xf numFmtId="0" fontId="0" fillId="0" borderId="12" xfId="0" applyBorder="1" applyProtection="1">
      <protection locked="0"/>
    </xf>
    <xf numFmtId="0" fontId="0" fillId="0" borderId="13" xfId="0" applyBorder="1" applyProtection="1">
      <protection locked="0"/>
    </xf>
    <xf numFmtId="0" fontId="0" fillId="0" borderId="8" xfId="0" applyBorder="1" applyProtection="1">
      <protection locked="0"/>
    </xf>
    <xf numFmtId="0" fontId="2" fillId="4" borderId="1" xfId="0" applyFont="1" applyFill="1" applyBorder="1" applyAlignment="1" applyProtection="1">
      <alignment horizontal="center"/>
      <protection locked="0"/>
    </xf>
    <xf numFmtId="0" fontId="2" fillId="4" borderId="15" xfId="0" applyFont="1" applyFill="1" applyBorder="1" applyAlignment="1" applyProtection="1">
      <alignment horizontal="center"/>
      <protection locked="0"/>
    </xf>
    <xf numFmtId="0" fontId="2" fillId="4" borderId="2" xfId="0" applyFont="1" applyFill="1" applyBorder="1" applyAlignment="1" applyProtection="1">
      <alignment horizontal="center"/>
      <protection locked="0"/>
    </xf>
    <xf numFmtId="0" fontId="2" fillId="0" borderId="16" xfId="0" applyFont="1" applyBorder="1" applyAlignment="1" applyProtection="1">
      <alignment horizontal="right"/>
      <protection locked="0"/>
    </xf>
    <xf numFmtId="164" fontId="0" fillId="0" borderId="7" xfId="0" applyNumberFormat="1" applyBorder="1" applyProtection="1">
      <protection locked="0"/>
    </xf>
    <xf numFmtId="0" fontId="0" fillId="8" borderId="0" xfId="0" applyFill="1" applyProtection="1">
      <protection locked="0"/>
    </xf>
    <xf numFmtId="0" fontId="0" fillId="0" borderId="3" xfId="0" applyBorder="1" applyProtection="1">
      <protection locked="0"/>
    </xf>
    <xf numFmtId="164" fontId="0" fillId="0" borderId="23" xfId="0" applyNumberFormat="1" applyBorder="1" applyProtection="1">
      <protection locked="0"/>
    </xf>
    <xf numFmtId="164" fontId="0" fillId="0" borderId="4" xfId="0" applyNumberFormat="1" applyBorder="1" applyProtection="1">
      <protection locked="0"/>
    </xf>
    <xf numFmtId="0" fontId="2" fillId="0" borderId="19" xfId="0" applyFont="1" applyBorder="1" applyAlignment="1" applyProtection="1">
      <alignment horizontal="right"/>
      <protection locked="0"/>
    </xf>
    <xf numFmtId="9" fontId="0" fillId="0" borderId="9" xfId="2" applyFont="1" applyBorder="1" applyProtection="1">
      <protection locked="0"/>
    </xf>
    <xf numFmtId="0" fontId="0" fillId="0" borderId="18" xfId="0" applyBorder="1" applyProtection="1">
      <protection locked="0"/>
    </xf>
    <xf numFmtId="164" fontId="0" fillId="0" borderId="13" xfId="0" applyNumberFormat="1" applyBorder="1" applyProtection="1">
      <protection locked="0"/>
    </xf>
    <xf numFmtId="164" fontId="0" fillId="0" borderId="8" xfId="0" applyNumberFormat="1" applyBorder="1" applyProtection="1">
      <protection locked="0"/>
    </xf>
    <xf numFmtId="0" fontId="0" fillId="0" borderId="19" xfId="0" applyBorder="1" applyProtection="1">
      <protection locked="0"/>
    </xf>
    <xf numFmtId="164" fontId="0" fillId="0" borderId="20" xfId="0" applyNumberFormat="1" applyBorder="1" applyProtection="1">
      <protection locked="0"/>
    </xf>
    <xf numFmtId="164" fontId="0" fillId="0" borderId="9" xfId="0" applyNumberFormat="1" applyBorder="1" applyProtection="1">
      <protection locked="0"/>
    </xf>
    <xf numFmtId="0" fontId="2" fillId="5" borderId="27" xfId="0" applyFont="1" applyFill="1" applyBorder="1" applyAlignment="1" applyProtection="1">
      <alignment horizontal="right"/>
      <protection locked="0"/>
    </xf>
    <xf numFmtId="0" fontId="0" fillId="0" borderId="0" xfId="0" applyAlignment="1" applyProtection="1">
      <alignment vertical="center" readingOrder="1"/>
      <protection locked="0"/>
    </xf>
    <xf numFmtId="0" fontId="5" fillId="0" borderId="0" xfId="0" applyFont="1" applyAlignment="1" applyProtection="1">
      <alignment horizontal="left" vertical="center" wrapText="1" readingOrder="1"/>
      <protection locked="0"/>
    </xf>
    <xf numFmtId="0" fontId="13" fillId="2" borderId="1" xfId="0" applyFont="1" applyFill="1" applyBorder="1" applyAlignment="1" applyProtection="1">
      <alignment horizontal="center" vertical="center" wrapText="1"/>
      <protection locked="0"/>
    </xf>
    <xf numFmtId="0" fontId="13" fillId="2" borderId="15" xfId="0" applyFont="1" applyFill="1" applyBorder="1" applyAlignment="1" applyProtection="1">
      <alignment horizontal="center" vertical="center" wrapText="1"/>
      <protection locked="0"/>
    </xf>
    <xf numFmtId="0" fontId="13" fillId="2" borderId="2" xfId="0" applyFont="1" applyFill="1" applyBorder="1" applyAlignment="1" applyProtection="1">
      <alignment horizontal="center" vertical="center" wrapText="1"/>
      <protection locked="0"/>
    </xf>
    <xf numFmtId="0" fontId="13" fillId="0" borderId="16" xfId="0" applyFont="1" applyBorder="1" applyProtection="1">
      <protection locked="0"/>
    </xf>
    <xf numFmtId="0" fontId="11" fillId="0" borderId="17" xfId="0" applyFont="1" applyBorder="1" applyAlignment="1" applyProtection="1">
      <alignment horizontal="center"/>
      <protection locked="0"/>
    </xf>
    <xf numFmtId="164" fontId="11" fillId="0" borderId="17" xfId="0" applyNumberFormat="1" applyFont="1" applyBorder="1" applyProtection="1">
      <protection locked="0"/>
    </xf>
    <xf numFmtId="0" fontId="11" fillId="0" borderId="17" xfId="0" applyFont="1" applyBorder="1" applyProtection="1">
      <protection locked="0"/>
    </xf>
    <xf numFmtId="0" fontId="13" fillId="0" borderId="18" xfId="0" applyFont="1" applyBorder="1" applyProtection="1">
      <protection locked="0"/>
    </xf>
    <xf numFmtId="164" fontId="11" fillId="0" borderId="13" xfId="0" applyNumberFormat="1" applyFont="1" applyBorder="1" applyProtection="1">
      <protection locked="0"/>
    </xf>
    <xf numFmtId="0" fontId="11" fillId="0" borderId="13" xfId="0" applyFont="1" applyBorder="1" applyProtection="1">
      <protection locked="0"/>
    </xf>
    <xf numFmtId="0" fontId="13" fillId="0" borderId="19" xfId="0" applyFont="1" applyBorder="1" applyProtection="1">
      <protection locked="0"/>
    </xf>
    <xf numFmtId="164" fontId="11" fillId="0" borderId="20" xfId="0" applyNumberFormat="1" applyFont="1" applyBorder="1" applyProtection="1">
      <protection locked="0"/>
    </xf>
    <xf numFmtId="0" fontId="11" fillId="0" borderId="20" xfId="0" applyFont="1" applyBorder="1" applyProtection="1">
      <protection locked="0"/>
    </xf>
    <xf numFmtId="0" fontId="13" fillId="0" borderId="21" xfId="0" applyFont="1" applyBorder="1" applyProtection="1">
      <protection locked="0"/>
    </xf>
    <xf numFmtId="0" fontId="11" fillId="0" borderId="22" xfId="0" applyFont="1" applyBorder="1" applyProtection="1">
      <protection locked="0"/>
    </xf>
    <xf numFmtId="0" fontId="11" fillId="0" borderId="22" xfId="0" applyFont="1" applyBorder="1" applyAlignment="1" applyProtection="1">
      <alignment horizontal="right"/>
      <protection locked="0"/>
    </xf>
    <xf numFmtId="0" fontId="11" fillId="0" borderId="10" xfId="0" applyFont="1" applyBorder="1" applyAlignment="1" applyProtection="1">
      <alignment horizontal="right"/>
      <protection locked="0"/>
    </xf>
    <xf numFmtId="0" fontId="13" fillId="0" borderId="1" xfId="0" applyFont="1" applyBorder="1" applyProtection="1">
      <protection locked="0"/>
    </xf>
    <xf numFmtId="0" fontId="11" fillId="0" borderId="15" xfId="0" applyFont="1" applyBorder="1" applyProtection="1">
      <protection locked="0"/>
    </xf>
    <xf numFmtId="0" fontId="13" fillId="2" borderId="1" xfId="0" applyFont="1" applyFill="1" applyBorder="1" applyAlignment="1" applyProtection="1">
      <alignment horizontal="center"/>
      <protection locked="0"/>
    </xf>
    <xf numFmtId="0" fontId="13" fillId="2" borderId="2" xfId="0" applyFont="1" applyFill="1" applyBorder="1" applyAlignment="1" applyProtection="1">
      <alignment horizontal="center"/>
      <protection locked="0"/>
    </xf>
    <xf numFmtId="0" fontId="11" fillId="0" borderId="4" xfId="0" applyFont="1" applyBorder="1" applyProtection="1">
      <protection locked="0"/>
    </xf>
    <xf numFmtId="0" fontId="11" fillId="0" borderId="8" xfId="0" applyFont="1" applyBorder="1" applyProtection="1">
      <protection locked="0"/>
    </xf>
    <xf numFmtId="9" fontId="11" fillId="0" borderId="8" xfId="0" applyNumberFormat="1" applyFont="1" applyBorder="1" applyProtection="1">
      <protection locked="0"/>
    </xf>
    <xf numFmtId="165" fontId="11" fillId="0" borderId="8" xfId="0" applyNumberFormat="1" applyFont="1" applyBorder="1" applyProtection="1">
      <protection locked="0"/>
    </xf>
    <xf numFmtId="10" fontId="11" fillId="0" borderId="9" xfId="0" applyNumberFormat="1" applyFont="1" applyBorder="1" applyProtection="1">
      <protection locked="0"/>
    </xf>
    <xf numFmtId="9" fontId="11" fillId="0" borderId="9" xfId="0" applyNumberFormat="1" applyFont="1" applyBorder="1" applyProtection="1">
      <protection locked="0"/>
    </xf>
    <xf numFmtId="0" fontId="11" fillId="0" borderId="23" xfId="0" applyFont="1" applyBorder="1" applyProtection="1">
      <protection locked="0"/>
    </xf>
    <xf numFmtId="0" fontId="11" fillId="0" borderId="8" xfId="0" applyFont="1" applyBorder="1" applyAlignment="1" applyProtection="1">
      <alignment horizontal="center"/>
      <protection locked="0"/>
    </xf>
    <xf numFmtId="0" fontId="11" fillId="0" borderId="24" xfId="0" applyFont="1" applyBorder="1" applyProtection="1">
      <protection locked="0"/>
    </xf>
    <xf numFmtId="0" fontId="11" fillId="0" borderId="25" xfId="0" applyFont="1" applyBorder="1" applyProtection="1">
      <protection locked="0"/>
    </xf>
    <xf numFmtId="164" fontId="11" fillId="0" borderId="8" xfId="0" applyNumberFormat="1" applyFont="1" applyBorder="1" applyProtection="1">
      <protection locked="0"/>
    </xf>
    <xf numFmtId="9" fontId="11" fillId="0" borderId="4" xfId="0" applyNumberFormat="1" applyFont="1" applyBorder="1" applyAlignment="1" applyProtection="1">
      <alignment horizontal="center"/>
      <protection locked="0"/>
    </xf>
    <xf numFmtId="165" fontId="11" fillId="0" borderId="3" xfId="0" applyNumberFormat="1" applyFont="1" applyBorder="1" applyAlignment="1" applyProtection="1">
      <alignment horizontal="center"/>
      <protection locked="0"/>
    </xf>
    <xf numFmtId="9" fontId="11" fillId="0" borderId="8" xfId="0" applyNumberFormat="1" applyFont="1" applyBorder="1" applyAlignment="1" applyProtection="1">
      <alignment horizontal="center"/>
      <protection locked="0"/>
    </xf>
    <xf numFmtId="165" fontId="11" fillId="0" borderId="18" xfId="0" applyNumberFormat="1" applyFont="1" applyBorder="1" applyAlignment="1" applyProtection="1">
      <alignment horizontal="center"/>
      <protection locked="0"/>
    </xf>
    <xf numFmtId="9" fontId="11" fillId="0" borderId="9" xfId="0" applyNumberFormat="1" applyFont="1" applyBorder="1" applyAlignment="1" applyProtection="1">
      <alignment horizontal="center"/>
      <protection locked="0"/>
    </xf>
    <xf numFmtId="165" fontId="11" fillId="0" borderId="19" xfId="0" applyNumberFormat="1" applyFont="1" applyBorder="1" applyAlignment="1" applyProtection="1">
      <alignment horizontal="center"/>
      <protection locked="0"/>
    </xf>
    <xf numFmtId="0" fontId="11" fillId="0" borderId="4" xfId="0" applyFont="1" applyBorder="1" applyAlignment="1" applyProtection="1">
      <alignment horizontal="center"/>
      <protection locked="0"/>
    </xf>
    <xf numFmtId="0" fontId="11" fillId="0" borderId="9" xfId="0" applyFont="1" applyBorder="1" applyAlignment="1" applyProtection="1">
      <alignment horizontal="center"/>
      <protection locked="0"/>
    </xf>
    <xf numFmtId="0" fontId="14" fillId="5" borderId="1" xfId="0" applyFont="1" applyFill="1" applyBorder="1" applyAlignment="1" applyProtection="1">
      <alignment horizontal="center"/>
      <protection locked="0"/>
    </xf>
    <xf numFmtId="0" fontId="14" fillId="5" borderId="2" xfId="0" applyFont="1" applyFill="1" applyBorder="1" applyAlignment="1" applyProtection="1">
      <alignment horizontal="center"/>
      <protection locked="0"/>
    </xf>
    <xf numFmtId="49" fontId="14" fillId="12" borderId="29" xfId="0" applyNumberFormat="1" applyFont="1" applyFill="1" applyBorder="1" applyAlignment="1" applyProtection="1">
      <alignment horizontal="center" vertical="center"/>
      <protection locked="0"/>
    </xf>
    <xf numFmtId="49" fontId="15" fillId="12" borderId="31" xfId="0" applyNumberFormat="1" applyFont="1" applyFill="1" applyBorder="1" applyAlignment="1" applyProtection="1">
      <alignment horizontal="center" vertical="center"/>
      <protection locked="0"/>
    </xf>
    <xf numFmtId="49" fontId="15" fillId="12" borderId="25" xfId="0" applyNumberFormat="1" applyFont="1" applyFill="1" applyBorder="1" applyAlignment="1" applyProtection="1">
      <alignment horizontal="center" vertical="center"/>
      <protection locked="0"/>
    </xf>
    <xf numFmtId="49" fontId="15" fillId="12" borderId="39" xfId="0" applyNumberFormat="1" applyFont="1" applyFill="1" applyBorder="1" applyAlignment="1" applyProtection="1">
      <alignment horizontal="center" vertical="center"/>
      <protection locked="0"/>
    </xf>
    <xf numFmtId="0" fontId="6" fillId="11" borderId="37" xfId="0" applyFont="1" applyFill="1" applyBorder="1" applyAlignment="1" applyProtection="1">
      <alignment horizontal="left" vertical="center" wrapText="1"/>
      <protection locked="0"/>
    </xf>
    <xf numFmtId="0" fontId="6" fillId="11" borderId="41" xfId="0" applyFont="1" applyFill="1" applyBorder="1" applyAlignment="1" applyProtection="1">
      <alignment horizontal="left" vertical="center" wrapText="1"/>
      <protection locked="0"/>
    </xf>
    <xf numFmtId="0" fontId="6" fillId="11" borderId="38" xfId="0" applyFont="1" applyFill="1" applyBorder="1" applyAlignment="1" applyProtection="1">
      <alignment horizontal="left" vertical="center" wrapText="1"/>
      <protection locked="0"/>
    </xf>
    <xf numFmtId="0" fontId="14" fillId="5" borderId="15" xfId="0" applyFont="1" applyFill="1" applyBorder="1" applyAlignment="1" applyProtection="1">
      <alignment horizontal="center"/>
      <protection locked="0"/>
    </xf>
    <xf numFmtId="0" fontId="14" fillId="13" borderId="37" xfId="0" applyFont="1" applyFill="1" applyBorder="1" applyAlignment="1" applyProtection="1">
      <alignment horizontal="center"/>
      <protection locked="0"/>
    </xf>
    <xf numFmtId="0" fontId="14" fillId="13" borderId="38" xfId="0" applyFont="1" applyFill="1" applyBorder="1" applyAlignment="1" applyProtection="1">
      <alignment horizontal="center"/>
      <protection locked="0"/>
    </xf>
    <xf numFmtId="0" fontId="14" fillId="12" borderId="29" xfId="0" applyFont="1" applyFill="1" applyBorder="1" applyAlignment="1" applyProtection="1">
      <alignment horizontal="center" vertical="center"/>
      <protection locked="0"/>
    </xf>
    <xf numFmtId="0" fontId="14" fillId="12" borderId="31" xfId="0" applyFont="1" applyFill="1" applyBorder="1" applyAlignment="1" applyProtection="1">
      <alignment horizontal="center" vertical="center"/>
      <protection locked="0"/>
    </xf>
    <xf numFmtId="0" fontId="14" fillId="12" borderId="25" xfId="0" applyFont="1" applyFill="1" applyBorder="1" applyAlignment="1" applyProtection="1">
      <alignment horizontal="center" vertical="center"/>
      <protection locked="0"/>
    </xf>
    <xf numFmtId="0" fontId="14" fillId="12" borderId="39" xfId="0" applyFont="1" applyFill="1" applyBorder="1" applyAlignment="1" applyProtection="1">
      <alignment horizontal="center" vertical="center"/>
      <protection locked="0"/>
    </xf>
    <xf numFmtId="0" fontId="8" fillId="11" borderId="37" xfId="0" applyFont="1" applyFill="1" applyBorder="1" applyAlignment="1" applyProtection="1">
      <alignment horizontal="left" vertical="center" wrapText="1"/>
      <protection locked="0"/>
    </xf>
    <xf numFmtId="0" fontId="12" fillId="11" borderId="41" xfId="0" applyFont="1" applyFill="1" applyBorder="1" applyAlignment="1" applyProtection="1">
      <alignment horizontal="left" vertical="center" wrapText="1"/>
      <protection locked="0"/>
    </xf>
    <xf numFmtId="0" fontId="12" fillId="11" borderId="38" xfId="0" applyFont="1" applyFill="1" applyBorder="1" applyAlignment="1" applyProtection="1">
      <alignment horizontal="left" vertical="center" wrapText="1"/>
      <protection locked="0"/>
    </xf>
    <xf numFmtId="0" fontId="14" fillId="13" borderId="29" xfId="0" applyFont="1" applyFill="1" applyBorder="1" applyAlignment="1" applyProtection="1">
      <alignment horizontal="center"/>
      <protection locked="0"/>
    </xf>
    <xf numFmtId="0" fontId="14" fillId="13" borderId="42" xfId="0" applyFont="1" applyFill="1" applyBorder="1" applyAlignment="1" applyProtection="1">
      <alignment horizontal="center"/>
      <protection locked="0"/>
    </xf>
    <xf numFmtId="0" fontId="14" fillId="13" borderId="31" xfId="0" applyFont="1" applyFill="1" applyBorder="1" applyAlignment="1" applyProtection="1">
      <alignment horizontal="center"/>
      <protection locked="0"/>
    </xf>
    <xf numFmtId="0" fontId="14" fillId="13" borderId="1" xfId="0" applyFont="1" applyFill="1" applyBorder="1" applyAlignment="1" applyProtection="1">
      <alignment horizontal="center"/>
      <protection locked="0"/>
    </xf>
    <xf numFmtId="0" fontId="14" fillId="13" borderId="15" xfId="0" applyFont="1" applyFill="1" applyBorder="1" applyAlignment="1" applyProtection="1">
      <alignment horizontal="center"/>
      <protection locked="0"/>
    </xf>
    <xf numFmtId="0" fontId="14" fillId="13" borderId="2" xfId="0" applyFont="1" applyFill="1" applyBorder="1" applyAlignment="1" applyProtection="1">
      <alignment horizontal="center"/>
      <protection locked="0"/>
    </xf>
    <xf numFmtId="0" fontId="12" fillId="11" borderId="37" xfId="0" applyFont="1" applyFill="1" applyBorder="1" applyAlignment="1" applyProtection="1">
      <alignment horizontal="left" vertical="center" wrapText="1"/>
      <protection locked="0"/>
    </xf>
    <xf numFmtId="0" fontId="14" fillId="12" borderId="24" xfId="0" applyFont="1" applyFill="1" applyBorder="1" applyAlignment="1" applyProtection="1">
      <alignment horizontal="center" vertical="center"/>
      <protection locked="0"/>
    </xf>
    <xf numFmtId="0" fontId="14" fillId="12" borderId="44" xfId="0" applyFont="1" applyFill="1" applyBorder="1" applyAlignment="1" applyProtection="1">
      <alignment horizontal="center" vertical="center"/>
      <protection locked="0"/>
    </xf>
    <xf numFmtId="0" fontId="11" fillId="11" borderId="41" xfId="0" applyFont="1" applyFill="1" applyBorder="1" applyAlignment="1" applyProtection="1">
      <alignment horizontal="left" vertical="center" wrapText="1"/>
      <protection locked="0"/>
    </xf>
    <xf numFmtId="0" fontId="11" fillId="11" borderId="38" xfId="0" applyFont="1" applyFill="1" applyBorder="1" applyAlignment="1" applyProtection="1">
      <alignment horizontal="left" vertical="center" wrapText="1"/>
      <protection locked="0"/>
    </xf>
    <xf numFmtId="0" fontId="13" fillId="13" borderId="37" xfId="0" applyFont="1" applyFill="1" applyBorder="1" applyAlignment="1" applyProtection="1">
      <alignment horizontal="center"/>
      <protection locked="0"/>
    </xf>
    <xf numFmtId="0" fontId="13" fillId="13" borderId="41" xfId="0" applyFont="1" applyFill="1" applyBorder="1" applyAlignment="1" applyProtection="1">
      <alignment horizontal="center"/>
      <protection locked="0"/>
    </xf>
    <xf numFmtId="0" fontId="13" fillId="13" borderId="38" xfId="0" applyFont="1" applyFill="1" applyBorder="1" applyAlignment="1" applyProtection="1">
      <alignment horizontal="center"/>
      <protection locked="0"/>
    </xf>
    <xf numFmtId="0" fontId="13" fillId="12" borderId="29" xfId="0" applyFont="1" applyFill="1" applyBorder="1" applyAlignment="1" applyProtection="1">
      <alignment horizontal="center" vertical="center"/>
      <protection locked="0"/>
    </xf>
    <xf numFmtId="0" fontId="13" fillId="12" borderId="31" xfId="0" applyFont="1" applyFill="1" applyBorder="1" applyAlignment="1" applyProtection="1">
      <alignment horizontal="center" vertical="center"/>
      <protection locked="0"/>
    </xf>
    <xf numFmtId="0" fontId="13" fillId="12" borderId="24" xfId="0" applyFont="1" applyFill="1" applyBorder="1" applyAlignment="1" applyProtection="1">
      <alignment horizontal="center" vertical="center"/>
      <protection locked="0"/>
    </xf>
    <xf numFmtId="0" fontId="13" fillId="12" borderId="44" xfId="0" applyFont="1" applyFill="1" applyBorder="1" applyAlignment="1" applyProtection="1">
      <alignment horizontal="center" vertical="center"/>
      <protection locked="0"/>
    </xf>
    <xf numFmtId="0" fontId="14" fillId="12" borderId="42" xfId="0" applyFont="1" applyFill="1" applyBorder="1" applyAlignment="1" applyProtection="1">
      <alignment horizontal="center" vertical="center"/>
      <protection locked="0"/>
    </xf>
    <xf numFmtId="0" fontId="14" fillId="12" borderId="43" xfId="0" applyFont="1" applyFill="1" applyBorder="1" applyAlignment="1" applyProtection="1">
      <alignment horizontal="center" vertical="center"/>
      <protection locked="0"/>
    </xf>
    <xf numFmtId="0" fontId="13" fillId="13" borderId="41" xfId="1" applyFont="1" applyFill="1" applyBorder="1" applyAlignment="1" applyProtection="1">
      <alignment horizontal="center"/>
      <protection locked="0"/>
    </xf>
    <xf numFmtId="0" fontId="13" fillId="13" borderId="38" xfId="1" applyFont="1" applyFill="1" applyBorder="1" applyAlignment="1" applyProtection="1">
      <alignment horizontal="center"/>
      <protection locked="0"/>
    </xf>
    <xf numFmtId="0" fontId="3" fillId="12" borderId="29" xfId="0" applyFont="1" applyFill="1" applyBorder="1" applyAlignment="1" applyProtection="1">
      <alignment horizontal="center" vertical="center"/>
      <protection locked="0"/>
    </xf>
    <xf numFmtId="0" fontId="3" fillId="12" borderId="42" xfId="0" applyFont="1" applyFill="1" applyBorder="1" applyAlignment="1" applyProtection="1">
      <alignment horizontal="center" vertical="center"/>
      <protection locked="0"/>
    </xf>
    <xf numFmtId="0" fontId="3" fillId="12" borderId="31" xfId="0" applyFont="1" applyFill="1" applyBorder="1" applyAlignment="1" applyProtection="1">
      <alignment horizontal="center" vertical="center"/>
      <protection locked="0"/>
    </xf>
    <xf numFmtId="0" fontId="3" fillId="12" borderId="25" xfId="0" applyFont="1" applyFill="1" applyBorder="1" applyAlignment="1" applyProtection="1">
      <alignment horizontal="center" vertical="center"/>
      <protection locked="0"/>
    </xf>
    <xf numFmtId="0" fontId="3" fillId="12" borderId="43" xfId="0" applyFont="1" applyFill="1" applyBorder="1" applyAlignment="1" applyProtection="1">
      <alignment horizontal="center" vertical="center"/>
      <protection locked="0"/>
    </xf>
    <xf numFmtId="0" fontId="3" fillId="12" borderId="39" xfId="0" applyFont="1" applyFill="1" applyBorder="1" applyAlignment="1" applyProtection="1">
      <alignment horizontal="center" vertical="center"/>
      <protection locked="0"/>
    </xf>
    <xf numFmtId="0" fontId="2" fillId="9" borderId="37" xfId="0" applyFont="1" applyFill="1" applyBorder="1" applyAlignment="1" applyProtection="1">
      <alignment horizontal="center"/>
      <protection locked="0"/>
    </xf>
    <xf numFmtId="0" fontId="2" fillId="9" borderId="41" xfId="0" applyFont="1" applyFill="1" applyBorder="1" applyAlignment="1" applyProtection="1">
      <alignment horizontal="center"/>
      <protection locked="0"/>
    </xf>
    <xf numFmtId="0" fontId="2" fillId="9" borderId="38" xfId="0" applyFont="1" applyFill="1" applyBorder="1" applyAlignment="1" applyProtection="1">
      <alignment horizontal="center"/>
      <protection locked="0"/>
    </xf>
    <xf numFmtId="0" fontId="13" fillId="2" borderId="37" xfId="0" applyFont="1" applyFill="1" applyBorder="1" applyAlignment="1" applyProtection="1">
      <alignment horizontal="center"/>
      <protection locked="0"/>
    </xf>
    <xf numFmtId="0" fontId="13" fillId="2" borderId="38" xfId="0" applyFont="1" applyFill="1" applyBorder="1" applyAlignment="1" applyProtection="1">
      <alignment horizontal="center"/>
      <protection locked="0"/>
    </xf>
    <xf numFmtId="0" fontId="13" fillId="5" borderId="37" xfId="0" applyFont="1" applyFill="1" applyBorder="1" applyAlignment="1" applyProtection="1">
      <alignment horizontal="center"/>
      <protection locked="0"/>
    </xf>
    <xf numFmtId="0" fontId="13" fillId="5" borderId="41" xfId="0" applyFont="1" applyFill="1" applyBorder="1" applyAlignment="1" applyProtection="1">
      <alignment horizontal="center"/>
      <protection locked="0"/>
    </xf>
    <xf numFmtId="0" fontId="13" fillId="5" borderId="38" xfId="0" applyFont="1" applyFill="1" applyBorder="1" applyAlignment="1" applyProtection="1">
      <alignment horizontal="center"/>
      <protection locked="0"/>
    </xf>
    <xf numFmtId="0" fontId="13" fillId="0" borderId="42" xfId="0" applyFont="1" applyBorder="1" applyAlignment="1" applyProtection="1">
      <alignment horizontal="right"/>
      <protection locked="0"/>
    </xf>
    <xf numFmtId="0" fontId="13" fillId="0" borderId="0" xfId="0" applyFont="1" applyBorder="1" applyAlignment="1" applyProtection="1">
      <alignment horizontal="right"/>
      <protection locked="0"/>
    </xf>
    <xf numFmtId="0" fontId="13" fillId="0" borderId="43" xfId="0" applyFont="1" applyBorder="1" applyAlignment="1" applyProtection="1">
      <alignment horizontal="right"/>
      <protection locked="0"/>
    </xf>
    <xf numFmtId="49" fontId="2" fillId="3" borderId="37" xfId="0" applyNumberFormat="1" applyFont="1" applyFill="1" applyBorder="1" applyAlignment="1">
      <alignment horizontal="center"/>
    </xf>
    <xf numFmtId="49" fontId="2" fillId="3" borderId="38" xfId="0" applyNumberFormat="1" applyFont="1" applyFill="1" applyBorder="1" applyAlignment="1">
      <alignment horizontal="center"/>
    </xf>
    <xf numFmtId="49" fontId="2" fillId="9" borderId="29" xfId="0" applyNumberFormat="1" applyFont="1" applyFill="1" applyBorder="1" applyAlignment="1">
      <alignment horizontal="center"/>
    </xf>
    <xf numFmtId="49" fontId="2" fillId="9" borderId="31" xfId="0" applyNumberFormat="1" applyFont="1" applyFill="1" applyBorder="1" applyAlignment="1">
      <alignment horizontal="center"/>
    </xf>
    <xf numFmtId="49" fontId="2" fillId="9" borderId="25" xfId="0" applyNumberFormat="1" applyFont="1" applyFill="1" applyBorder="1" applyAlignment="1">
      <alignment horizontal="center"/>
    </xf>
    <xf numFmtId="49" fontId="2" fillId="9" borderId="39" xfId="0" applyNumberFormat="1" applyFont="1" applyFill="1" applyBorder="1" applyAlignment="1">
      <alignment horizontal="center"/>
    </xf>
    <xf numFmtId="49" fontId="16" fillId="10" borderId="37" xfId="0" applyNumberFormat="1" applyFont="1" applyFill="1" applyBorder="1" applyAlignment="1">
      <alignment horizontal="center" vertical="center" wrapText="1"/>
    </xf>
    <xf numFmtId="49" fontId="16" fillId="10" borderId="38" xfId="0" applyNumberFormat="1" applyFont="1" applyFill="1" applyBorder="1" applyAlignment="1">
      <alignment horizontal="center" vertical="center" wrapText="1"/>
    </xf>
    <xf numFmtId="49" fontId="2" fillId="0" borderId="40" xfId="0" applyNumberFormat="1" applyFont="1" applyBorder="1" applyAlignment="1">
      <alignment horizontal="center"/>
    </xf>
    <xf numFmtId="49" fontId="2" fillId="0" borderId="12" xfId="0" applyNumberFormat="1" applyFont="1" applyBorder="1" applyAlignment="1">
      <alignment horizontal="center"/>
    </xf>
    <xf numFmtId="164" fontId="11" fillId="0" borderId="13" xfId="0" applyNumberFormat="1" applyFont="1" applyBorder="1" applyAlignment="1" applyProtection="1">
      <alignment horizontal="right"/>
      <protection locked="0"/>
    </xf>
    <xf numFmtId="164" fontId="11" fillId="0" borderId="15" xfId="0" applyNumberFormat="1" applyFont="1" applyBorder="1" applyAlignment="1" applyProtection="1">
      <alignment horizontal="right"/>
      <protection locked="0"/>
    </xf>
    <xf numFmtId="164" fontId="11" fillId="0" borderId="8" xfId="0" applyNumberFormat="1" applyFont="1" applyBorder="1" applyAlignment="1" applyProtection="1">
      <alignment horizontal="right"/>
      <protection locked="0"/>
    </xf>
    <xf numFmtId="3" fontId="13" fillId="0" borderId="36" xfId="0" applyNumberFormat="1" applyFont="1" applyBorder="1" applyAlignment="1" applyProtection="1">
      <alignment horizontal="center"/>
      <protection locked="0"/>
    </xf>
    <xf numFmtId="1" fontId="11" fillId="0" borderId="13" xfId="0" applyNumberFormat="1" applyFont="1" applyBorder="1" applyAlignment="1" applyProtection="1">
      <alignment horizontal="center"/>
      <protection locked="0"/>
    </xf>
    <xf numFmtId="164" fontId="11" fillId="0" borderId="8" xfId="0" applyNumberFormat="1" applyFont="1" applyBorder="1" applyAlignment="1" applyProtection="1">
      <alignment horizontal="center"/>
      <protection locked="0"/>
    </xf>
    <xf numFmtId="164" fontId="13" fillId="0" borderId="36" xfId="0" applyNumberFormat="1" applyFont="1" applyBorder="1" applyAlignment="1" applyProtection="1">
      <alignment horizontal="center"/>
      <protection locked="0"/>
    </xf>
    <xf numFmtId="9" fontId="12" fillId="0" borderId="8" xfId="0" applyNumberFormat="1" applyFont="1" applyBorder="1" applyAlignment="1" applyProtection="1">
      <alignment horizontal="right"/>
      <protection locked="0"/>
    </xf>
    <xf numFmtId="9" fontId="12" fillId="0" borderId="8" xfId="0" applyNumberFormat="1" applyFont="1" applyBorder="1" applyAlignment="1" applyProtection="1">
      <alignment horizontal="center"/>
      <protection locked="0"/>
    </xf>
    <xf numFmtId="4" fontId="0" fillId="0" borderId="12" xfId="0" applyNumberFormat="1" applyBorder="1" applyAlignment="1" applyProtection="1">
      <alignment horizontal="center"/>
      <protection locked="0"/>
    </xf>
    <xf numFmtId="4" fontId="0" fillId="0" borderId="12" xfId="0" applyNumberFormat="1" applyBorder="1" applyProtection="1">
      <protection locked="0"/>
    </xf>
    <xf numFmtId="4" fontId="0" fillId="0" borderId="13" xfId="0" applyNumberFormat="1" applyBorder="1" applyProtection="1">
      <protection locked="0"/>
    </xf>
    <xf numFmtId="4" fontId="0" fillId="0" borderId="8" xfId="0" applyNumberFormat="1" applyBorder="1" applyProtection="1">
      <protection locked="0"/>
    </xf>
    <xf numFmtId="4" fontId="0" fillId="0" borderId="14" xfId="0" applyNumberFormat="1" applyBorder="1" applyAlignment="1" applyProtection="1">
      <alignment horizontal="center"/>
      <protection locked="0"/>
    </xf>
  </cellXfs>
  <cellStyles count="3">
    <cellStyle name="Normal" xfId="0" builtinId="0"/>
    <cellStyle name="Normal 2 2" xfId="1"/>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8" sqref="C8"/>
    </sheetView>
  </sheetViews>
  <sheetFormatPr defaultColWidth="9.140625" defaultRowHeight="15.75" x14ac:dyDescent="0.25"/>
  <cols>
    <col min="1" max="1" width="12.5703125" style="25" customWidth="1"/>
    <col min="2" max="2" width="14.85546875" style="27" customWidth="1"/>
    <col min="3" max="3" width="18.42578125" style="27" customWidth="1"/>
    <col min="4" max="5" width="12.5703125" style="27" customWidth="1"/>
    <col min="6" max="6" width="15.5703125" style="27" customWidth="1"/>
    <col min="7" max="7" width="13.42578125" style="27" customWidth="1"/>
    <col min="8" max="8" width="12.5703125" style="27" customWidth="1"/>
    <col min="9" max="16384" width="9.140625" style="27"/>
  </cols>
  <sheetData>
    <row r="1" spans="1:10" s="25" customFormat="1" ht="156" customHeight="1" thickBot="1" x14ac:dyDescent="0.3">
      <c r="A1" s="24"/>
      <c r="B1" s="221" t="s">
        <v>131</v>
      </c>
      <c r="C1" s="222"/>
      <c r="D1" s="222"/>
      <c r="E1" s="222"/>
      <c r="F1" s="222"/>
      <c r="G1" s="222"/>
      <c r="H1" s="223"/>
      <c r="J1" s="26"/>
    </row>
    <row r="2" spans="1:10" s="30" customFormat="1" ht="15" customHeight="1" x14ac:dyDescent="0.25">
      <c r="A2" s="27"/>
      <c r="B2" s="28"/>
      <c r="C2" s="28"/>
      <c r="D2" s="29"/>
      <c r="J2" s="31"/>
    </row>
    <row r="3" spans="1:10" s="25" customFormat="1" ht="15" customHeight="1" thickBot="1" x14ac:dyDescent="0.3">
      <c r="A3" s="27"/>
      <c r="B3" s="27"/>
      <c r="C3" s="27"/>
      <c r="I3" s="31"/>
    </row>
    <row r="4" spans="1:10" s="32" customFormat="1" ht="15" customHeight="1" thickBot="1" x14ac:dyDescent="0.3">
      <c r="A4" s="27"/>
      <c r="B4" s="217" t="s">
        <v>129</v>
      </c>
      <c r="C4" s="218"/>
      <c r="D4" s="215" t="s">
        <v>4</v>
      </c>
      <c r="E4" s="216"/>
      <c r="I4" s="31"/>
    </row>
    <row r="5" spans="1:10" ht="15" customHeight="1" thickBot="1" x14ac:dyDescent="0.3">
      <c r="A5" s="27"/>
      <c r="B5" s="219"/>
      <c r="C5" s="220"/>
      <c r="D5" s="33">
        <v>0</v>
      </c>
      <c r="E5" s="34" t="s">
        <v>5</v>
      </c>
      <c r="F5" s="35"/>
      <c r="G5" s="35"/>
      <c r="H5" s="35"/>
      <c r="I5" s="31"/>
    </row>
    <row r="6" spans="1:10" ht="15" customHeight="1" x14ac:dyDescent="0.25">
      <c r="A6" s="27"/>
      <c r="B6" s="36" t="s">
        <v>1</v>
      </c>
      <c r="C6" s="37" t="s">
        <v>0</v>
      </c>
      <c r="D6" s="38">
        <v>100</v>
      </c>
      <c r="E6" s="39" t="s">
        <v>6</v>
      </c>
      <c r="F6" s="35"/>
      <c r="G6" s="35"/>
      <c r="H6" s="35"/>
      <c r="I6" s="26"/>
    </row>
    <row r="7" spans="1:10" ht="15" customHeight="1" x14ac:dyDescent="0.25">
      <c r="A7" s="27"/>
      <c r="B7" s="40" t="s">
        <v>2</v>
      </c>
      <c r="C7" s="41">
        <v>89</v>
      </c>
      <c r="D7" s="38">
        <v>400</v>
      </c>
      <c r="E7" s="39" t="s">
        <v>7</v>
      </c>
      <c r="F7" s="35"/>
      <c r="G7" s="35"/>
      <c r="H7" s="35"/>
      <c r="I7" s="26"/>
    </row>
    <row r="8" spans="1:10" ht="15" customHeight="1" thickBot="1" x14ac:dyDescent="0.3">
      <c r="A8" s="27"/>
      <c r="B8" s="42" t="s">
        <v>3</v>
      </c>
      <c r="C8" s="43" t="str">
        <f>VLOOKUP(C7,D5:E8,2,TRUE)</f>
        <v>Supporter</v>
      </c>
      <c r="D8" s="44">
        <v>1000</v>
      </c>
      <c r="E8" s="43" t="s">
        <v>8</v>
      </c>
      <c r="F8" s="35"/>
      <c r="G8" s="35"/>
      <c r="H8" s="35"/>
      <c r="I8" s="35"/>
    </row>
    <row r="9" spans="1:10" ht="15" customHeight="1" x14ac:dyDescent="0.25">
      <c r="A9" s="27"/>
      <c r="D9" s="35"/>
      <c r="E9" s="35"/>
      <c r="F9" s="35"/>
      <c r="G9" s="35"/>
      <c r="H9" s="35"/>
      <c r="I9" s="28"/>
      <c r="J9" s="28"/>
    </row>
    <row r="10" spans="1:10" s="26" customFormat="1" x14ac:dyDescent="0.2">
      <c r="A10" s="45"/>
    </row>
    <row r="11" spans="1:10" s="26" customFormat="1" x14ac:dyDescent="0.2">
      <c r="A11" s="45"/>
    </row>
    <row r="12" spans="1:10" s="26" customFormat="1" x14ac:dyDescent="0.2">
      <c r="A12" s="45"/>
    </row>
    <row r="13" spans="1:10" s="26" customFormat="1" x14ac:dyDescent="0.2">
      <c r="A13" s="45"/>
    </row>
    <row r="14" spans="1:10" s="26" customFormat="1" x14ac:dyDescent="0.2">
      <c r="A14" s="45"/>
    </row>
    <row r="15" spans="1:10" s="26" customFormat="1" x14ac:dyDescent="0.2">
      <c r="A15" s="45"/>
    </row>
    <row r="16" spans="1:10" s="26" customFormat="1" x14ac:dyDescent="0.2">
      <c r="A16" s="45"/>
    </row>
  </sheetData>
  <sheetProtection formatCells="0" formatColumns="0" formatRows="0" insertColumns="0" insertRows="0" deleteColumns="0" deleteRows="0"/>
  <mergeCells count="3">
    <mergeCell ref="D4:E4"/>
    <mergeCell ref="B4:C5"/>
    <mergeCell ref="B1:H1"/>
  </mergeCells>
  <phoneticPr fontId="0"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opLeftCell="A4" workbookViewId="0">
      <selection activeCell="J20" sqref="J20"/>
    </sheetView>
  </sheetViews>
  <sheetFormatPr defaultColWidth="9.140625" defaultRowHeight="15" x14ac:dyDescent="0.25"/>
  <cols>
    <col min="1" max="1" width="9.140625" style="15"/>
    <col min="2" max="2" width="29" style="15" customWidth="1"/>
    <col min="3" max="3" width="12.85546875" style="15" customWidth="1"/>
    <col min="4" max="4" width="11" style="15" customWidth="1"/>
    <col min="5" max="5" width="10.85546875" style="15" customWidth="1"/>
    <col min="6" max="6" width="11.42578125" style="15" customWidth="1"/>
    <col min="7" max="7" width="13.42578125" style="15" customWidth="1"/>
    <col min="8" max="8" width="11.5703125" style="15" customWidth="1"/>
    <col min="9" max="9" width="11.140625" style="15" customWidth="1"/>
    <col min="10" max="10" width="12.5703125" style="15" customWidth="1"/>
    <col min="11" max="12" width="9.42578125" style="15" customWidth="1"/>
    <col min="13" max="15" width="9.140625" style="15"/>
    <col min="16" max="16" width="11.140625" style="15" bestFit="1" customWidth="1"/>
    <col min="17" max="16384" width="9.140625" style="15"/>
  </cols>
  <sheetData>
    <row r="1" spans="2:13" ht="246" customHeight="1" thickBot="1" x14ac:dyDescent="0.3">
      <c r="B1" s="221" t="s">
        <v>158</v>
      </c>
      <c r="C1" s="243"/>
      <c r="D1" s="243"/>
      <c r="E1" s="243"/>
      <c r="F1" s="243"/>
      <c r="G1" s="243"/>
      <c r="H1" s="243"/>
      <c r="I1" s="243"/>
      <c r="J1" s="243"/>
      <c r="K1" s="243"/>
      <c r="L1" s="243"/>
      <c r="M1" s="244"/>
    </row>
    <row r="3" spans="2:13" ht="15.75" thickBot="1" x14ac:dyDescent="0.3"/>
    <row r="4" spans="2:13" x14ac:dyDescent="0.25">
      <c r="B4" s="227" t="s">
        <v>143</v>
      </c>
      <c r="C4" s="252"/>
      <c r="D4" s="252"/>
      <c r="E4" s="252"/>
      <c r="F4" s="252"/>
      <c r="G4" s="252"/>
      <c r="H4" s="252"/>
      <c r="I4" s="252"/>
      <c r="J4" s="252"/>
      <c r="K4" s="252"/>
      <c r="L4" s="228"/>
    </row>
    <row r="5" spans="2:13" ht="15.75" thickBot="1" x14ac:dyDescent="0.3">
      <c r="B5" s="229"/>
      <c r="C5" s="253"/>
      <c r="D5" s="253"/>
      <c r="E5" s="253"/>
      <c r="F5" s="253"/>
      <c r="G5" s="253"/>
      <c r="H5" s="253"/>
      <c r="I5" s="253"/>
      <c r="J5" s="253"/>
      <c r="K5" s="253"/>
      <c r="L5" s="230"/>
    </row>
    <row r="6" spans="2:13" ht="30.75" thickBot="1" x14ac:dyDescent="0.3">
      <c r="B6" s="175" t="s">
        <v>101</v>
      </c>
      <c r="C6" s="176" t="s">
        <v>53</v>
      </c>
      <c r="D6" s="176" t="s">
        <v>54</v>
      </c>
      <c r="E6" s="176" t="s">
        <v>55</v>
      </c>
      <c r="F6" s="176" t="s">
        <v>56</v>
      </c>
      <c r="G6" s="176" t="s">
        <v>57</v>
      </c>
      <c r="H6" s="176" t="s">
        <v>58</v>
      </c>
      <c r="I6" s="176" t="s">
        <v>59</v>
      </c>
      <c r="J6" s="176" t="s">
        <v>60</v>
      </c>
      <c r="K6" s="176" t="s">
        <v>61</v>
      </c>
      <c r="L6" s="177" t="s">
        <v>62</v>
      </c>
    </row>
    <row r="7" spans="2:13" x14ac:dyDescent="0.25">
      <c r="B7" s="178" t="s">
        <v>63</v>
      </c>
      <c r="C7" s="179">
        <v>2</v>
      </c>
      <c r="D7" s="180">
        <v>8</v>
      </c>
      <c r="E7" s="181">
        <v>48</v>
      </c>
      <c r="F7" s="283">
        <f>IF(E7&gt;$C$18,SUM(D7*$C$18),SUM(D7*E7))</f>
        <v>320</v>
      </c>
      <c r="G7" s="283">
        <f>IF(E7&gt;$C$18,SUM((E7-$C$18)*(D7*$C$19)),0)</f>
        <v>96</v>
      </c>
      <c r="H7" s="283">
        <f>SUM(F7:G7)</f>
        <v>416</v>
      </c>
      <c r="I7" s="283">
        <f>SUM(H7-C7*$C$20)</f>
        <v>316</v>
      </c>
      <c r="J7" s="283">
        <f>SUM(LOOKUP(I7,$H$18:$H$22,$G$18:$G$22)*I7)</f>
        <v>79</v>
      </c>
      <c r="K7" s="283">
        <f>SUM(H7*$C$21)</f>
        <v>31.823999999999998</v>
      </c>
      <c r="L7" s="285">
        <f>SUM(H7-J7-K7)</f>
        <v>305.17599999999999</v>
      </c>
    </row>
    <row r="8" spans="2:13" x14ac:dyDescent="0.25">
      <c r="B8" s="182" t="s">
        <v>64</v>
      </c>
      <c r="C8" s="19">
        <v>2</v>
      </c>
      <c r="D8" s="183">
        <v>8</v>
      </c>
      <c r="E8" s="184">
        <v>50</v>
      </c>
      <c r="F8" s="283">
        <f t="shared" ref="F8:F13" si="0">IF(E8&gt;$C$18,SUM(D8*$C$18),SUM(D8*E8))</f>
        <v>320</v>
      </c>
      <c r="G8" s="283">
        <f t="shared" ref="G8:G13" si="1">IF(E8&gt;$C$18,SUM((E8-$C$18)*(D8*$C$19)),0)</f>
        <v>120</v>
      </c>
      <c r="H8" s="283">
        <f t="shared" ref="H8:H13" si="2">SUM(F8:G8)</f>
        <v>440</v>
      </c>
      <c r="I8" s="283">
        <f t="shared" ref="I8:I13" si="3">SUM(H8-C8*$C$20)</f>
        <v>340</v>
      </c>
      <c r="J8" s="283">
        <f t="shared" ref="J8:J13" si="4">SUM(LOOKUP(I8,$H$18:$H$22,$G$18:$G$22)*I8)</f>
        <v>85</v>
      </c>
      <c r="K8" s="283">
        <f t="shared" ref="K8:K13" si="5">SUM(H8*$C$21)</f>
        <v>33.659999999999997</v>
      </c>
      <c r="L8" s="285">
        <f t="shared" ref="L8:L13" si="6">SUM(H8-J8-K8)</f>
        <v>321.34000000000003</v>
      </c>
    </row>
    <row r="9" spans="2:13" x14ac:dyDescent="0.25">
      <c r="B9" s="182" t="s">
        <v>65</v>
      </c>
      <c r="C9" s="19">
        <v>2</v>
      </c>
      <c r="D9" s="183">
        <v>7.2</v>
      </c>
      <c r="E9" s="184">
        <v>48</v>
      </c>
      <c r="F9" s="283">
        <f t="shared" si="0"/>
        <v>288</v>
      </c>
      <c r="G9" s="283">
        <f t="shared" si="1"/>
        <v>86.4</v>
      </c>
      <c r="H9" s="283">
        <f>SUM(F9:G9)</f>
        <v>374.4</v>
      </c>
      <c r="I9" s="283">
        <f t="shared" si="3"/>
        <v>274.39999999999998</v>
      </c>
      <c r="J9" s="283">
        <f t="shared" si="4"/>
        <v>60.367999999999995</v>
      </c>
      <c r="K9" s="283">
        <f t="shared" si="5"/>
        <v>28.641599999999997</v>
      </c>
      <c r="L9" s="285">
        <f t="shared" si="6"/>
        <v>285.3904</v>
      </c>
    </row>
    <row r="10" spans="2:13" x14ac:dyDescent="0.25">
      <c r="B10" s="182" t="s">
        <v>66</v>
      </c>
      <c r="C10" s="19">
        <v>3</v>
      </c>
      <c r="D10" s="183">
        <v>10</v>
      </c>
      <c r="E10" s="184">
        <v>44</v>
      </c>
      <c r="F10" s="283">
        <f t="shared" si="0"/>
        <v>400</v>
      </c>
      <c r="G10" s="283">
        <f t="shared" si="1"/>
        <v>60</v>
      </c>
      <c r="H10" s="283">
        <f t="shared" si="2"/>
        <v>460</v>
      </c>
      <c r="I10" s="283">
        <f t="shared" si="3"/>
        <v>310</v>
      </c>
      <c r="J10" s="283">
        <f t="shared" si="4"/>
        <v>77.5</v>
      </c>
      <c r="K10" s="283">
        <f t="shared" si="5"/>
        <v>35.19</v>
      </c>
      <c r="L10" s="285">
        <f t="shared" si="6"/>
        <v>347.31</v>
      </c>
    </row>
    <row r="11" spans="2:13" x14ac:dyDescent="0.25">
      <c r="B11" s="182" t="s">
        <v>67</v>
      </c>
      <c r="C11" s="19">
        <v>1</v>
      </c>
      <c r="D11" s="183">
        <v>14</v>
      </c>
      <c r="E11" s="184">
        <v>48</v>
      </c>
      <c r="F11" s="283">
        <f t="shared" si="0"/>
        <v>560</v>
      </c>
      <c r="G11" s="283">
        <f t="shared" si="1"/>
        <v>168</v>
      </c>
      <c r="H11" s="283">
        <f t="shared" si="2"/>
        <v>728</v>
      </c>
      <c r="I11" s="283">
        <f t="shared" si="3"/>
        <v>678</v>
      </c>
      <c r="J11" s="283">
        <f t="shared" si="4"/>
        <v>210.18</v>
      </c>
      <c r="K11" s="283">
        <f t="shared" si="5"/>
        <v>55.692</v>
      </c>
      <c r="L11" s="285">
        <f t="shared" si="6"/>
        <v>462.12799999999993</v>
      </c>
    </row>
    <row r="12" spans="2:13" x14ac:dyDescent="0.25">
      <c r="B12" s="182" t="s">
        <v>68</v>
      </c>
      <c r="C12" s="19">
        <v>1</v>
      </c>
      <c r="D12" s="183">
        <v>9</v>
      </c>
      <c r="E12" s="184">
        <v>35</v>
      </c>
      <c r="F12" s="283">
        <f t="shared" si="0"/>
        <v>315</v>
      </c>
      <c r="G12" s="283">
        <f t="shared" si="1"/>
        <v>0</v>
      </c>
      <c r="H12" s="283">
        <f t="shared" si="2"/>
        <v>315</v>
      </c>
      <c r="I12" s="283">
        <f t="shared" si="3"/>
        <v>265</v>
      </c>
      <c r="J12" s="283">
        <f t="shared" si="4"/>
        <v>58.3</v>
      </c>
      <c r="K12" s="283">
        <f t="shared" si="5"/>
        <v>24.0975</v>
      </c>
      <c r="L12" s="285">
        <f t="shared" si="6"/>
        <v>232.60249999999999</v>
      </c>
    </row>
    <row r="13" spans="2:13" ht="15.75" thickBot="1" x14ac:dyDescent="0.3">
      <c r="B13" s="185" t="s">
        <v>69</v>
      </c>
      <c r="C13" s="23">
        <v>4</v>
      </c>
      <c r="D13" s="186">
        <v>9.1999999999999993</v>
      </c>
      <c r="E13" s="187">
        <v>40</v>
      </c>
      <c r="F13" s="283">
        <f t="shared" si="0"/>
        <v>368</v>
      </c>
      <c r="G13" s="283">
        <f t="shared" si="1"/>
        <v>0</v>
      </c>
      <c r="H13" s="283">
        <f t="shared" si="2"/>
        <v>368</v>
      </c>
      <c r="I13" s="283">
        <f t="shared" si="3"/>
        <v>168</v>
      </c>
      <c r="J13" s="283">
        <f t="shared" si="4"/>
        <v>25.2</v>
      </c>
      <c r="K13" s="283">
        <f t="shared" si="5"/>
        <v>28.152000000000001</v>
      </c>
      <c r="L13" s="285">
        <f t="shared" si="6"/>
        <v>314.64800000000002</v>
      </c>
    </row>
    <row r="14" spans="2:13" ht="15.75" thickBot="1" x14ac:dyDescent="0.3">
      <c r="B14" s="188"/>
      <c r="C14" s="189"/>
      <c r="D14" s="189"/>
      <c r="E14" s="189"/>
      <c r="F14" s="190"/>
      <c r="G14" s="190"/>
      <c r="H14" s="190"/>
      <c r="I14" s="190"/>
      <c r="J14" s="190"/>
      <c r="K14" s="190"/>
      <c r="L14" s="191"/>
    </row>
    <row r="15" spans="2:13" ht="15.75" thickBot="1" x14ac:dyDescent="0.3">
      <c r="B15" s="192" t="s">
        <v>70</v>
      </c>
      <c r="C15" s="193"/>
      <c r="D15" s="193"/>
      <c r="E15" s="193"/>
      <c r="F15" s="284">
        <f>SUM(F7:F13)</f>
        <v>2571</v>
      </c>
      <c r="G15" s="284">
        <f>SUM(G7:G13)</f>
        <v>530.4</v>
      </c>
      <c r="H15" s="284">
        <f>SUM(H7:H13)</f>
        <v>3101.4</v>
      </c>
      <c r="I15" s="284">
        <f>SUM(I7:I13)</f>
        <v>2351.4</v>
      </c>
      <c r="J15" s="284">
        <f>SUM(J7:J13)</f>
        <v>595.548</v>
      </c>
      <c r="K15" s="284">
        <f>SUM(K7:K13)</f>
        <v>237.25709999999998</v>
      </c>
      <c r="L15" s="284">
        <f>SUM(L7:L13)</f>
        <v>2268.5949000000001</v>
      </c>
    </row>
    <row r="16" spans="2:13" ht="15.75" thickBot="1" x14ac:dyDescent="0.3"/>
    <row r="17" spans="2:12" ht="15.75" thickBot="1" x14ac:dyDescent="0.3">
      <c r="B17" s="265" t="s">
        <v>71</v>
      </c>
      <c r="C17" s="266"/>
      <c r="D17" s="28"/>
      <c r="E17" s="28"/>
      <c r="F17" s="28"/>
      <c r="G17" s="195" t="s">
        <v>72</v>
      </c>
      <c r="H17" s="194" t="s">
        <v>59</v>
      </c>
      <c r="K17" s="28"/>
      <c r="L17" s="28"/>
    </row>
    <row r="18" spans="2:12" x14ac:dyDescent="0.25">
      <c r="B18" s="110" t="s">
        <v>108</v>
      </c>
      <c r="C18" s="196">
        <v>40</v>
      </c>
      <c r="G18" s="207">
        <v>0.15</v>
      </c>
      <c r="H18" s="208">
        <v>0</v>
      </c>
    </row>
    <row r="19" spans="2:12" x14ac:dyDescent="0.25">
      <c r="B19" s="115" t="s">
        <v>109</v>
      </c>
      <c r="C19" s="197">
        <v>1.5</v>
      </c>
      <c r="G19" s="209">
        <v>0.22</v>
      </c>
      <c r="H19" s="210">
        <v>200</v>
      </c>
    </row>
    <row r="20" spans="2:12" x14ac:dyDescent="0.25">
      <c r="B20" s="115" t="s">
        <v>73</v>
      </c>
      <c r="C20" s="199">
        <v>50</v>
      </c>
      <c r="G20" s="209">
        <v>0.25</v>
      </c>
      <c r="H20" s="210">
        <v>300</v>
      </c>
    </row>
    <row r="21" spans="2:12" ht="15.75" thickBot="1" x14ac:dyDescent="0.3">
      <c r="B21" s="120" t="s">
        <v>155</v>
      </c>
      <c r="C21" s="200">
        <v>7.6499999999999999E-2</v>
      </c>
      <c r="G21" s="209">
        <v>0.28000000000000003</v>
      </c>
      <c r="H21" s="210">
        <v>400</v>
      </c>
    </row>
    <row r="22" spans="2:12" ht="15.75" thickBot="1" x14ac:dyDescent="0.3">
      <c r="G22" s="211">
        <v>0.31</v>
      </c>
      <c r="H22" s="212">
        <v>500</v>
      </c>
    </row>
    <row r="23" spans="2:12" x14ac:dyDescent="0.25">
      <c r="B23" s="28"/>
      <c r="C23" s="28"/>
      <c r="D23" s="28"/>
      <c r="E23" s="28"/>
      <c r="F23" s="28"/>
      <c r="G23" s="28"/>
      <c r="H23" s="28"/>
      <c r="I23" s="28"/>
      <c r="J23" s="28"/>
      <c r="K23" s="28"/>
      <c r="L23" s="28"/>
    </row>
    <row r="24" spans="2:12" x14ac:dyDescent="0.25">
      <c r="B24" s="28"/>
      <c r="C24" s="28"/>
      <c r="D24" s="28"/>
      <c r="E24" s="28"/>
      <c r="F24" s="28"/>
      <c r="G24" s="28"/>
      <c r="H24" s="28"/>
      <c r="I24" s="28"/>
      <c r="J24" s="28"/>
      <c r="K24" s="28"/>
      <c r="L24" s="28"/>
    </row>
    <row r="25" spans="2:12" x14ac:dyDescent="0.25">
      <c r="B25" s="28"/>
      <c r="C25" s="28"/>
      <c r="D25" s="28"/>
      <c r="E25" s="28"/>
      <c r="F25" s="28"/>
      <c r="G25" s="28"/>
      <c r="H25" s="28"/>
      <c r="I25" s="28"/>
      <c r="J25" s="28"/>
      <c r="K25" s="28"/>
      <c r="L25" s="28"/>
    </row>
    <row r="26" spans="2:12" x14ac:dyDescent="0.25">
      <c r="B26" s="28"/>
      <c r="C26" s="28"/>
      <c r="D26" s="28"/>
      <c r="E26" s="28"/>
      <c r="F26" s="28"/>
      <c r="G26" s="28"/>
      <c r="H26" s="28"/>
      <c r="I26" s="28"/>
      <c r="J26" s="28"/>
      <c r="K26" s="28"/>
      <c r="L26" s="28"/>
    </row>
    <row r="33" spans="1:1" x14ac:dyDescent="0.25">
      <c r="A33" s="28"/>
    </row>
    <row r="34" spans="1:1" x14ac:dyDescent="0.25">
      <c r="A34" s="28"/>
    </row>
    <row r="35" spans="1:1" x14ac:dyDescent="0.25">
      <c r="A35" s="28"/>
    </row>
    <row r="36" spans="1:1" x14ac:dyDescent="0.25">
      <c r="A36" s="28"/>
    </row>
    <row r="37" spans="1:1" x14ac:dyDescent="0.25">
      <c r="A37" s="28"/>
    </row>
    <row r="38" spans="1:1" x14ac:dyDescent="0.25">
      <c r="A38" s="28"/>
    </row>
  </sheetData>
  <sheetProtection formatCells="0" formatColumns="0" formatRows="0" insertColumns="0" insertRows="0" deleteColumns="0"/>
  <mergeCells count="3">
    <mergeCell ref="B17:C17"/>
    <mergeCell ref="B1:M1"/>
    <mergeCell ref="B4:L5"/>
  </mergeCells>
  <phoneticPr fontId="4" type="noConversion"/>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3"/>
  <sheetViews>
    <sheetView topLeftCell="A7" workbookViewId="0">
      <selection activeCell="K20" sqref="K20"/>
    </sheetView>
  </sheetViews>
  <sheetFormatPr defaultColWidth="9.140625" defaultRowHeight="15" x14ac:dyDescent="0.25"/>
  <cols>
    <col min="1" max="1" width="9.140625" style="15"/>
    <col min="2" max="2" width="20" style="15" bestFit="1" customWidth="1"/>
    <col min="3" max="3" width="14.5703125" style="15" bestFit="1" customWidth="1"/>
    <col min="4" max="4" width="12.42578125" style="15" bestFit="1" customWidth="1"/>
    <col min="5" max="5" width="16.42578125" style="15" customWidth="1"/>
    <col min="6" max="6" width="12.85546875" style="15" bestFit="1" customWidth="1"/>
    <col min="7" max="7" width="12.5703125" style="15" bestFit="1" customWidth="1"/>
    <col min="8" max="8" width="13.5703125" style="15" customWidth="1"/>
    <col min="9" max="9" width="11.5703125" style="15" customWidth="1"/>
    <col min="10" max="16384" width="9.140625" style="15"/>
  </cols>
  <sheetData>
    <row r="1" spans="2:13" ht="224.25" customHeight="1" thickBot="1" x14ac:dyDescent="0.3">
      <c r="B1" s="221" t="s">
        <v>159</v>
      </c>
      <c r="C1" s="243"/>
      <c r="D1" s="243"/>
      <c r="E1" s="243"/>
      <c r="F1" s="243"/>
      <c r="G1" s="243"/>
      <c r="H1" s="243"/>
      <c r="I1" s="243"/>
      <c r="J1" s="243"/>
      <c r="K1" s="243"/>
      <c r="L1" s="243"/>
      <c r="M1" s="244"/>
    </row>
    <row r="3" spans="2:13" ht="15.75" thickBot="1" x14ac:dyDescent="0.3"/>
    <row r="4" spans="2:13" x14ac:dyDescent="0.25">
      <c r="B4" s="227" t="s">
        <v>74</v>
      </c>
      <c r="C4" s="252"/>
      <c r="D4" s="252"/>
      <c r="E4" s="252"/>
      <c r="F4" s="252"/>
      <c r="G4" s="252"/>
      <c r="H4" s="252"/>
      <c r="I4" s="228"/>
    </row>
    <row r="5" spans="2:13" ht="15.75" thickBot="1" x14ac:dyDescent="0.3">
      <c r="B5" s="229"/>
      <c r="C5" s="253"/>
      <c r="D5" s="253"/>
      <c r="E5" s="253"/>
      <c r="F5" s="253"/>
      <c r="G5" s="253"/>
      <c r="H5" s="253"/>
      <c r="I5" s="230"/>
    </row>
    <row r="6" spans="2:13" ht="15.75" thickBot="1" x14ac:dyDescent="0.3">
      <c r="B6" s="105" t="s">
        <v>157</v>
      </c>
      <c r="C6" s="106" t="s">
        <v>75</v>
      </c>
      <c r="D6" s="106" t="s">
        <v>76</v>
      </c>
      <c r="E6" s="106" t="s">
        <v>77</v>
      </c>
      <c r="F6" s="106" t="s">
        <v>78</v>
      </c>
      <c r="G6" s="106" t="s">
        <v>79</v>
      </c>
      <c r="H6" s="106" t="s">
        <v>80</v>
      </c>
      <c r="I6" s="107" t="s">
        <v>81</v>
      </c>
    </row>
    <row r="7" spans="2:13" x14ac:dyDescent="0.25">
      <c r="B7" s="110" t="s">
        <v>156</v>
      </c>
      <c r="C7" s="202" t="s">
        <v>82</v>
      </c>
      <c r="D7" s="202">
        <v>2.75</v>
      </c>
      <c r="E7" s="287">
        <f>SUM(VLOOKUP(B7,$B$19:$D$21,3,FALSE)*D7)</f>
        <v>3025</v>
      </c>
      <c r="F7" s="287">
        <f>SUM(E7*$I$22)</f>
        <v>605</v>
      </c>
      <c r="G7" s="287">
        <f>SUM(E7*$I$23)</f>
        <v>302.5</v>
      </c>
      <c r="H7" s="287">
        <f>SUM(E7:G7)</f>
        <v>3932.5</v>
      </c>
      <c r="I7" s="288">
        <f>IF(H7&gt;$I$19,H7*$I$20,H7*$I$21)</f>
        <v>5898.75</v>
      </c>
    </row>
    <row r="8" spans="2:13" x14ac:dyDescent="0.25">
      <c r="B8" s="115" t="s">
        <v>83</v>
      </c>
      <c r="C8" s="184" t="s">
        <v>84</v>
      </c>
      <c r="D8" s="184">
        <v>1.25</v>
      </c>
      <c r="E8" s="287">
        <f t="shared" ref="E8:E13" si="0">SUM(VLOOKUP(B8,$B$19:$D$21,3,FALSE)*D8)</f>
        <v>925</v>
      </c>
      <c r="F8" s="287">
        <f t="shared" ref="F8:F13" si="1">SUM(E8*$I$22)</f>
        <v>185</v>
      </c>
      <c r="G8" s="287">
        <f t="shared" ref="G8:G16" si="2">SUM(E8*$I$23)</f>
        <v>92.5</v>
      </c>
      <c r="H8" s="287">
        <f t="shared" ref="H8:H13" si="3">SUM(E8:G8)</f>
        <v>1202.5</v>
      </c>
      <c r="I8" s="288">
        <f t="shared" ref="I8:I13" si="4">IF(H8&gt;$I$19,H8*$I$20,H8*$I$21)</f>
        <v>1803.75</v>
      </c>
    </row>
    <row r="9" spans="2:13" x14ac:dyDescent="0.25">
      <c r="B9" s="115" t="s">
        <v>83</v>
      </c>
      <c r="C9" s="184" t="s">
        <v>85</v>
      </c>
      <c r="D9" s="184">
        <v>3.15</v>
      </c>
      <c r="E9" s="287">
        <f t="shared" si="0"/>
        <v>2331</v>
      </c>
      <c r="F9" s="287">
        <f t="shared" si="1"/>
        <v>466.20000000000005</v>
      </c>
      <c r="G9" s="287">
        <f t="shared" si="2"/>
        <v>233.10000000000002</v>
      </c>
      <c r="H9" s="287">
        <f t="shared" si="3"/>
        <v>3030.2999999999997</v>
      </c>
      <c r="I9" s="288">
        <f t="shared" si="4"/>
        <v>4545.45</v>
      </c>
    </row>
    <row r="10" spans="2:13" x14ac:dyDescent="0.25">
      <c r="B10" s="115" t="s">
        <v>86</v>
      </c>
      <c r="C10" s="184" t="s">
        <v>87</v>
      </c>
      <c r="D10" s="184">
        <v>3.5</v>
      </c>
      <c r="E10" s="287">
        <f t="shared" si="0"/>
        <v>11200</v>
      </c>
      <c r="F10" s="287">
        <f t="shared" si="1"/>
        <v>2240</v>
      </c>
      <c r="G10" s="287">
        <f t="shared" si="2"/>
        <v>1120</v>
      </c>
      <c r="H10" s="287">
        <f t="shared" si="3"/>
        <v>14560</v>
      </c>
      <c r="I10" s="288">
        <f t="shared" si="4"/>
        <v>18200</v>
      </c>
    </row>
    <row r="11" spans="2:13" ht="12.75" customHeight="1" x14ac:dyDescent="0.25">
      <c r="B11" s="115" t="s">
        <v>86</v>
      </c>
      <c r="C11" s="184" t="s">
        <v>88</v>
      </c>
      <c r="D11" s="184">
        <v>2.25</v>
      </c>
      <c r="E11" s="287">
        <f t="shared" si="0"/>
        <v>7200</v>
      </c>
      <c r="F11" s="287">
        <f t="shared" si="1"/>
        <v>1440</v>
      </c>
      <c r="G11" s="287">
        <f t="shared" si="2"/>
        <v>720</v>
      </c>
      <c r="H11" s="287">
        <f t="shared" si="3"/>
        <v>9360</v>
      </c>
      <c r="I11" s="288">
        <f t="shared" si="4"/>
        <v>11700</v>
      </c>
    </row>
    <row r="12" spans="2:13" ht="13.5" customHeight="1" x14ac:dyDescent="0.25">
      <c r="B12" s="115" t="s">
        <v>156</v>
      </c>
      <c r="C12" s="184" t="s">
        <v>89</v>
      </c>
      <c r="D12" s="184">
        <v>5.5</v>
      </c>
      <c r="E12" s="287">
        <f t="shared" si="0"/>
        <v>6050</v>
      </c>
      <c r="F12" s="287">
        <f t="shared" si="1"/>
        <v>1210</v>
      </c>
      <c r="G12" s="287">
        <f t="shared" si="2"/>
        <v>605</v>
      </c>
      <c r="H12" s="287">
        <f t="shared" si="3"/>
        <v>7865</v>
      </c>
      <c r="I12" s="288">
        <f t="shared" si="4"/>
        <v>9831.25</v>
      </c>
    </row>
    <row r="13" spans="2:13" ht="15.75" thickBot="1" x14ac:dyDescent="0.3">
      <c r="B13" s="120" t="s">
        <v>83</v>
      </c>
      <c r="C13" s="187" t="s">
        <v>90</v>
      </c>
      <c r="D13" s="187">
        <v>1.5</v>
      </c>
      <c r="E13" s="287">
        <f t="shared" si="0"/>
        <v>1110</v>
      </c>
      <c r="F13" s="287">
        <f t="shared" si="1"/>
        <v>222</v>
      </c>
      <c r="G13" s="287">
        <f t="shared" si="2"/>
        <v>111</v>
      </c>
      <c r="H13" s="287">
        <f t="shared" si="3"/>
        <v>1443</v>
      </c>
      <c r="I13" s="288">
        <f t="shared" si="4"/>
        <v>2164.5</v>
      </c>
    </row>
    <row r="14" spans="2:13" x14ac:dyDescent="0.25">
      <c r="B14" s="204"/>
      <c r="C14" s="270" t="s">
        <v>70</v>
      </c>
      <c r="D14" s="270"/>
      <c r="E14" s="286">
        <f>SUM(E7:E13)</f>
        <v>31841</v>
      </c>
      <c r="F14" s="286">
        <f>SUM(F7:F13)</f>
        <v>6368.2</v>
      </c>
      <c r="G14" s="286">
        <f>SUM(G7:G13)</f>
        <v>3184.1</v>
      </c>
      <c r="H14" s="286">
        <f>SUM(H7:H13)</f>
        <v>41393.300000000003</v>
      </c>
      <c r="I14" s="289">
        <f>SUM(I7:I13)</f>
        <v>54143.7</v>
      </c>
    </row>
    <row r="15" spans="2:13" x14ac:dyDescent="0.25">
      <c r="B15" s="204"/>
      <c r="C15" s="271" t="s">
        <v>91</v>
      </c>
      <c r="D15" s="271"/>
      <c r="E15" s="286">
        <f>AVERAGE(E7:E13)</f>
        <v>4548.7142857142853</v>
      </c>
      <c r="F15" s="286">
        <f>AVERAGE(F7:F13)</f>
        <v>909.74285714285713</v>
      </c>
      <c r="G15" s="286">
        <f>AVERAGE(G7:G13)</f>
        <v>454.87142857142857</v>
      </c>
      <c r="H15" s="286">
        <f>AVERAGE(H7:H13)</f>
        <v>5913.3285714285721</v>
      </c>
      <c r="I15" s="289">
        <f>AVERAGE(I7:I13)</f>
        <v>7734.8142857142857</v>
      </c>
    </row>
    <row r="16" spans="2:13" ht="15.75" thickBot="1" x14ac:dyDescent="0.3">
      <c r="B16" s="205"/>
      <c r="C16" s="272" t="s">
        <v>92</v>
      </c>
      <c r="D16" s="272"/>
      <c r="E16" s="286">
        <f>MAX(E7:E13)</f>
        <v>11200</v>
      </c>
      <c r="F16" s="286">
        <f>MAX(F7:F13)</f>
        <v>2240</v>
      </c>
      <c r="G16" s="286">
        <f>MAX(G7:G13)</f>
        <v>1120</v>
      </c>
      <c r="H16" s="286">
        <f>MAX(H7:H13)</f>
        <v>14560</v>
      </c>
      <c r="I16" s="289">
        <f>MAX(I7:I13)</f>
        <v>18200</v>
      </c>
    </row>
    <row r="17" spans="2:9" ht="15.75" thickBot="1" x14ac:dyDescent="0.3"/>
    <row r="18" spans="2:9" ht="15.75" thickBot="1" x14ac:dyDescent="0.3">
      <c r="B18" s="105" t="s">
        <v>157</v>
      </c>
      <c r="C18" s="106" t="s">
        <v>93</v>
      </c>
      <c r="D18" s="107" t="s">
        <v>94</v>
      </c>
      <c r="F18" s="267" t="s">
        <v>95</v>
      </c>
      <c r="G18" s="268"/>
      <c r="H18" s="268"/>
      <c r="I18" s="269"/>
    </row>
    <row r="19" spans="2:9" x14ac:dyDescent="0.25">
      <c r="B19" s="16" t="s">
        <v>156</v>
      </c>
      <c r="C19" s="17">
        <v>2200</v>
      </c>
      <c r="D19" s="213">
        <v>1100</v>
      </c>
      <c r="F19" s="110" t="s">
        <v>96</v>
      </c>
      <c r="G19" s="202"/>
      <c r="H19" s="202"/>
      <c r="I19" s="196">
        <v>4000</v>
      </c>
    </row>
    <row r="20" spans="2:9" x14ac:dyDescent="0.25">
      <c r="B20" s="18" t="s">
        <v>83</v>
      </c>
      <c r="C20" s="19">
        <v>1200</v>
      </c>
      <c r="D20" s="203">
        <v>740</v>
      </c>
      <c r="F20" s="115" t="s">
        <v>97</v>
      </c>
      <c r="G20" s="184"/>
      <c r="H20" s="184"/>
      <c r="I20" s="206">
        <v>1.25</v>
      </c>
    </row>
    <row r="21" spans="2:9" ht="15.75" thickBot="1" x14ac:dyDescent="0.3">
      <c r="B21" s="22" t="s">
        <v>86</v>
      </c>
      <c r="C21" s="23">
        <v>3000</v>
      </c>
      <c r="D21" s="214">
        <v>3200</v>
      </c>
      <c r="F21" s="115" t="s">
        <v>98</v>
      </c>
      <c r="G21" s="184"/>
      <c r="H21" s="184"/>
      <c r="I21" s="206">
        <v>1.5</v>
      </c>
    </row>
    <row r="22" spans="2:9" x14ac:dyDescent="0.25">
      <c r="F22" s="115" t="s">
        <v>99</v>
      </c>
      <c r="G22" s="184"/>
      <c r="H22" s="184"/>
      <c r="I22" s="198">
        <v>0.2</v>
      </c>
    </row>
    <row r="23" spans="2:9" ht="15.75" thickBot="1" x14ac:dyDescent="0.3">
      <c r="F23" s="120" t="s">
        <v>100</v>
      </c>
      <c r="G23" s="187"/>
      <c r="H23" s="187"/>
      <c r="I23" s="201">
        <v>0.1</v>
      </c>
    </row>
  </sheetData>
  <sheetProtection formatCells="0" formatColumns="0" formatRows="0" insertColumns="0" insertRows="0"/>
  <mergeCells count="6">
    <mergeCell ref="B1:M1"/>
    <mergeCell ref="B4:I5"/>
    <mergeCell ref="F18:I18"/>
    <mergeCell ref="C14:D14"/>
    <mergeCell ref="C15:D15"/>
    <mergeCell ref="C16:D16"/>
  </mergeCells>
  <phoneticPr fontId="4" type="noConversion"/>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B8" sqref="B8:C8"/>
    </sheetView>
  </sheetViews>
  <sheetFormatPr defaultRowHeight="12.75" x14ac:dyDescent="0.2"/>
  <cols>
    <col min="1" max="1" width="19.5703125" customWidth="1"/>
    <col min="2" max="2" width="16.42578125" style="3" customWidth="1"/>
    <col min="3" max="3" width="17" style="3" customWidth="1"/>
    <col min="4" max="4" width="9.140625" style="2" customWidth="1"/>
  </cols>
  <sheetData>
    <row r="1" spans="1:4" s="1" customFormat="1" ht="15" customHeight="1" x14ac:dyDescent="0.2">
      <c r="A1" s="11"/>
      <c r="B1" s="275" t="s">
        <v>165</v>
      </c>
      <c r="C1" s="276"/>
      <c r="D1" s="6"/>
    </row>
    <row r="2" spans="1:4" s="1" customFormat="1" ht="15" customHeight="1" thickBot="1" x14ac:dyDescent="0.25">
      <c r="A2" s="11"/>
      <c r="B2" s="277" t="s">
        <v>162</v>
      </c>
      <c r="C2" s="278"/>
      <c r="D2" s="6"/>
    </row>
    <row r="3" spans="1:4" ht="15" customHeight="1" thickBot="1" x14ac:dyDescent="0.25"/>
    <row r="4" spans="1:4" ht="15" customHeight="1" thickBot="1" x14ac:dyDescent="0.25">
      <c r="B4" s="273" t="s">
        <v>161</v>
      </c>
      <c r="C4" s="274"/>
    </row>
    <row r="5" spans="1:4" ht="15" customHeight="1" thickBot="1" x14ac:dyDescent="0.25">
      <c r="B5" s="7" t="s">
        <v>101</v>
      </c>
      <c r="C5" s="8" t="s">
        <v>102</v>
      </c>
      <c r="D5" s="5"/>
    </row>
    <row r="6" spans="1:4" x14ac:dyDescent="0.2">
      <c r="A6" s="4"/>
      <c r="B6" s="9" t="s">
        <v>168</v>
      </c>
      <c r="C6" s="10" t="s">
        <v>169</v>
      </c>
      <c r="D6" s="5"/>
    </row>
    <row r="7" spans="1:4" x14ac:dyDescent="0.2">
      <c r="A7" s="4"/>
      <c r="B7" s="13"/>
      <c r="C7" s="12"/>
      <c r="D7" s="5"/>
    </row>
    <row r="8" spans="1:4" x14ac:dyDescent="0.2">
      <c r="A8" s="1" t="s">
        <v>163</v>
      </c>
      <c r="B8" s="281" t="s">
        <v>170</v>
      </c>
      <c r="C8" s="282"/>
    </row>
    <row r="9" spans="1:4" ht="13.5" thickBot="1" x14ac:dyDescent="0.25">
      <c r="B9"/>
      <c r="C9"/>
    </row>
    <row r="10" spans="1:4" ht="50.25" customHeight="1" thickBot="1" x14ac:dyDescent="0.25">
      <c r="B10" s="279" t="s">
        <v>166</v>
      </c>
      <c r="C10" s="280"/>
    </row>
  </sheetData>
  <mergeCells count="5">
    <mergeCell ref="B4:C4"/>
    <mergeCell ref="B1:C1"/>
    <mergeCell ref="B2:C2"/>
    <mergeCell ref="B10:C10"/>
    <mergeCell ref="B8:C8"/>
  </mergeCells>
  <phoneticPr fontId="4" type="noConversion"/>
  <pageMargins left="0.75" right="0.75" top="1" bottom="1" header="0.5" footer="0.5"/>
  <pageSetup orientation="portrait" horizontalDpi="4294967293"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C9" sqref="C9"/>
    </sheetView>
  </sheetViews>
  <sheetFormatPr defaultColWidth="9.140625" defaultRowHeight="15.75" x14ac:dyDescent="0.25"/>
  <cols>
    <col min="1" max="1" width="12.5703125" style="25" customWidth="1"/>
    <col min="2" max="2" width="14.85546875" style="27" customWidth="1"/>
    <col min="3" max="3" width="18.42578125" style="27" customWidth="1"/>
    <col min="4" max="5" width="12.5703125" style="27" customWidth="1"/>
    <col min="6" max="6" width="15.5703125" style="27" customWidth="1"/>
    <col min="7" max="7" width="13.42578125" style="27" customWidth="1"/>
    <col min="8" max="8" width="12.5703125" style="27" customWidth="1"/>
    <col min="9" max="16384" width="9.140625" style="27"/>
  </cols>
  <sheetData>
    <row r="1" spans="1:11" s="25" customFormat="1" ht="156" customHeight="1" thickBot="1" x14ac:dyDescent="0.3">
      <c r="A1" s="24"/>
      <c r="B1" s="221" t="s">
        <v>132</v>
      </c>
      <c r="C1" s="222"/>
      <c r="D1" s="222"/>
      <c r="E1" s="222"/>
      <c r="F1" s="222"/>
      <c r="G1" s="222"/>
      <c r="H1" s="223"/>
      <c r="J1" s="26"/>
    </row>
    <row r="2" spans="1:11" s="30" customFormat="1" ht="15" customHeight="1" x14ac:dyDescent="0.25">
      <c r="A2" s="27"/>
      <c r="B2" s="28"/>
      <c r="C2" s="28"/>
      <c r="D2" s="29"/>
      <c r="J2" s="31"/>
    </row>
    <row r="3" spans="1:11" s="25" customFormat="1" ht="15" customHeight="1" thickBot="1" x14ac:dyDescent="0.3">
      <c r="A3" s="27"/>
      <c r="B3" s="27"/>
      <c r="C3" s="27"/>
      <c r="D3" s="29"/>
      <c r="J3" s="31"/>
    </row>
    <row r="4" spans="1:11" s="32" customFormat="1" ht="15" customHeight="1" thickBot="1" x14ac:dyDescent="0.3">
      <c r="A4" s="27"/>
      <c r="B4" s="217" t="s">
        <v>129</v>
      </c>
      <c r="C4" s="218"/>
      <c r="D4" s="215" t="s">
        <v>4</v>
      </c>
      <c r="E4" s="224"/>
      <c r="F4" s="224"/>
      <c r="G4" s="216"/>
      <c r="I4" s="31"/>
    </row>
    <row r="5" spans="1:11" ht="15" customHeight="1" thickBot="1" x14ac:dyDescent="0.3">
      <c r="A5" s="27"/>
      <c r="B5" s="219"/>
      <c r="C5" s="220"/>
      <c r="D5" s="46">
        <v>0</v>
      </c>
      <c r="E5" s="47">
        <v>200</v>
      </c>
      <c r="F5" s="47">
        <v>500</v>
      </c>
      <c r="G5" s="48">
        <v>1000</v>
      </c>
      <c r="H5" s="35"/>
      <c r="I5" s="31"/>
    </row>
    <row r="6" spans="1:11" ht="15" customHeight="1" thickBot="1" x14ac:dyDescent="0.3">
      <c r="A6" s="27"/>
      <c r="B6" s="36" t="s">
        <v>1</v>
      </c>
      <c r="C6" s="37" t="s">
        <v>130</v>
      </c>
      <c r="D6" s="49" t="s">
        <v>5</v>
      </c>
      <c r="E6" s="50" t="s">
        <v>6</v>
      </c>
      <c r="F6" s="50" t="s">
        <v>7</v>
      </c>
      <c r="G6" s="43" t="s">
        <v>8</v>
      </c>
      <c r="H6" s="35"/>
      <c r="I6" s="26"/>
    </row>
    <row r="7" spans="1:11" ht="15" customHeight="1" x14ac:dyDescent="0.25">
      <c r="A7" s="27"/>
      <c r="B7" s="40" t="s">
        <v>2</v>
      </c>
      <c r="C7" s="41">
        <v>800</v>
      </c>
      <c r="H7" s="35"/>
      <c r="I7" s="26"/>
    </row>
    <row r="8" spans="1:11" ht="15" customHeight="1" thickBot="1" x14ac:dyDescent="0.3">
      <c r="A8" s="27"/>
      <c r="B8" s="42" t="s">
        <v>3</v>
      </c>
      <c r="C8" s="43" t="str">
        <f>HLOOKUP(C7,D5:G6,2,TRUE)</f>
        <v>Fellow</v>
      </c>
      <c r="H8" s="35"/>
      <c r="I8" s="35"/>
    </row>
    <row r="9" spans="1:11" ht="15" customHeight="1" x14ac:dyDescent="0.25">
      <c r="A9" s="27"/>
      <c r="B9" s="26"/>
      <c r="C9" s="26"/>
      <c r="D9" s="26"/>
      <c r="E9" s="26"/>
      <c r="F9" s="26"/>
      <c r="G9" s="26"/>
      <c r="H9" s="35"/>
      <c r="I9" s="28"/>
      <c r="J9" s="28"/>
    </row>
    <row r="10" spans="1:11" ht="15" customHeight="1" x14ac:dyDescent="0.25">
      <c r="A10" s="27"/>
      <c r="I10" s="28"/>
      <c r="J10" s="28"/>
    </row>
    <row r="11" spans="1:11" ht="15" customHeight="1" x14ac:dyDescent="0.25">
      <c r="A11" s="27"/>
      <c r="I11" s="28"/>
      <c r="J11" s="28"/>
    </row>
    <row r="12" spans="1:11" ht="15" customHeight="1" x14ac:dyDescent="0.25">
      <c r="A12" s="27"/>
      <c r="I12" s="28"/>
      <c r="J12" s="28"/>
    </row>
    <row r="13" spans="1:11" ht="15" customHeight="1" x14ac:dyDescent="0.25">
      <c r="A13" s="27"/>
      <c r="I13" s="28"/>
      <c r="J13" s="28"/>
    </row>
    <row r="14" spans="1:11" ht="15" customHeight="1" x14ac:dyDescent="0.25">
      <c r="A14" s="27"/>
      <c r="J14" s="28"/>
      <c r="K14" s="28"/>
    </row>
    <row r="15" spans="1:11" x14ac:dyDescent="0.25">
      <c r="J15" s="28"/>
      <c r="K15" s="28"/>
    </row>
    <row r="16" spans="1:11" s="26" customFormat="1" x14ac:dyDescent="0.2">
      <c r="A16" s="45"/>
      <c r="J16" s="28"/>
      <c r="K16" s="28"/>
    </row>
    <row r="17" spans="1:1" s="26" customFormat="1" x14ac:dyDescent="0.2">
      <c r="A17" s="45"/>
    </row>
    <row r="18" spans="1:1" s="26" customFormat="1" x14ac:dyDescent="0.2">
      <c r="A18" s="45"/>
    </row>
    <row r="19" spans="1:1" s="26" customFormat="1" x14ac:dyDescent="0.2">
      <c r="A19" s="45"/>
    </row>
    <row r="20" spans="1:1" s="26" customFormat="1" x14ac:dyDescent="0.2">
      <c r="A20" s="45"/>
    </row>
    <row r="21" spans="1:1" s="26" customFormat="1" x14ac:dyDescent="0.2">
      <c r="A21" s="45"/>
    </row>
    <row r="22" spans="1:1" s="26" customFormat="1" x14ac:dyDescent="0.2">
      <c r="A22" s="45"/>
    </row>
    <row r="23" spans="1:1" s="26" customFormat="1" x14ac:dyDescent="0.2">
      <c r="A23" s="45"/>
    </row>
  </sheetData>
  <sheetProtection formatCells="0" formatColumns="0" formatRows="0" insertColumns="0" insertRows="0" deleteColumns="0" deleteRows="0"/>
  <mergeCells count="3">
    <mergeCell ref="B1:H1"/>
    <mergeCell ref="B4:C5"/>
    <mergeCell ref="D4:G4"/>
  </mergeCells>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A4" workbookViewId="0">
      <selection activeCell="C11" sqref="C11"/>
    </sheetView>
  </sheetViews>
  <sheetFormatPr defaultColWidth="9.140625" defaultRowHeight="15.75" x14ac:dyDescent="0.25"/>
  <cols>
    <col min="1" max="1" width="12.5703125" style="27" customWidth="1"/>
    <col min="2" max="2" width="24.5703125" style="27" customWidth="1"/>
    <col min="3" max="3" width="12.5703125" style="51" customWidth="1"/>
    <col min="4" max="5" width="12.5703125" style="27" customWidth="1"/>
    <col min="6" max="6" width="10.5703125" style="27" bestFit="1" customWidth="1"/>
    <col min="7" max="16384" width="9.140625" style="27"/>
  </cols>
  <sheetData>
    <row r="1" spans="1:13" ht="172.5" customHeight="1" thickBot="1" x14ac:dyDescent="0.3">
      <c r="A1" s="24"/>
      <c r="B1" s="231" t="s">
        <v>149</v>
      </c>
      <c r="C1" s="232"/>
      <c r="D1" s="232"/>
      <c r="E1" s="232"/>
      <c r="F1" s="232"/>
      <c r="G1" s="232"/>
      <c r="H1" s="232"/>
      <c r="I1" s="232"/>
      <c r="J1" s="232"/>
      <c r="K1" s="232"/>
      <c r="L1" s="232"/>
      <c r="M1" s="233"/>
    </row>
    <row r="2" spans="1:13" ht="15" customHeight="1" x14ac:dyDescent="0.25"/>
    <row r="3" spans="1:13" ht="15" customHeight="1" thickBot="1" x14ac:dyDescent="0.3"/>
    <row r="4" spans="1:13" s="51" customFormat="1" ht="15" customHeight="1" thickBot="1" x14ac:dyDescent="0.3">
      <c r="A4" s="27"/>
      <c r="B4" s="227" t="s">
        <v>9</v>
      </c>
      <c r="C4" s="228"/>
      <c r="D4" s="225" t="s">
        <v>103</v>
      </c>
      <c r="E4" s="226"/>
      <c r="F4" s="27"/>
      <c r="G4" s="27"/>
    </row>
    <row r="5" spans="1:13" ht="15" customHeight="1" thickBot="1" x14ac:dyDescent="0.3">
      <c r="B5" s="229"/>
      <c r="C5" s="230"/>
      <c r="D5" s="52" t="s">
        <v>10</v>
      </c>
      <c r="E5" s="53" t="s">
        <v>133</v>
      </c>
    </row>
    <row r="6" spans="1:13" ht="15" customHeight="1" x14ac:dyDescent="0.25">
      <c r="B6" s="54" t="s">
        <v>11</v>
      </c>
      <c r="C6" s="37" t="s">
        <v>12</v>
      </c>
      <c r="D6" s="55" t="s">
        <v>13</v>
      </c>
      <c r="E6" s="56">
        <v>3.98</v>
      </c>
      <c r="F6" s="51"/>
      <c r="G6" s="51"/>
    </row>
    <row r="7" spans="1:13" ht="15" customHeight="1" thickBot="1" x14ac:dyDescent="0.3">
      <c r="B7" s="57" t="s">
        <v>14</v>
      </c>
      <c r="C7" s="43">
        <v>2000</v>
      </c>
      <c r="D7" s="58" t="s">
        <v>15</v>
      </c>
      <c r="E7" s="59">
        <v>15.89</v>
      </c>
    </row>
    <row r="8" spans="1:13" ht="16.5" thickBot="1" x14ac:dyDescent="0.3">
      <c r="B8" s="60"/>
      <c r="C8" s="61"/>
      <c r="D8" s="58" t="s">
        <v>12</v>
      </c>
      <c r="E8" s="59">
        <v>0.35</v>
      </c>
    </row>
    <row r="9" spans="1:13" ht="16.5" thickBot="1" x14ac:dyDescent="0.3">
      <c r="B9" s="54" t="s">
        <v>16</v>
      </c>
      <c r="C9" s="62">
        <f>VLOOKUP(C6,D6:E9,2,FALSE)</f>
        <v>0.35</v>
      </c>
      <c r="D9" s="63" t="s">
        <v>17</v>
      </c>
      <c r="E9" s="64">
        <v>8.7899999999999991</v>
      </c>
    </row>
    <row r="10" spans="1:13" ht="16.5" thickBot="1" x14ac:dyDescent="0.3">
      <c r="B10" s="65" t="s">
        <v>18</v>
      </c>
      <c r="C10" s="66">
        <f>SUM(C9*C7)</f>
        <v>700</v>
      </c>
    </row>
    <row r="11" spans="1:13" ht="16.5" thickBot="1" x14ac:dyDescent="0.3">
      <c r="B11" s="65" t="s">
        <v>19</v>
      </c>
      <c r="C11" s="291">
        <f>VLOOKUP(C10,D13:E16,2,TRUE)</f>
        <v>0.1</v>
      </c>
      <c r="D11" s="225" t="s">
        <v>104</v>
      </c>
      <c r="E11" s="226"/>
    </row>
    <row r="12" spans="1:13" ht="16.5" thickBot="1" x14ac:dyDescent="0.3">
      <c r="B12" s="65" t="s">
        <v>20</v>
      </c>
      <c r="C12" s="66">
        <f>SUM(C10*C11)</f>
        <v>70</v>
      </c>
      <c r="D12" s="52" t="s">
        <v>134</v>
      </c>
      <c r="E12" s="53" t="s">
        <v>22</v>
      </c>
    </row>
    <row r="13" spans="1:13" x14ac:dyDescent="0.25">
      <c r="B13" s="65" t="s">
        <v>21</v>
      </c>
      <c r="C13" s="66">
        <f>SUM(C10-C12)</f>
        <v>630</v>
      </c>
      <c r="D13" s="67">
        <v>0</v>
      </c>
      <c r="E13" s="68">
        <v>0</v>
      </c>
    </row>
    <row r="14" spans="1:13" ht="16.5" thickBot="1" x14ac:dyDescent="0.3">
      <c r="B14" s="57" t="s">
        <v>148</v>
      </c>
      <c r="C14" s="69">
        <f>SUM(C13*0.06)</f>
        <v>37.799999999999997</v>
      </c>
      <c r="D14" s="70">
        <v>100</v>
      </c>
      <c r="E14" s="71">
        <v>0.05</v>
      </c>
    </row>
    <row r="15" spans="1:13" ht="16.5" thickBot="1" x14ac:dyDescent="0.3">
      <c r="B15" s="60"/>
      <c r="C15" s="72"/>
      <c r="D15" s="70">
        <v>500</v>
      </c>
      <c r="E15" s="71">
        <v>0.1</v>
      </c>
    </row>
    <row r="16" spans="1:13" ht="16.5" thickBot="1" x14ac:dyDescent="0.3">
      <c r="B16" s="73" t="s">
        <v>23</v>
      </c>
      <c r="C16" s="74">
        <f>SUM(C13+C14)</f>
        <v>667.8</v>
      </c>
      <c r="D16" s="75">
        <v>1000</v>
      </c>
      <c r="E16" s="76">
        <v>0.15</v>
      </c>
    </row>
    <row r="17" spans="1:9" x14ac:dyDescent="0.25">
      <c r="H17" s="51"/>
    </row>
    <row r="18" spans="1:9" s="26" customFormat="1" x14ac:dyDescent="0.25">
      <c r="B18" s="27"/>
      <c r="C18" s="51"/>
      <c r="F18" s="27"/>
      <c r="G18" s="27"/>
      <c r="H18" s="27"/>
    </row>
    <row r="19" spans="1:9" s="26" customFormat="1" x14ac:dyDescent="0.25">
      <c r="B19" s="27"/>
      <c r="C19" s="51"/>
      <c r="D19" s="77"/>
      <c r="E19" s="77"/>
      <c r="F19" s="27"/>
      <c r="G19" s="27"/>
      <c r="H19" s="27"/>
    </row>
    <row r="20" spans="1:9" s="26" customFormat="1" ht="12.75" customHeight="1" x14ac:dyDescent="0.25">
      <c r="A20" s="78"/>
      <c r="C20" s="79"/>
      <c r="H20" s="27"/>
    </row>
    <row r="21" spans="1:9" s="26" customFormat="1" x14ac:dyDescent="0.25">
      <c r="C21" s="79"/>
      <c r="H21" s="27"/>
    </row>
    <row r="22" spans="1:9" s="26" customFormat="1" x14ac:dyDescent="0.25">
      <c r="C22" s="79"/>
      <c r="I22" s="27"/>
    </row>
    <row r="23" spans="1:9" s="26" customFormat="1" x14ac:dyDescent="0.25">
      <c r="B23" s="80"/>
      <c r="C23" s="79"/>
      <c r="I23" s="27"/>
    </row>
    <row r="24" spans="1:9" s="26" customFormat="1" ht="24.75" customHeight="1" x14ac:dyDescent="0.25">
      <c r="B24" s="80"/>
      <c r="C24" s="79"/>
      <c r="I24" s="27"/>
    </row>
    <row r="25" spans="1:9" s="26" customFormat="1" x14ac:dyDescent="0.25">
      <c r="B25" s="31"/>
      <c r="C25" s="79"/>
      <c r="I25" s="27"/>
    </row>
    <row r="26" spans="1:9" s="26" customFormat="1" x14ac:dyDescent="0.25">
      <c r="B26" s="81"/>
      <c r="C26" s="82"/>
      <c r="D26" s="81"/>
      <c r="E26" s="81"/>
      <c r="F26" s="81"/>
      <c r="G26" s="81"/>
      <c r="H26" s="81"/>
      <c r="I26" s="27"/>
    </row>
    <row r="27" spans="1:9" s="26" customFormat="1" x14ac:dyDescent="0.25">
      <c r="C27" s="79"/>
      <c r="I27" s="27"/>
    </row>
    <row r="28" spans="1:9" s="26" customFormat="1" x14ac:dyDescent="0.25">
      <c r="C28" s="79"/>
      <c r="I28" s="27"/>
    </row>
    <row r="29" spans="1:9" s="26" customFormat="1" x14ac:dyDescent="0.25">
      <c r="C29" s="79"/>
      <c r="I29" s="27"/>
    </row>
    <row r="31" spans="1:9" x14ac:dyDescent="0.25">
      <c r="I31" s="26"/>
    </row>
    <row r="32" spans="1:9" x14ac:dyDescent="0.25">
      <c r="I32" s="26"/>
    </row>
    <row r="33" spans="2:9" x14ac:dyDescent="0.25">
      <c r="I33" s="26"/>
    </row>
    <row r="34" spans="2:9" x14ac:dyDescent="0.25">
      <c r="I34" s="26"/>
    </row>
    <row r="35" spans="2:9" x14ac:dyDescent="0.25">
      <c r="I35" s="26"/>
    </row>
    <row r="36" spans="2:9" x14ac:dyDescent="0.25">
      <c r="I36" s="26"/>
    </row>
    <row r="37" spans="2:9" x14ac:dyDescent="0.25">
      <c r="I37" s="26"/>
    </row>
    <row r="38" spans="2:9" x14ac:dyDescent="0.25">
      <c r="I38" s="26"/>
    </row>
    <row r="39" spans="2:9" x14ac:dyDescent="0.25">
      <c r="I39" s="26"/>
    </row>
    <row r="40" spans="2:9" x14ac:dyDescent="0.25">
      <c r="B40" s="26"/>
      <c r="C40" s="79"/>
      <c r="D40" s="26"/>
      <c r="E40" s="26"/>
      <c r="F40" s="26"/>
      <c r="G40" s="26"/>
      <c r="H40" s="26"/>
      <c r="I40" s="26"/>
    </row>
  </sheetData>
  <sheetProtection formatCells="0" formatColumns="0" formatRows="0" insertColumns="0" insertRows="0" deleteColumns="0" deleteRows="0"/>
  <mergeCells count="4">
    <mergeCell ref="D11:E11"/>
    <mergeCell ref="B4:C5"/>
    <mergeCell ref="B1:M1"/>
    <mergeCell ref="D4:E4"/>
  </mergeCells>
  <phoneticPr fontId="0" type="noConversion"/>
  <pageMargins left="0.75" right="0.75" top="1" bottom="1" header="0.5" footer="0.5"/>
  <pageSetup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workbookViewId="0">
      <selection activeCell="C11" sqref="C11"/>
    </sheetView>
  </sheetViews>
  <sheetFormatPr defaultColWidth="9.140625" defaultRowHeight="15.75" x14ac:dyDescent="0.25"/>
  <cols>
    <col min="1" max="1" width="12.5703125" style="27" customWidth="1"/>
    <col min="2" max="2" width="24.5703125" style="27" customWidth="1"/>
    <col min="3" max="4" width="12.5703125" style="27" customWidth="1"/>
    <col min="5" max="5" width="10.5703125" style="27" bestFit="1" customWidth="1"/>
    <col min="6" max="6" width="13.5703125" style="27" customWidth="1"/>
    <col min="7" max="7" width="12.140625" style="27" customWidth="1"/>
    <col min="8" max="8" width="12.42578125" style="27" customWidth="1"/>
    <col min="9" max="9" width="12.140625" style="27" customWidth="1"/>
    <col min="10" max="16384" width="9.140625" style="27"/>
  </cols>
  <sheetData>
    <row r="1" spans="1:13" ht="168.75" customHeight="1" thickBot="1" x14ac:dyDescent="0.3">
      <c r="A1" s="24"/>
      <c r="B1" s="231" t="s">
        <v>150</v>
      </c>
      <c r="C1" s="232"/>
      <c r="D1" s="232"/>
      <c r="E1" s="232"/>
      <c r="F1" s="232"/>
      <c r="G1" s="232"/>
      <c r="H1" s="232"/>
      <c r="I1" s="232"/>
      <c r="J1" s="232"/>
      <c r="K1" s="232"/>
      <c r="L1" s="232"/>
      <c r="M1" s="233"/>
    </row>
    <row r="2" spans="1:13" ht="15" customHeight="1" x14ac:dyDescent="0.25"/>
    <row r="3" spans="1:13" ht="15" customHeight="1" thickBot="1" x14ac:dyDescent="0.3"/>
    <row r="4" spans="1:13" s="51" customFormat="1" ht="15" customHeight="1" thickBot="1" x14ac:dyDescent="0.3">
      <c r="A4" s="27"/>
      <c r="B4" s="227" t="s">
        <v>9</v>
      </c>
      <c r="C4" s="228"/>
      <c r="D4" s="234" t="s">
        <v>103</v>
      </c>
      <c r="E4" s="235"/>
      <c r="F4" s="235"/>
      <c r="G4" s="235"/>
      <c r="H4" s="236"/>
    </row>
    <row r="5" spans="1:13" ht="15" customHeight="1" thickBot="1" x14ac:dyDescent="0.3">
      <c r="B5" s="229"/>
      <c r="C5" s="230"/>
      <c r="D5" s="83" t="s">
        <v>10</v>
      </c>
      <c r="E5" s="84" t="s">
        <v>13</v>
      </c>
      <c r="F5" s="85" t="s">
        <v>15</v>
      </c>
      <c r="G5" s="85" t="s">
        <v>12</v>
      </c>
      <c r="H5" s="37" t="s">
        <v>17</v>
      </c>
    </row>
    <row r="6" spans="1:13" ht="15" customHeight="1" thickBot="1" x14ac:dyDescent="0.3">
      <c r="B6" s="54" t="s">
        <v>11</v>
      </c>
      <c r="C6" s="86" t="s">
        <v>12</v>
      </c>
      <c r="D6" s="87" t="s">
        <v>133</v>
      </c>
      <c r="E6" s="88">
        <v>3.98</v>
      </c>
      <c r="F6" s="89">
        <v>15.89</v>
      </c>
      <c r="G6" s="89">
        <v>0.35</v>
      </c>
      <c r="H6" s="90">
        <v>8.7899999999999991</v>
      </c>
    </row>
    <row r="7" spans="1:13" ht="15" customHeight="1" thickBot="1" x14ac:dyDescent="0.3">
      <c r="B7" s="57" t="s">
        <v>14</v>
      </c>
      <c r="C7" s="91">
        <v>2000</v>
      </c>
    </row>
    <row r="8" spans="1:13" ht="16.5" thickBot="1" x14ac:dyDescent="0.3">
      <c r="B8" s="60"/>
      <c r="C8" s="92"/>
    </row>
    <row r="9" spans="1:13" x14ac:dyDescent="0.25">
      <c r="B9" s="54" t="s">
        <v>16</v>
      </c>
      <c r="C9" s="93">
        <f>HLOOKUP(C6,E5:H6,2,FALSE)</f>
        <v>0.35</v>
      </c>
    </row>
    <row r="10" spans="1:13" ht="16.5" thickBot="1" x14ac:dyDescent="0.3">
      <c r="B10" s="65" t="s">
        <v>18</v>
      </c>
      <c r="C10" s="94">
        <f>SUM(C7*C9)</f>
        <v>700</v>
      </c>
      <c r="D10" s="77"/>
      <c r="E10" s="77"/>
    </row>
    <row r="11" spans="1:13" ht="16.5" thickBot="1" x14ac:dyDescent="0.3">
      <c r="B11" s="65" t="s">
        <v>19</v>
      </c>
      <c r="C11" s="290">
        <f>HLOOKUP(C10,E12:H13,2,TRUE)</f>
        <v>0.1</v>
      </c>
      <c r="D11" s="237" t="s">
        <v>104</v>
      </c>
      <c r="E11" s="238"/>
      <c r="F11" s="238"/>
      <c r="G11" s="238"/>
      <c r="H11" s="239"/>
    </row>
    <row r="12" spans="1:13" x14ac:dyDescent="0.25">
      <c r="B12" s="65" t="s">
        <v>20</v>
      </c>
      <c r="C12" s="94">
        <f>SUM(C10*C11)</f>
        <v>70</v>
      </c>
      <c r="D12" s="83" t="s">
        <v>134</v>
      </c>
      <c r="E12" s="95">
        <v>0</v>
      </c>
      <c r="F12" s="47">
        <v>100</v>
      </c>
      <c r="G12" s="47">
        <v>500</v>
      </c>
      <c r="H12" s="48">
        <v>1000</v>
      </c>
    </row>
    <row r="13" spans="1:13" ht="16.5" thickBot="1" x14ac:dyDescent="0.3">
      <c r="B13" s="65" t="s">
        <v>21</v>
      </c>
      <c r="C13" s="94">
        <f>SUM(C10-C12)</f>
        <v>630</v>
      </c>
      <c r="D13" s="87" t="s">
        <v>22</v>
      </c>
      <c r="E13" s="96">
        <v>0</v>
      </c>
      <c r="F13" s="97">
        <v>0.05</v>
      </c>
      <c r="G13" s="97">
        <v>0.1</v>
      </c>
      <c r="H13" s="98">
        <v>0.15</v>
      </c>
    </row>
    <row r="14" spans="1:13" ht="16.5" thickBot="1" x14ac:dyDescent="0.3">
      <c r="B14" s="57" t="s">
        <v>148</v>
      </c>
      <c r="C14" s="99">
        <f>SUM(C13*6%)</f>
        <v>37.799999999999997</v>
      </c>
    </row>
    <row r="15" spans="1:13" ht="16.5" thickBot="1" x14ac:dyDescent="0.3">
      <c r="B15" s="60"/>
      <c r="C15" s="100"/>
    </row>
    <row r="16" spans="1:13" ht="16.5" thickBot="1" x14ac:dyDescent="0.3">
      <c r="B16" s="73" t="s">
        <v>23</v>
      </c>
      <c r="C16" s="101">
        <f>SUM(C13+C14)</f>
        <v>667.8</v>
      </c>
    </row>
    <row r="17" spans="1:9" x14ac:dyDescent="0.25">
      <c r="I17" s="51"/>
    </row>
    <row r="18" spans="1:9" s="26" customFormat="1" x14ac:dyDescent="0.25">
      <c r="B18" s="27"/>
      <c r="C18" s="27"/>
      <c r="D18" s="27"/>
      <c r="G18" s="27"/>
      <c r="H18" s="27"/>
      <c r="I18" s="27"/>
    </row>
    <row r="19" spans="1:9" s="26" customFormat="1" x14ac:dyDescent="0.25">
      <c r="B19" s="27"/>
      <c r="C19" s="27"/>
      <c r="D19" s="27"/>
      <c r="E19" s="27"/>
      <c r="F19" s="27"/>
      <c r="G19" s="27"/>
      <c r="H19" s="27"/>
      <c r="I19" s="27"/>
    </row>
    <row r="20" spans="1:9" s="26" customFormat="1" ht="12.75" customHeight="1" x14ac:dyDescent="0.25">
      <c r="A20" s="78"/>
      <c r="I20" s="27"/>
    </row>
    <row r="21" spans="1:9" s="26" customFormat="1" x14ac:dyDescent="0.25">
      <c r="I21" s="27"/>
    </row>
    <row r="22" spans="1:9" s="26" customFormat="1" x14ac:dyDescent="0.25">
      <c r="I22" s="27"/>
    </row>
    <row r="23" spans="1:9" s="26" customFormat="1" x14ac:dyDescent="0.25">
      <c r="B23" s="80"/>
      <c r="I23" s="27"/>
    </row>
    <row r="24" spans="1:9" s="26" customFormat="1" x14ac:dyDescent="0.25">
      <c r="B24" s="80"/>
      <c r="I24" s="27"/>
    </row>
    <row r="25" spans="1:9" s="26" customFormat="1" x14ac:dyDescent="0.25">
      <c r="B25" s="31"/>
      <c r="I25" s="27"/>
    </row>
    <row r="26" spans="1:9" s="26" customFormat="1" x14ac:dyDescent="0.25">
      <c r="B26" s="81"/>
      <c r="C26" s="81"/>
      <c r="D26" s="81"/>
      <c r="E26" s="81"/>
      <c r="F26" s="81"/>
      <c r="G26" s="81"/>
      <c r="H26" s="81"/>
      <c r="I26" s="27"/>
    </row>
    <row r="27" spans="1:9" s="26" customFormat="1" x14ac:dyDescent="0.25">
      <c r="I27" s="27"/>
    </row>
    <row r="28" spans="1:9" s="26" customFormat="1" x14ac:dyDescent="0.25">
      <c r="I28" s="27"/>
    </row>
    <row r="29" spans="1:9" s="26" customFormat="1" x14ac:dyDescent="0.25">
      <c r="I29" s="27"/>
    </row>
    <row r="31" spans="1:9" x14ac:dyDescent="0.25">
      <c r="I31" s="26"/>
    </row>
    <row r="32" spans="1:9" x14ac:dyDescent="0.25">
      <c r="I32" s="26"/>
    </row>
    <row r="33" spans="2:9" x14ac:dyDescent="0.25">
      <c r="I33" s="26"/>
    </row>
    <row r="34" spans="2:9" x14ac:dyDescent="0.25">
      <c r="I34" s="26"/>
    </row>
    <row r="35" spans="2:9" x14ac:dyDescent="0.25">
      <c r="I35" s="26"/>
    </row>
    <row r="36" spans="2:9" x14ac:dyDescent="0.25">
      <c r="I36" s="26"/>
    </row>
    <row r="37" spans="2:9" x14ac:dyDescent="0.25">
      <c r="I37" s="26"/>
    </row>
    <row r="38" spans="2:9" x14ac:dyDescent="0.25">
      <c r="I38" s="26"/>
    </row>
    <row r="39" spans="2:9" x14ac:dyDescent="0.25">
      <c r="I39" s="26"/>
    </row>
    <row r="40" spans="2:9" x14ac:dyDescent="0.25">
      <c r="B40" s="26"/>
      <c r="C40" s="26"/>
      <c r="D40" s="26"/>
      <c r="E40" s="26"/>
      <c r="F40" s="26"/>
      <c r="G40" s="26"/>
      <c r="H40" s="26"/>
      <c r="I40" s="26"/>
    </row>
  </sheetData>
  <sheetProtection formatCells="0" formatColumns="0" formatRows="0" insertColumns="0" insertRows="0" deleteColumns="0" deleteRows="0"/>
  <mergeCells count="4">
    <mergeCell ref="B1:M1"/>
    <mergeCell ref="B4:C5"/>
    <mergeCell ref="D4:H4"/>
    <mergeCell ref="D11:H11"/>
  </mergeCells>
  <pageMargins left="0.75" right="0.75" top="1" bottom="1" header="0.5" footer="0.5"/>
  <pageSetup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election activeCell="C20" sqref="C20"/>
    </sheetView>
  </sheetViews>
  <sheetFormatPr defaultColWidth="9.140625" defaultRowHeight="15.75" x14ac:dyDescent="0.25"/>
  <cols>
    <col min="1" max="1" width="12.5703125" style="27" customWidth="1"/>
    <col min="2" max="2" width="23.140625" style="27" bestFit="1" customWidth="1"/>
    <col min="3" max="6" width="12.5703125" style="27" customWidth="1"/>
    <col min="7" max="16384" width="9.140625" style="27"/>
  </cols>
  <sheetData>
    <row r="1" spans="1:13" ht="71.25" customHeight="1" thickBot="1" x14ac:dyDescent="0.3">
      <c r="A1" s="24"/>
      <c r="B1" s="240" t="s">
        <v>135</v>
      </c>
      <c r="C1" s="232"/>
      <c r="D1" s="232"/>
      <c r="E1" s="232"/>
      <c r="F1" s="232"/>
      <c r="G1" s="232"/>
      <c r="H1" s="232"/>
      <c r="I1" s="232"/>
      <c r="J1" s="232"/>
      <c r="K1" s="232"/>
      <c r="L1" s="232"/>
      <c r="M1" s="233"/>
    </row>
    <row r="2" spans="1:13" ht="15" customHeight="1" x14ac:dyDescent="0.25"/>
    <row r="3" spans="1:13" ht="15" customHeight="1" thickBot="1" x14ac:dyDescent="0.3"/>
    <row r="4" spans="1:13" ht="15" customHeight="1" x14ac:dyDescent="0.25">
      <c r="B4" s="227" t="s">
        <v>9</v>
      </c>
      <c r="C4" s="228"/>
      <c r="H4" s="28"/>
      <c r="I4" s="28"/>
      <c r="J4" s="28"/>
      <c r="K4" s="28"/>
      <c r="L4" s="28"/>
      <c r="M4" s="28"/>
    </row>
    <row r="5" spans="1:13" ht="15" customHeight="1" thickBot="1" x14ac:dyDescent="0.3">
      <c r="B5" s="241"/>
      <c r="C5" s="242"/>
      <c r="H5" s="28"/>
      <c r="I5" s="28"/>
      <c r="J5" s="28"/>
      <c r="K5" s="28"/>
      <c r="L5" s="28"/>
      <c r="M5" s="28"/>
    </row>
    <row r="6" spans="1:13" ht="15" customHeight="1" thickBot="1" x14ac:dyDescent="0.3">
      <c r="B6" s="54" t="s">
        <v>24</v>
      </c>
      <c r="C6" s="86" t="s">
        <v>13</v>
      </c>
      <c r="D6" s="225" t="s">
        <v>103</v>
      </c>
      <c r="E6" s="226"/>
      <c r="H6" s="28"/>
      <c r="I6" s="28"/>
      <c r="J6" s="28"/>
      <c r="K6" s="28"/>
      <c r="L6" s="28"/>
      <c r="M6" s="28"/>
    </row>
    <row r="7" spans="1:13" ht="15" customHeight="1" thickBot="1" x14ac:dyDescent="0.3">
      <c r="B7" s="65" t="s">
        <v>25</v>
      </c>
      <c r="C7" s="102">
        <v>30</v>
      </c>
      <c r="D7" s="52" t="s">
        <v>10</v>
      </c>
      <c r="E7" s="53" t="s">
        <v>133</v>
      </c>
      <c r="H7" s="28"/>
      <c r="I7" s="28"/>
      <c r="J7" s="28"/>
      <c r="K7" s="28"/>
      <c r="L7" s="28"/>
      <c r="M7" s="28"/>
    </row>
    <row r="8" spans="1:13" ht="15" customHeight="1" x14ac:dyDescent="0.25">
      <c r="B8" s="65" t="s">
        <v>26</v>
      </c>
      <c r="C8" s="102" t="s">
        <v>15</v>
      </c>
      <c r="D8" s="55" t="s">
        <v>13</v>
      </c>
      <c r="E8" s="56">
        <v>3.98</v>
      </c>
      <c r="H8" s="28"/>
      <c r="I8" s="28"/>
      <c r="J8" s="28"/>
      <c r="K8" s="28"/>
      <c r="L8" s="28"/>
      <c r="M8" s="28"/>
    </row>
    <row r="9" spans="1:13" ht="15" customHeight="1" x14ac:dyDescent="0.25">
      <c r="B9" s="65" t="s">
        <v>27</v>
      </c>
      <c r="C9" s="102">
        <v>5</v>
      </c>
      <c r="D9" s="58" t="s">
        <v>15</v>
      </c>
      <c r="E9" s="59">
        <v>15.89</v>
      </c>
      <c r="H9" s="28"/>
      <c r="I9" s="28"/>
      <c r="J9" s="28"/>
      <c r="K9" s="28"/>
      <c r="L9" s="28"/>
      <c r="M9" s="28"/>
    </row>
    <row r="10" spans="1:13" x14ac:dyDescent="0.25">
      <c r="B10" s="65" t="s">
        <v>28</v>
      </c>
      <c r="C10" s="102" t="s">
        <v>12</v>
      </c>
      <c r="D10" s="58" t="s">
        <v>12</v>
      </c>
      <c r="E10" s="59">
        <v>0.35</v>
      </c>
    </row>
    <row r="11" spans="1:13" ht="16.5" thickBot="1" x14ac:dyDescent="0.3">
      <c r="B11" s="65" t="s">
        <v>29</v>
      </c>
      <c r="C11" s="102">
        <v>50</v>
      </c>
      <c r="D11" s="63" t="s">
        <v>17</v>
      </c>
      <c r="E11" s="64">
        <v>8.7899999999999991</v>
      </c>
    </row>
    <row r="12" spans="1:13" x14ac:dyDescent="0.25">
      <c r="B12" s="65" t="s">
        <v>30</v>
      </c>
      <c r="C12" s="102" t="s">
        <v>17</v>
      </c>
    </row>
    <row r="13" spans="1:13" ht="16.5" thickBot="1" x14ac:dyDescent="0.3">
      <c r="B13" s="57" t="s">
        <v>31</v>
      </c>
      <c r="C13" s="103">
        <v>5</v>
      </c>
      <c r="J13" s="77"/>
      <c r="K13" s="77"/>
    </row>
    <row r="14" spans="1:13" ht="16.5" thickBot="1" x14ac:dyDescent="0.3">
      <c r="B14" s="60"/>
      <c r="C14" s="104"/>
      <c r="J14" s="77"/>
      <c r="K14" s="77"/>
    </row>
    <row r="15" spans="1:13" ht="16.5" thickBot="1" x14ac:dyDescent="0.3">
      <c r="B15" s="54" t="s">
        <v>32</v>
      </c>
      <c r="C15" s="93">
        <f>VLOOKUP(C6,D8:E11,2,FALSE)</f>
        <v>3.98</v>
      </c>
      <c r="D15" s="225" t="s">
        <v>104</v>
      </c>
      <c r="E15" s="226"/>
      <c r="J15" s="77"/>
      <c r="K15" s="77"/>
    </row>
    <row r="16" spans="1:13" ht="16.5" thickBot="1" x14ac:dyDescent="0.3">
      <c r="B16" s="65" t="s">
        <v>33</v>
      </c>
      <c r="C16" s="94">
        <f>VLOOKUP(C8,D8:E11,2,FALSE)</f>
        <v>15.89</v>
      </c>
      <c r="D16" s="52" t="s">
        <v>134</v>
      </c>
      <c r="E16" s="53" t="s">
        <v>22</v>
      </c>
    </row>
    <row r="17" spans="2:5" x14ac:dyDescent="0.25">
      <c r="B17" s="65" t="s">
        <v>34</v>
      </c>
      <c r="C17" s="94">
        <f>VLOOKUP(C10,D8:E11,2,FALSE)</f>
        <v>0.35</v>
      </c>
      <c r="D17" s="67">
        <v>0</v>
      </c>
      <c r="E17" s="68">
        <v>0</v>
      </c>
    </row>
    <row r="18" spans="2:5" x14ac:dyDescent="0.25">
      <c r="B18" s="65" t="s">
        <v>35</v>
      </c>
      <c r="C18" s="94">
        <f>VLOOKUP(C12,D8:E11,2,FALSE)</f>
        <v>8.7899999999999991</v>
      </c>
      <c r="D18" s="70">
        <v>100</v>
      </c>
      <c r="E18" s="71">
        <v>0.05</v>
      </c>
    </row>
    <row r="19" spans="2:5" x14ac:dyDescent="0.25">
      <c r="B19" s="65" t="s">
        <v>18</v>
      </c>
      <c r="C19" s="94">
        <f>SUM((C15*C7)+(C16*C9)+(C17*C11)+(C18*C13))</f>
        <v>260.3</v>
      </c>
      <c r="D19" s="70">
        <v>500</v>
      </c>
      <c r="E19" s="71">
        <v>0.1</v>
      </c>
    </row>
    <row r="20" spans="2:5" ht="16.5" thickBot="1" x14ac:dyDescent="0.3">
      <c r="B20" s="65" t="s">
        <v>19</v>
      </c>
      <c r="C20" s="290">
        <f>VLOOKUP(C19,D17:E20,2,TRUE)</f>
        <v>0.05</v>
      </c>
      <c r="D20" s="75">
        <v>1000</v>
      </c>
      <c r="E20" s="76">
        <v>0.15</v>
      </c>
    </row>
    <row r="21" spans="2:5" x14ac:dyDescent="0.25">
      <c r="B21" s="65" t="s">
        <v>20</v>
      </c>
      <c r="C21" s="94">
        <f>SUM(C19*C20)</f>
        <v>13.015000000000001</v>
      </c>
    </row>
    <row r="22" spans="2:5" x14ac:dyDescent="0.25">
      <c r="B22" s="65" t="s">
        <v>21</v>
      </c>
      <c r="C22" s="94">
        <f>SUM(C19-C21)</f>
        <v>247.28500000000003</v>
      </c>
    </row>
    <row r="23" spans="2:5" ht="16.5" thickBot="1" x14ac:dyDescent="0.3">
      <c r="B23" s="57" t="s">
        <v>148</v>
      </c>
      <c r="C23" s="99">
        <f>SUM(C22*6%)</f>
        <v>14.837100000000001</v>
      </c>
    </row>
    <row r="24" spans="2:5" ht="16.5" thickBot="1" x14ac:dyDescent="0.3">
      <c r="B24" s="60"/>
      <c r="C24" s="100"/>
    </row>
    <row r="25" spans="2:5" ht="16.5" thickBot="1" x14ac:dyDescent="0.3">
      <c r="B25" s="73" t="s">
        <v>23</v>
      </c>
      <c r="C25" s="101">
        <f>SUM(C22+C23)</f>
        <v>262.12210000000005</v>
      </c>
    </row>
    <row r="27" spans="2:5" x14ac:dyDescent="0.25">
      <c r="B27" s="77"/>
      <c r="C27" s="77"/>
    </row>
    <row r="29" spans="2:5" s="28" customFormat="1" ht="12.75" x14ac:dyDescent="0.2"/>
    <row r="30" spans="2:5" s="28" customFormat="1" ht="12.75" x14ac:dyDescent="0.2"/>
    <row r="31" spans="2:5" s="28" customFormat="1" ht="12.75" x14ac:dyDescent="0.2"/>
    <row r="32" spans="2:5" s="28" customFormat="1" ht="12.75" x14ac:dyDescent="0.2"/>
    <row r="33" s="28" customFormat="1" ht="12.75" x14ac:dyDescent="0.2"/>
    <row r="34" s="28" customFormat="1" ht="12.75" x14ac:dyDescent="0.2"/>
    <row r="35" s="28" customFormat="1" ht="12.75" x14ac:dyDescent="0.2"/>
    <row r="36" s="28" customFormat="1" ht="12.75" x14ac:dyDescent="0.2"/>
    <row r="37" s="28" customFormat="1" ht="12.75" x14ac:dyDescent="0.2"/>
    <row r="38" s="28" customFormat="1" ht="12.75" x14ac:dyDescent="0.2"/>
    <row r="39" s="28" customFormat="1" ht="12.75" x14ac:dyDescent="0.2"/>
    <row r="40" s="28" customFormat="1" ht="12.75" x14ac:dyDescent="0.2"/>
    <row r="41" s="28" customFormat="1" ht="12.75" x14ac:dyDescent="0.2"/>
    <row r="42" s="28" customFormat="1" ht="12.75" x14ac:dyDescent="0.2"/>
    <row r="43" s="28" customFormat="1" ht="12.75" x14ac:dyDescent="0.2"/>
    <row r="44" s="28" customFormat="1" ht="12.75" x14ac:dyDescent="0.2"/>
    <row r="45" s="28" customFormat="1" ht="12.75" x14ac:dyDescent="0.2"/>
  </sheetData>
  <sheetProtection formatColumns="0" formatRows="0" insertColumns="0" insertRows="0" deleteColumns="0" deleteRows="0"/>
  <mergeCells count="4">
    <mergeCell ref="B1:M1"/>
    <mergeCell ref="D6:E6"/>
    <mergeCell ref="D15:E15"/>
    <mergeCell ref="B4:C5"/>
  </mergeCells>
  <phoneticPr fontId="0" type="noConversion"/>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election activeCell="C20" sqref="C20"/>
    </sheetView>
  </sheetViews>
  <sheetFormatPr defaultColWidth="9.140625" defaultRowHeight="15.75" x14ac:dyDescent="0.25"/>
  <cols>
    <col min="1" max="1" width="12.5703125" style="27" customWidth="1"/>
    <col min="2" max="2" width="23.140625" style="27" bestFit="1" customWidth="1"/>
    <col min="3" max="6" width="12.5703125" style="27" customWidth="1"/>
    <col min="7" max="7" width="13.42578125" style="27" customWidth="1"/>
    <col min="8" max="9" width="11.5703125" style="27" customWidth="1"/>
    <col min="10" max="16384" width="9.140625" style="27"/>
  </cols>
  <sheetData>
    <row r="1" spans="1:13" ht="71.25" customHeight="1" thickBot="1" x14ac:dyDescent="0.3">
      <c r="A1" s="24"/>
      <c r="B1" s="240" t="s">
        <v>136</v>
      </c>
      <c r="C1" s="232"/>
      <c r="D1" s="232"/>
      <c r="E1" s="232"/>
      <c r="F1" s="232"/>
      <c r="G1" s="232"/>
      <c r="H1" s="232"/>
      <c r="I1" s="232"/>
      <c r="J1" s="232"/>
      <c r="K1" s="232"/>
      <c r="L1" s="232"/>
      <c r="M1" s="233"/>
    </row>
    <row r="2" spans="1:13" ht="15" customHeight="1" x14ac:dyDescent="0.25"/>
    <row r="3" spans="1:13" ht="15" customHeight="1" thickBot="1" x14ac:dyDescent="0.3"/>
    <row r="4" spans="1:13" ht="15" customHeight="1" x14ac:dyDescent="0.25">
      <c r="B4" s="227" t="s">
        <v>9</v>
      </c>
      <c r="C4" s="228"/>
      <c r="H4" s="28"/>
      <c r="I4" s="28"/>
      <c r="J4" s="28"/>
      <c r="K4" s="28"/>
      <c r="L4" s="28"/>
      <c r="M4" s="28"/>
    </row>
    <row r="5" spans="1:13" ht="15" customHeight="1" thickBot="1" x14ac:dyDescent="0.3">
      <c r="B5" s="241"/>
      <c r="C5" s="242"/>
      <c r="H5" s="28"/>
      <c r="I5" s="28"/>
      <c r="J5" s="28"/>
      <c r="K5" s="28"/>
      <c r="L5" s="28"/>
      <c r="M5" s="28"/>
    </row>
    <row r="6" spans="1:13" ht="15" customHeight="1" thickBot="1" x14ac:dyDescent="0.3">
      <c r="B6" s="54" t="s">
        <v>24</v>
      </c>
      <c r="C6" s="86" t="s">
        <v>13</v>
      </c>
      <c r="D6" s="234" t="s">
        <v>103</v>
      </c>
      <c r="E6" s="235"/>
      <c r="F6" s="235"/>
      <c r="G6" s="235"/>
      <c r="H6" s="236"/>
      <c r="I6" s="28"/>
      <c r="J6" s="28"/>
    </row>
    <row r="7" spans="1:13" ht="15" customHeight="1" x14ac:dyDescent="0.25">
      <c r="B7" s="65" t="s">
        <v>25</v>
      </c>
      <c r="C7" s="102">
        <v>30</v>
      </c>
      <c r="D7" s="83" t="s">
        <v>10</v>
      </c>
      <c r="E7" s="84" t="s">
        <v>13</v>
      </c>
      <c r="F7" s="85" t="s">
        <v>15</v>
      </c>
      <c r="G7" s="85" t="s">
        <v>12</v>
      </c>
      <c r="H7" s="37" t="s">
        <v>17</v>
      </c>
      <c r="I7" s="28"/>
      <c r="J7" s="28"/>
    </row>
    <row r="8" spans="1:13" ht="15" customHeight="1" thickBot="1" x14ac:dyDescent="0.3">
      <c r="B8" s="65" t="s">
        <v>26</v>
      </c>
      <c r="C8" s="102" t="s">
        <v>15</v>
      </c>
      <c r="D8" s="87" t="s">
        <v>133</v>
      </c>
      <c r="E8" s="88">
        <v>3.98</v>
      </c>
      <c r="F8" s="89">
        <v>15.89</v>
      </c>
      <c r="G8" s="89">
        <v>0.35</v>
      </c>
      <c r="H8" s="90">
        <v>8.7899999999999991</v>
      </c>
      <c r="I8" s="28"/>
      <c r="J8" s="28"/>
    </row>
    <row r="9" spans="1:13" ht="15" customHeight="1" x14ac:dyDescent="0.25">
      <c r="B9" s="65" t="s">
        <v>27</v>
      </c>
      <c r="C9" s="102">
        <v>5</v>
      </c>
      <c r="I9" s="28"/>
      <c r="J9" s="28"/>
    </row>
    <row r="10" spans="1:13" x14ac:dyDescent="0.25">
      <c r="B10" s="65" t="s">
        <v>28</v>
      </c>
      <c r="C10" s="102" t="s">
        <v>12</v>
      </c>
    </row>
    <row r="11" spans="1:13" x14ac:dyDescent="0.25">
      <c r="B11" s="65" t="s">
        <v>29</v>
      </c>
      <c r="C11" s="102">
        <v>50</v>
      </c>
    </row>
    <row r="12" spans="1:13" ht="16.5" thickBot="1" x14ac:dyDescent="0.3">
      <c r="B12" s="65" t="s">
        <v>30</v>
      </c>
      <c r="C12" s="102" t="s">
        <v>17</v>
      </c>
      <c r="D12" s="77"/>
      <c r="E12" s="77"/>
    </row>
    <row r="13" spans="1:13" ht="16.5" thickBot="1" x14ac:dyDescent="0.3">
      <c r="B13" s="57" t="s">
        <v>31</v>
      </c>
      <c r="C13" s="103">
        <v>5</v>
      </c>
      <c r="D13" s="237" t="s">
        <v>104</v>
      </c>
      <c r="E13" s="238"/>
      <c r="F13" s="238"/>
      <c r="G13" s="238"/>
      <c r="H13" s="239"/>
    </row>
    <row r="14" spans="1:13" ht="16.5" thickBot="1" x14ac:dyDescent="0.3">
      <c r="B14" s="60"/>
      <c r="C14" s="104"/>
      <c r="D14" s="83" t="s">
        <v>134</v>
      </c>
      <c r="E14" s="95">
        <v>0</v>
      </c>
      <c r="F14" s="47">
        <v>100</v>
      </c>
      <c r="G14" s="47">
        <v>500</v>
      </c>
      <c r="H14" s="48">
        <v>1000</v>
      </c>
    </row>
    <row r="15" spans="1:13" ht="16.5" thickBot="1" x14ac:dyDescent="0.3">
      <c r="B15" s="54" t="s">
        <v>32</v>
      </c>
      <c r="C15" s="93">
        <f>HLOOKUP(C6,E7:H8,2,FALSE)</f>
        <v>3.98</v>
      </c>
      <c r="D15" s="87" t="s">
        <v>22</v>
      </c>
      <c r="E15" s="96">
        <v>0</v>
      </c>
      <c r="F15" s="97">
        <v>0.05</v>
      </c>
      <c r="G15" s="97">
        <v>0.1</v>
      </c>
      <c r="H15" s="98">
        <v>0.15</v>
      </c>
    </row>
    <row r="16" spans="1:13" x14ac:dyDescent="0.25">
      <c r="B16" s="65" t="s">
        <v>33</v>
      </c>
      <c r="C16" s="94">
        <f>HLOOKUP(C8,E7:H8,2,FALSE)</f>
        <v>15.89</v>
      </c>
      <c r="D16" s="28"/>
      <c r="E16" s="28"/>
    </row>
    <row r="17" spans="2:5" x14ac:dyDescent="0.25">
      <c r="B17" s="65" t="s">
        <v>34</v>
      </c>
      <c r="C17" s="94">
        <f>HLOOKUP(C10,E7:H8,2,FALSE)</f>
        <v>0.35</v>
      </c>
      <c r="D17" s="28"/>
      <c r="E17" s="28"/>
    </row>
    <row r="18" spans="2:5" x14ac:dyDescent="0.25">
      <c r="B18" s="65" t="s">
        <v>35</v>
      </c>
      <c r="C18" s="94">
        <f>HLOOKUP(C12,E7:H8,2,FALSE)</f>
        <v>8.7899999999999991</v>
      </c>
      <c r="D18" s="28"/>
      <c r="E18" s="28"/>
    </row>
    <row r="19" spans="2:5" x14ac:dyDescent="0.25">
      <c r="B19" s="65" t="s">
        <v>18</v>
      </c>
      <c r="C19" s="94">
        <f>SUM((C15*C7)+(C16*C9)+(C17*C11)+(C18*C13))</f>
        <v>260.3</v>
      </c>
      <c r="D19" s="28"/>
      <c r="E19" s="28"/>
    </row>
    <row r="20" spans="2:5" x14ac:dyDescent="0.25">
      <c r="B20" s="65" t="s">
        <v>19</v>
      </c>
      <c r="C20" s="290">
        <f>HLOOKUP(C19,E14:H15,2,TRUE)</f>
        <v>0.05</v>
      </c>
      <c r="D20" s="28"/>
      <c r="E20" s="28"/>
    </row>
    <row r="21" spans="2:5" x14ac:dyDescent="0.25">
      <c r="B21" s="65" t="s">
        <v>20</v>
      </c>
      <c r="C21" s="94">
        <f>SUM(C19*C20)</f>
        <v>13.015000000000001</v>
      </c>
    </row>
    <row r="22" spans="2:5" x14ac:dyDescent="0.25">
      <c r="B22" s="65" t="s">
        <v>21</v>
      </c>
      <c r="C22" s="94">
        <f>SUM(C19-C21)</f>
        <v>247.28500000000003</v>
      </c>
    </row>
    <row r="23" spans="2:5" ht="16.5" thickBot="1" x14ac:dyDescent="0.3">
      <c r="B23" s="57" t="s">
        <v>148</v>
      </c>
      <c r="C23" s="99">
        <f>SUM(C22*6%)</f>
        <v>14.837100000000001</v>
      </c>
    </row>
    <row r="24" spans="2:5" ht="16.5" thickBot="1" x14ac:dyDescent="0.3">
      <c r="B24" s="60"/>
      <c r="C24" s="100"/>
    </row>
    <row r="25" spans="2:5" ht="16.5" thickBot="1" x14ac:dyDescent="0.3">
      <c r="B25" s="73" t="s">
        <v>23</v>
      </c>
      <c r="C25" s="101">
        <f>SUM(C22+C23)</f>
        <v>262.12210000000005</v>
      </c>
    </row>
    <row r="27" spans="2:5" x14ac:dyDescent="0.25">
      <c r="B27" s="77"/>
      <c r="C27" s="77"/>
    </row>
    <row r="29" spans="2:5" s="28" customFormat="1" ht="12.75" x14ac:dyDescent="0.2"/>
    <row r="30" spans="2:5" s="28" customFormat="1" ht="12.75" x14ac:dyDescent="0.2"/>
    <row r="31" spans="2:5" s="28" customFormat="1" ht="12.75" x14ac:dyDescent="0.2"/>
    <row r="32" spans="2:5" s="28" customFormat="1" ht="12.75" x14ac:dyDescent="0.2"/>
    <row r="33" s="28" customFormat="1" ht="12.75" x14ac:dyDescent="0.2"/>
    <row r="34" s="28" customFormat="1" ht="12.75" x14ac:dyDescent="0.2"/>
    <row r="35" s="28" customFormat="1" ht="12.75" x14ac:dyDescent="0.2"/>
    <row r="36" s="28" customFormat="1" ht="12.75" x14ac:dyDescent="0.2"/>
    <row r="37" s="28" customFormat="1" ht="12.75" x14ac:dyDescent="0.2"/>
    <row r="38" s="28" customFormat="1" ht="12.75" x14ac:dyDescent="0.2"/>
    <row r="39" s="28" customFormat="1" ht="12.75" x14ac:dyDescent="0.2"/>
    <row r="40" s="28" customFormat="1" ht="12.75" x14ac:dyDescent="0.2"/>
    <row r="41" s="28" customFormat="1" ht="12.75" x14ac:dyDescent="0.2"/>
    <row r="42" s="28" customFormat="1" ht="12.75" x14ac:dyDescent="0.2"/>
    <row r="43" s="28" customFormat="1" ht="12.75" x14ac:dyDescent="0.2"/>
    <row r="44" s="28" customFormat="1" ht="12.75" x14ac:dyDescent="0.2"/>
    <row r="45" s="28" customFormat="1" ht="12.75" x14ac:dyDescent="0.2"/>
  </sheetData>
  <sheetProtection formatCells="0" formatColumns="0" formatRows="0" insertColumns="0" insertRows="0"/>
  <mergeCells count="4">
    <mergeCell ref="B1:M1"/>
    <mergeCell ref="B4:C5"/>
    <mergeCell ref="D6:H6"/>
    <mergeCell ref="D13:H13"/>
  </mergeCells>
  <pageMargins left="0.75" right="0.75" top="1" bottom="1" header="0.5" footer="0.5"/>
  <pageSetup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C9" sqref="C9"/>
    </sheetView>
  </sheetViews>
  <sheetFormatPr defaultColWidth="9.140625" defaultRowHeight="15" x14ac:dyDescent="0.25"/>
  <cols>
    <col min="1" max="1" width="7.42578125" style="15" customWidth="1"/>
    <col min="2" max="2" width="18.42578125" style="15" bestFit="1" customWidth="1"/>
    <col min="3" max="3" width="31.28515625" style="15" customWidth="1"/>
    <col min="4" max="4" width="22.85546875" style="21" customWidth="1"/>
    <col min="5" max="6" width="14.42578125" style="15" bestFit="1" customWidth="1"/>
    <col min="7" max="8" width="14.5703125" style="15" bestFit="1" customWidth="1"/>
    <col min="9" max="16384" width="9.140625" style="15"/>
  </cols>
  <sheetData>
    <row r="1" spans="1:13" ht="70.5" customHeight="1" thickBot="1" x14ac:dyDescent="0.3">
      <c r="A1" s="14"/>
      <c r="B1" s="221" t="s">
        <v>141</v>
      </c>
      <c r="C1" s="243"/>
      <c r="D1" s="243"/>
      <c r="E1" s="243"/>
      <c r="F1" s="243"/>
      <c r="G1" s="243"/>
      <c r="H1" s="243"/>
      <c r="I1" s="243"/>
      <c r="J1" s="243"/>
      <c r="K1" s="243"/>
      <c r="L1" s="243"/>
      <c r="M1" s="244"/>
    </row>
    <row r="2" spans="1:13" ht="15" customHeight="1" x14ac:dyDescent="0.25"/>
    <row r="3" spans="1:13" ht="15" customHeight="1" thickBot="1" x14ac:dyDescent="0.3"/>
    <row r="4" spans="1:13" ht="15" customHeight="1" thickBot="1" x14ac:dyDescent="0.3">
      <c r="B4" s="248" t="s">
        <v>138</v>
      </c>
      <c r="C4" s="249"/>
      <c r="D4" s="245" t="s">
        <v>137</v>
      </c>
      <c r="E4" s="246"/>
      <c r="F4" s="247"/>
    </row>
    <row r="5" spans="1:13" ht="15" customHeight="1" thickBot="1" x14ac:dyDescent="0.3">
      <c r="B5" s="250"/>
      <c r="C5" s="251"/>
      <c r="D5" s="105" t="s">
        <v>142</v>
      </c>
      <c r="E5" s="106" t="s">
        <v>151</v>
      </c>
      <c r="F5" s="107" t="s">
        <v>152</v>
      </c>
    </row>
    <row r="6" spans="1:13" ht="15" customHeight="1" x14ac:dyDescent="0.25">
      <c r="B6" s="108" t="s">
        <v>36</v>
      </c>
      <c r="C6" s="109">
        <v>21</v>
      </c>
      <c r="D6" s="110" t="s">
        <v>39</v>
      </c>
      <c r="E6" s="111">
        <v>65</v>
      </c>
      <c r="F6" s="112">
        <v>90</v>
      </c>
    </row>
    <row r="7" spans="1:13" ht="15" customHeight="1" x14ac:dyDescent="0.25">
      <c r="B7" s="113" t="s">
        <v>37</v>
      </c>
      <c r="C7" s="114" t="s">
        <v>164</v>
      </c>
      <c r="D7" s="115" t="s">
        <v>38</v>
      </c>
      <c r="E7" s="116">
        <v>50</v>
      </c>
      <c r="F7" s="117">
        <v>70</v>
      </c>
    </row>
    <row r="8" spans="1:13" ht="15" customHeight="1" x14ac:dyDescent="0.25">
      <c r="B8" s="113" t="s">
        <v>139</v>
      </c>
      <c r="C8" s="114" t="e">
        <f>IF(C6&gt;12,VLOOKUP(C7,D6:F9,3,FALSE),VLOOKUP(C7,D6:E9,2,FALSE))</f>
        <v>#N/A</v>
      </c>
      <c r="D8" s="115" t="s">
        <v>40</v>
      </c>
      <c r="E8" s="116">
        <v>30</v>
      </c>
      <c r="F8" s="117">
        <v>30</v>
      </c>
    </row>
    <row r="9" spans="1:13" ht="15" customHeight="1" thickBot="1" x14ac:dyDescent="0.3">
      <c r="B9" s="118" t="s">
        <v>140</v>
      </c>
      <c r="C9" s="119" t="str">
        <f>IF(ISNA(MATCH(C7,D6:D9,0)),"You have entered an illegal ticket area","You have entered a legal ticket location")</f>
        <v>You have entered an illegal ticket area</v>
      </c>
      <c r="D9" s="120" t="s">
        <v>41</v>
      </c>
      <c r="E9" s="121">
        <v>16</v>
      </c>
      <c r="F9" s="122">
        <v>20</v>
      </c>
    </row>
    <row r="10" spans="1:13" ht="15" customHeight="1" x14ac:dyDescent="0.25"/>
    <row r="11" spans="1:13" ht="15" customHeight="1" x14ac:dyDescent="0.25"/>
    <row r="12" spans="1:13" ht="15" customHeight="1" x14ac:dyDescent="0.25"/>
    <row r="13" spans="1:13" ht="15" customHeight="1" x14ac:dyDescent="0.25"/>
    <row r="14" spans="1:13" ht="15" customHeight="1" x14ac:dyDescent="0.25"/>
    <row r="18" spans="1:5" ht="12.75" customHeight="1" x14ac:dyDescent="0.25">
      <c r="A18" s="123"/>
    </row>
    <row r="20" spans="1:5" x14ac:dyDescent="0.25">
      <c r="B20" s="20"/>
      <c r="C20" s="20"/>
      <c r="D20" s="124"/>
    </row>
    <row r="21" spans="1:5" x14ac:dyDescent="0.25">
      <c r="B21" s="20"/>
      <c r="C21" s="20"/>
      <c r="D21" s="124"/>
    </row>
    <row r="22" spans="1:5" ht="12.75" customHeight="1" x14ac:dyDescent="0.25">
      <c r="A22" s="123"/>
      <c r="B22" s="20"/>
      <c r="C22" s="20"/>
      <c r="D22" s="124"/>
    </row>
    <row r="24" spans="1:5" x14ac:dyDescent="0.25">
      <c r="B24" s="20"/>
      <c r="C24" s="20"/>
      <c r="D24" s="124"/>
      <c r="E24" s="20"/>
    </row>
    <row r="25" spans="1:5" ht="12.75" customHeight="1" x14ac:dyDescent="0.25">
      <c r="E25" s="20"/>
    </row>
    <row r="26" spans="1:5" x14ac:dyDescent="0.25">
      <c r="E26" s="20"/>
    </row>
    <row r="28" spans="1:5" x14ac:dyDescent="0.25">
      <c r="E28" s="20"/>
    </row>
    <row r="29" spans="1:5" x14ac:dyDescent="0.25">
      <c r="B29" s="20"/>
      <c r="C29" s="20"/>
      <c r="D29" s="124"/>
      <c r="E29" s="20"/>
    </row>
    <row r="30" spans="1:5" x14ac:dyDescent="0.25">
      <c r="B30" s="20"/>
      <c r="C30" s="20"/>
      <c r="D30" s="124"/>
      <c r="E30" s="20"/>
    </row>
    <row r="31" spans="1:5" x14ac:dyDescent="0.25">
      <c r="B31" s="123"/>
      <c r="C31" s="20"/>
      <c r="D31" s="124"/>
      <c r="E31" s="20"/>
    </row>
    <row r="32" spans="1:5" x14ac:dyDescent="0.25">
      <c r="C32" s="20"/>
      <c r="D32" s="124"/>
      <c r="E32" s="20"/>
    </row>
    <row r="33" spans="3:5" x14ac:dyDescent="0.25">
      <c r="C33" s="20"/>
      <c r="D33" s="124"/>
      <c r="E33" s="20"/>
    </row>
    <row r="34" spans="3:5" x14ac:dyDescent="0.25">
      <c r="C34" s="20"/>
      <c r="D34" s="124"/>
      <c r="E34" s="20"/>
    </row>
    <row r="35" spans="3:5" x14ac:dyDescent="0.25">
      <c r="C35" s="20"/>
      <c r="D35" s="124"/>
      <c r="E35" s="20"/>
    </row>
  </sheetData>
  <sheetProtection formatCells="0" formatColumns="0" formatRows="0" insertColumns="0" insertRows="0"/>
  <mergeCells count="3">
    <mergeCell ref="B1:M1"/>
    <mergeCell ref="D4:F4"/>
    <mergeCell ref="B4:C5"/>
  </mergeCells>
  <phoneticPr fontId="4" type="noConversion"/>
  <pageMargins left="0.75" right="0.75" top="1" bottom="1" header="0.5" footer="0.5"/>
  <pageSetup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activeCell="H18" sqref="H18"/>
    </sheetView>
  </sheetViews>
  <sheetFormatPr defaultColWidth="9.140625" defaultRowHeight="15" x14ac:dyDescent="0.25"/>
  <cols>
    <col min="1" max="1" width="9.140625" style="125"/>
    <col min="2" max="2" width="19" style="125" customWidth="1"/>
    <col min="3" max="3" width="13" style="125" customWidth="1"/>
    <col min="4" max="4" width="11.140625" style="125" customWidth="1"/>
    <col min="5" max="5" width="15.5703125" style="125" bestFit="1" customWidth="1"/>
    <col min="6" max="6" width="14.5703125" style="125" customWidth="1"/>
    <col min="7" max="7" width="11.42578125" style="125" customWidth="1"/>
    <col min="8" max="8" width="9.140625" style="125"/>
    <col min="9" max="9" width="14" style="125" customWidth="1"/>
    <col min="10" max="10" width="12.85546875" style="125" customWidth="1"/>
    <col min="11" max="16384" width="9.140625" style="125"/>
  </cols>
  <sheetData>
    <row r="1" spans="1:12" ht="69.75" customHeight="1" thickBot="1" x14ac:dyDescent="0.3">
      <c r="B1" s="221" t="s">
        <v>167</v>
      </c>
      <c r="C1" s="243"/>
      <c r="D1" s="243"/>
      <c r="E1" s="243"/>
      <c r="F1" s="243"/>
      <c r="G1" s="243"/>
      <c r="H1" s="243"/>
      <c r="I1" s="243"/>
      <c r="J1" s="243"/>
      <c r="K1" s="243"/>
      <c r="L1" s="244"/>
    </row>
    <row r="3" spans="1:12" ht="15.75" thickBot="1" x14ac:dyDescent="0.3"/>
    <row r="4" spans="1:12" x14ac:dyDescent="0.25">
      <c r="A4" s="15"/>
      <c r="B4" s="227" t="s">
        <v>147</v>
      </c>
      <c r="C4" s="252"/>
      <c r="D4" s="228"/>
    </row>
    <row r="5" spans="1:12" ht="15.75" thickBot="1" x14ac:dyDescent="0.3">
      <c r="A5" s="15"/>
      <c r="B5" s="229"/>
      <c r="C5" s="253"/>
      <c r="D5" s="230"/>
    </row>
    <row r="6" spans="1:12" ht="15.75" thickBot="1" x14ac:dyDescent="0.3">
      <c r="A6" s="15"/>
      <c r="B6" s="126" t="s">
        <v>110</v>
      </c>
      <c r="C6" s="127" t="s">
        <v>144</v>
      </c>
      <c r="D6" s="128" t="s">
        <v>111</v>
      </c>
      <c r="E6" s="254" t="s">
        <v>145</v>
      </c>
      <c r="F6" s="255"/>
    </row>
    <row r="7" spans="1:12" ht="15.75" thickBot="1" x14ac:dyDescent="0.3">
      <c r="A7" s="15"/>
      <c r="B7" s="129" t="s">
        <v>112</v>
      </c>
      <c r="C7" s="130">
        <v>952</v>
      </c>
      <c r="D7" s="131" t="str">
        <f>VLOOKUP(C7,$E$8:$F$12,2,TRUE)</f>
        <v>A</v>
      </c>
      <c r="E7" s="132" t="s">
        <v>144</v>
      </c>
      <c r="F7" s="133" t="s">
        <v>146</v>
      </c>
      <c r="I7" s="28"/>
    </row>
    <row r="8" spans="1:12" ht="15.75" thickBot="1" x14ac:dyDescent="0.3">
      <c r="B8" s="134" t="s">
        <v>113</v>
      </c>
      <c r="C8" s="135">
        <v>663</v>
      </c>
      <c r="D8" s="131" t="str">
        <f t="shared" ref="D8:D18" si="0">VLOOKUP(C8,$E$8:$F$12,2,TRUE)</f>
        <v>D</v>
      </c>
      <c r="E8" s="136">
        <v>0</v>
      </c>
      <c r="F8" s="137" t="s">
        <v>119</v>
      </c>
      <c r="I8" s="28"/>
    </row>
    <row r="9" spans="1:12" ht="15.75" thickBot="1" x14ac:dyDescent="0.3">
      <c r="B9" s="138" t="s">
        <v>114</v>
      </c>
      <c r="C9" s="135">
        <v>643</v>
      </c>
      <c r="D9" s="131" t="str">
        <f t="shared" si="0"/>
        <v>D</v>
      </c>
      <c r="E9" s="139">
        <v>600</v>
      </c>
      <c r="F9" s="140" t="s">
        <v>121</v>
      </c>
      <c r="I9" s="28"/>
    </row>
    <row r="10" spans="1:12" ht="15.75" thickBot="1" x14ac:dyDescent="0.3">
      <c r="B10" s="138" t="s">
        <v>115</v>
      </c>
      <c r="C10" s="135">
        <v>748</v>
      </c>
      <c r="D10" s="131" t="str">
        <f t="shared" si="0"/>
        <v>C</v>
      </c>
      <c r="E10" s="139">
        <v>700</v>
      </c>
      <c r="F10" s="140" t="s">
        <v>123</v>
      </c>
      <c r="I10" s="28"/>
    </row>
    <row r="11" spans="1:12" ht="15.75" thickBot="1" x14ac:dyDescent="0.3">
      <c r="B11" s="138" t="s">
        <v>116</v>
      </c>
      <c r="C11" s="135">
        <v>834</v>
      </c>
      <c r="D11" s="131" t="str">
        <f t="shared" si="0"/>
        <v>B</v>
      </c>
      <c r="E11" s="139">
        <v>800</v>
      </c>
      <c r="F11" s="140" t="s">
        <v>125</v>
      </c>
      <c r="I11" s="28"/>
    </row>
    <row r="12" spans="1:12" ht="15.75" thickBot="1" x14ac:dyDescent="0.3">
      <c r="B12" s="138" t="s">
        <v>117</v>
      </c>
      <c r="C12" s="135">
        <v>528</v>
      </c>
      <c r="D12" s="131" t="str">
        <f t="shared" si="0"/>
        <v>F</v>
      </c>
      <c r="E12" s="141">
        <v>900</v>
      </c>
      <c r="F12" s="142" t="s">
        <v>127</v>
      </c>
      <c r="I12" s="28"/>
    </row>
    <row r="13" spans="1:12" ht="15.75" thickBot="1" x14ac:dyDescent="0.3">
      <c r="B13" s="138" t="s">
        <v>118</v>
      </c>
      <c r="C13" s="135">
        <v>709</v>
      </c>
      <c r="D13" s="131" t="str">
        <f t="shared" si="0"/>
        <v>C</v>
      </c>
      <c r="I13" s="28"/>
    </row>
    <row r="14" spans="1:12" ht="15.75" thickBot="1" x14ac:dyDescent="0.3">
      <c r="B14" s="138" t="s">
        <v>120</v>
      </c>
      <c r="C14" s="135">
        <v>815</v>
      </c>
      <c r="D14" s="131" t="str">
        <f t="shared" si="0"/>
        <v>B</v>
      </c>
      <c r="I14" s="28"/>
    </row>
    <row r="15" spans="1:12" ht="15.75" thickBot="1" x14ac:dyDescent="0.3">
      <c r="B15" s="138" t="s">
        <v>122</v>
      </c>
      <c r="C15" s="135">
        <v>847</v>
      </c>
      <c r="D15" s="131" t="str">
        <f t="shared" si="0"/>
        <v>B</v>
      </c>
      <c r="I15" s="28"/>
    </row>
    <row r="16" spans="1:12" ht="15.75" thickBot="1" x14ac:dyDescent="0.3">
      <c r="B16" s="138" t="s">
        <v>124</v>
      </c>
      <c r="C16" s="135">
        <v>902</v>
      </c>
      <c r="D16" s="131" t="str">
        <f t="shared" si="0"/>
        <v>A</v>
      </c>
      <c r="I16" s="28"/>
    </row>
    <row r="17" spans="2:9" ht="15.75" thickBot="1" x14ac:dyDescent="0.3">
      <c r="B17" s="138" t="s">
        <v>126</v>
      </c>
      <c r="C17" s="135">
        <v>730</v>
      </c>
      <c r="D17" s="131" t="str">
        <f t="shared" si="0"/>
        <v>C</v>
      </c>
      <c r="I17" s="28"/>
    </row>
    <row r="18" spans="2:9" ht="15.75" thickBot="1" x14ac:dyDescent="0.3">
      <c r="B18" s="143" t="s">
        <v>128</v>
      </c>
      <c r="C18" s="144">
        <v>871</v>
      </c>
      <c r="D18" s="131" t="str">
        <f t="shared" si="0"/>
        <v>B</v>
      </c>
      <c r="H18" s="125">
        <v>1</v>
      </c>
      <c r="I18" s="28"/>
    </row>
  </sheetData>
  <sheetProtection formatCells="0" formatColumns="0" formatRows="0" insertColumns="0" insertRows="0"/>
  <mergeCells count="3">
    <mergeCell ref="B1:L1"/>
    <mergeCell ref="B4:D5"/>
    <mergeCell ref="E6:F6"/>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4" workbookViewId="0">
      <selection activeCell="G17" sqref="G17"/>
    </sheetView>
  </sheetViews>
  <sheetFormatPr defaultColWidth="8.7109375" defaultRowHeight="12.75" x14ac:dyDescent="0.2"/>
  <cols>
    <col min="1" max="1" width="12.5703125" style="28" customWidth="1"/>
    <col min="2" max="2" width="24.5703125" style="28" customWidth="1"/>
    <col min="3" max="8" width="10.5703125" style="28" customWidth="1"/>
    <col min="9" max="9" width="17.85546875" style="28" bestFit="1" customWidth="1"/>
    <col min="10" max="10" width="10.5703125" style="28" customWidth="1"/>
    <col min="11" max="11" width="28.5703125" style="28" bestFit="1" customWidth="1"/>
    <col min="12" max="16384" width="8.7109375" style="28"/>
  </cols>
  <sheetData>
    <row r="1" spans="1:13" ht="243" customHeight="1" thickBot="1" x14ac:dyDescent="0.25">
      <c r="A1" s="145"/>
      <c r="B1" s="231" t="s">
        <v>160</v>
      </c>
      <c r="C1" s="232"/>
      <c r="D1" s="232"/>
      <c r="E1" s="232"/>
      <c r="F1" s="232"/>
      <c r="G1" s="232"/>
      <c r="H1" s="232"/>
      <c r="I1" s="232"/>
      <c r="J1" s="232"/>
      <c r="K1" s="232"/>
      <c r="L1" s="232"/>
      <c r="M1" s="233"/>
    </row>
    <row r="2" spans="1:13" ht="15" customHeight="1" x14ac:dyDescent="0.2"/>
    <row r="3" spans="1:13" ht="15" customHeight="1" thickBot="1" x14ac:dyDescent="0.25"/>
    <row r="4" spans="1:13" ht="15" customHeight="1" x14ac:dyDescent="0.2">
      <c r="B4" s="256" t="s">
        <v>52</v>
      </c>
      <c r="C4" s="257"/>
      <c r="D4" s="257"/>
      <c r="E4" s="258"/>
    </row>
    <row r="5" spans="1:13" ht="15" customHeight="1" thickBot="1" x14ac:dyDescent="0.25">
      <c r="B5" s="259"/>
      <c r="C5" s="260"/>
      <c r="D5" s="260"/>
      <c r="E5" s="261"/>
    </row>
    <row r="6" spans="1:13" ht="15" customHeight="1" thickBot="1" x14ac:dyDescent="0.25">
      <c r="B6" s="146" t="s">
        <v>42</v>
      </c>
      <c r="C6" s="147">
        <v>386</v>
      </c>
      <c r="D6" s="148">
        <v>689</v>
      </c>
      <c r="E6" s="149">
        <v>2468</v>
      </c>
      <c r="G6" s="262" t="s">
        <v>105</v>
      </c>
      <c r="H6" s="263"/>
      <c r="I6" s="264"/>
      <c r="K6" s="262" t="s">
        <v>71</v>
      </c>
      <c r="L6" s="264"/>
      <c r="M6" s="150"/>
    </row>
    <row r="7" spans="1:13" ht="15" customHeight="1" thickBot="1" x14ac:dyDescent="0.25">
      <c r="B7" s="151"/>
      <c r="C7" s="152"/>
      <c r="D7" s="153"/>
      <c r="E7" s="154"/>
      <c r="G7" s="155" t="s">
        <v>43</v>
      </c>
      <c r="H7" s="156" t="s">
        <v>44</v>
      </c>
      <c r="I7" s="157" t="s">
        <v>106</v>
      </c>
      <c r="K7" s="158" t="s">
        <v>154</v>
      </c>
      <c r="L7" s="159">
        <v>7</v>
      </c>
      <c r="M7" s="150"/>
    </row>
    <row r="8" spans="1:13" ht="15" customHeight="1" thickBot="1" x14ac:dyDescent="0.25">
      <c r="B8" s="151" t="s">
        <v>49</v>
      </c>
      <c r="C8" s="292">
        <f>VLOOKUP(C6,$G$8:$I$10,2,TRUE)</f>
        <v>17.989999999999998</v>
      </c>
      <c r="D8" s="292">
        <f t="shared" ref="D8:E8" si="0">VLOOKUP(D6,$G$8:$I$10,2,TRUE)</f>
        <v>17.989999999999998</v>
      </c>
      <c r="E8" s="292">
        <f t="shared" si="0"/>
        <v>29.99</v>
      </c>
      <c r="F8" s="160"/>
      <c r="G8" s="161">
        <v>0</v>
      </c>
      <c r="H8" s="162">
        <v>17.989999999999998</v>
      </c>
      <c r="I8" s="163">
        <v>0</v>
      </c>
      <c r="K8" s="164" t="s">
        <v>153</v>
      </c>
      <c r="L8" s="165">
        <v>0.08</v>
      </c>
      <c r="M8" s="150"/>
    </row>
    <row r="9" spans="1:13" ht="15" customHeight="1" x14ac:dyDescent="0.2">
      <c r="B9" s="151" t="s">
        <v>50</v>
      </c>
      <c r="C9" s="292">
        <f>VLOOKUP(C6,$G$8:$I$10,3,TRUE)*(C6-400)</f>
        <v>0</v>
      </c>
      <c r="D9" s="292">
        <f t="shared" ref="D9:E9" si="1">VLOOKUP(D6,$G$8:$I$10,3,TRUE)*(D6-400)</f>
        <v>72.25</v>
      </c>
      <c r="E9" s="292">
        <f>VLOOKUP(E6,$G$8:$I$10,3,TRUE)*(E6-1000)</f>
        <v>220.2</v>
      </c>
      <c r="G9" s="166">
        <v>400</v>
      </c>
      <c r="H9" s="167">
        <v>17.989999999999998</v>
      </c>
      <c r="I9" s="168">
        <v>0.25</v>
      </c>
      <c r="K9" s="150"/>
    </row>
    <row r="10" spans="1:13" ht="15" customHeight="1" thickBot="1" x14ac:dyDescent="0.25">
      <c r="B10" s="151" t="s">
        <v>45</v>
      </c>
      <c r="C10" s="292">
        <f>$L$7</f>
        <v>7</v>
      </c>
      <c r="D10" s="292">
        <f t="shared" ref="D10:E10" si="2">$L$7</f>
        <v>7</v>
      </c>
      <c r="E10" s="292">
        <f t="shared" si="2"/>
        <v>7</v>
      </c>
      <c r="G10" s="169">
        <v>1000</v>
      </c>
      <c r="H10" s="170">
        <v>29.99</v>
      </c>
      <c r="I10" s="171">
        <v>0.15</v>
      </c>
    </row>
    <row r="11" spans="1:13" ht="15" customHeight="1" x14ac:dyDescent="0.2">
      <c r="B11" s="151"/>
      <c r="C11" s="293"/>
      <c r="D11" s="294"/>
      <c r="E11" s="295"/>
    </row>
    <row r="12" spans="1:13" ht="15" customHeight="1" x14ac:dyDescent="0.2">
      <c r="B12" s="151" t="s">
        <v>51</v>
      </c>
      <c r="C12" s="292">
        <f>SUM(C8+C10+C9)</f>
        <v>24.99</v>
      </c>
      <c r="D12" s="292">
        <f t="shared" ref="D12:E12" si="3">SUM(D8+D10+D9)</f>
        <v>97.24</v>
      </c>
      <c r="E12" s="292">
        <f t="shared" si="3"/>
        <v>257.19</v>
      </c>
    </row>
    <row r="13" spans="1:13" ht="15" customHeight="1" x14ac:dyDescent="0.2">
      <c r="B13" s="151"/>
      <c r="C13" s="293"/>
      <c r="D13" s="294"/>
      <c r="E13" s="295"/>
    </row>
    <row r="14" spans="1:13" ht="15" customHeight="1" x14ac:dyDescent="0.2">
      <c r="B14" s="151" t="s">
        <v>107</v>
      </c>
      <c r="C14" s="292">
        <f>SUM(C12*$L$8)</f>
        <v>1.9991999999999999</v>
      </c>
      <c r="D14" s="292">
        <f t="shared" ref="D14:E14" si="4">SUM(D12*$L$8)</f>
        <v>7.7791999999999994</v>
      </c>
      <c r="E14" s="292">
        <f t="shared" si="4"/>
        <v>20.575199999999999</v>
      </c>
    </row>
    <row r="15" spans="1:13" ht="15" customHeight="1" x14ac:dyDescent="0.2">
      <c r="B15" s="151" t="s">
        <v>47</v>
      </c>
      <c r="C15" s="292">
        <f>SUM(C12+C14)</f>
        <v>26.989199999999997</v>
      </c>
      <c r="D15" s="292">
        <f>SUM(D12+D14)</f>
        <v>105.0192</v>
      </c>
      <c r="E15" s="292">
        <f t="shared" ref="D15:E15" si="5">SUM(E12+E14)</f>
        <v>277.76519999999999</v>
      </c>
    </row>
    <row r="16" spans="1:13" x14ac:dyDescent="0.2">
      <c r="B16" s="151"/>
      <c r="C16" s="293"/>
      <c r="D16" s="294"/>
      <c r="E16" s="295"/>
    </row>
    <row r="17" spans="2:10" s="173" customFormat="1" ht="13.5" thickBot="1" x14ac:dyDescent="0.25">
      <c r="B17" s="172" t="s">
        <v>48</v>
      </c>
      <c r="C17" s="296">
        <f>SUM(C15/C6)</f>
        <v>6.9920207253886008E-2</v>
      </c>
      <c r="D17" s="296">
        <f t="shared" ref="D17:E17" si="6">SUM(D15/D6)</f>
        <v>0.15242264150943396</v>
      </c>
      <c r="E17" s="296">
        <f t="shared" si="6"/>
        <v>0.11254667747163695</v>
      </c>
      <c r="F17" s="28"/>
      <c r="G17" s="28" t="s">
        <v>46</v>
      </c>
      <c r="H17" s="28"/>
      <c r="I17" s="28"/>
      <c r="J17" s="28"/>
    </row>
    <row r="18" spans="2:10" s="173" customFormat="1" x14ac:dyDescent="0.2">
      <c r="F18" s="28"/>
      <c r="G18" s="28"/>
      <c r="H18" s="28"/>
      <c r="I18" s="28"/>
      <c r="J18" s="28"/>
    </row>
    <row r="19" spans="2:10" s="173" customFormat="1" x14ac:dyDescent="0.2">
      <c r="F19" s="28"/>
      <c r="G19" s="28"/>
      <c r="H19" s="28"/>
      <c r="I19" s="28"/>
      <c r="J19" s="28"/>
    </row>
    <row r="20" spans="2:10" s="173" customFormat="1" x14ac:dyDescent="0.2">
      <c r="B20" s="174"/>
      <c r="C20" s="174"/>
      <c r="D20" s="174"/>
      <c r="E20" s="174"/>
      <c r="F20" s="28"/>
      <c r="G20" s="28"/>
      <c r="H20" s="28"/>
      <c r="I20" s="28"/>
      <c r="J20" s="28"/>
    </row>
    <row r="21" spans="2:10" s="173" customFormat="1" x14ac:dyDescent="0.2">
      <c r="B21" s="28"/>
      <c r="C21" s="28"/>
      <c r="D21" s="28"/>
      <c r="E21" s="28"/>
      <c r="F21" s="28"/>
      <c r="G21" s="28"/>
      <c r="H21" s="28"/>
      <c r="I21" s="28"/>
      <c r="J21" s="28"/>
    </row>
    <row r="22" spans="2:10" s="173" customFormat="1" x14ac:dyDescent="0.2">
      <c r="B22" s="28"/>
      <c r="C22" s="28"/>
      <c r="D22" s="28"/>
      <c r="E22" s="28"/>
      <c r="F22" s="28"/>
      <c r="J22" s="28"/>
    </row>
    <row r="23" spans="2:10" s="173" customFormat="1" x14ac:dyDescent="0.2">
      <c r="B23" s="28"/>
      <c r="C23" s="28"/>
      <c r="D23" s="28"/>
      <c r="E23" s="28"/>
    </row>
    <row r="24" spans="2:10" s="173" customFormat="1" x14ac:dyDescent="0.2">
      <c r="B24" s="28"/>
      <c r="C24" s="28"/>
      <c r="D24" s="28"/>
      <c r="E24" s="28"/>
    </row>
    <row r="25" spans="2:10" s="173" customFormat="1" x14ac:dyDescent="0.2">
      <c r="B25" s="28"/>
      <c r="C25" s="28"/>
      <c r="D25" s="28"/>
      <c r="E25" s="28"/>
    </row>
    <row r="26" spans="2:10" s="173" customFormat="1" x14ac:dyDescent="0.2">
      <c r="B26" s="28"/>
      <c r="C26" s="28"/>
      <c r="D26" s="28"/>
      <c r="E26" s="28"/>
    </row>
    <row r="27" spans="2:10" s="173" customFormat="1" x14ac:dyDescent="0.2">
      <c r="B27" s="28"/>
      <c r="C27" s="28"/>
      <c r="D27" s="28"/>
      <c r="E27" s="28"/>
    </row>
    <row r="28" spans="2:10" s="173" customFormat="1" x14ac:dyDescent="0.2">
      <c r="B28" s="28"/>
      <c r="C28" s="28"/>
      <c r="D28" s="28"/>
      <c r="E28" s="28"/>
    </row>
    <row r="29" spans="2:10" s="173" customFormat="1" x14ac:dyDescent="0.2">
      <c r="B29" s="28"/>
      <c r="C29" s="28"/>
      <c r="D29" s="28"/>
      <c r="E29" s="28"/>
    </row>
    <row r="30" spans="2:10" s="173" customFormat="1" x14ac:dyDescent="0.2">
      <c r="B30" s="28"/>
      <c r="C30" s="28"/>
      <c r="D30" s="28"/>
      <c r="E30" s="28"/>
    </row>
    <row r="31" spans="2:10" s="173" customFormat="1" x14ac:dyDescent="0.2">
      <c r="B31" s="28"/>
      <c r="C31" s="28"/>
      <c r="D31" s="28"/>
      <c r="E31" s="28"/>
    </row>
    <row r="32" spans="2:10" s="173" customFormat="1" x14ac:dyDescent="0.2">
      <c r="B32" s="28"/>
      <c r="C32" s="28"/>
      <c r="D32" s="28"/>
      <c r="E32" s="28"/>
      <c r="G32" s="174"/>
      <c r="H32" s="174"/>
      <c r="I32" s="174"/>
    </row>
    <row r="33" spans="6:10" x14ac:dyDescent="0.2">
      <c r="F33" s="174"/>
      <c r="J33" s="173"/>
    </row>
  </sheetData>
  <sheetProtection formatCells="0" formatColumns="0" formatRows="0" insertColumns="0" insertRows="0"/>
  <mergeCells count="4">
    <mergeCell ref="B1:M1"/>
    <mergeCell ref="B4:E5"/>
    <mergeCell ref="G6:I6"/>
    <mergeCell ref="K6:L6"/>
  </mergeCells>
  <phoneticPr fontId="4" type="noConversion"/>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Part 1</vt:lpstr>
      <vt:lpstr>Part 2</vt:lpstr>
      <vt:lpstr>Part 3</vt:lpstr>
      <vt:lpstr>Part 4</vt:lpstr>
      <vt:lpstr>Part 5</vt:lpstr>
      <vt:lpstr>Part 6</vt:lpstr>
      <vt:lpstr>Part 7</vt:lpstr>
      <vt:lpstr>Part 8</vt:lpstr>
      <vt:lpstr>Part 9</vt:lpstr>
      <vt:lpstr>Part 10</vt:lpstr>
      <vt:lpstr>Part 11</vt:lpstr>
      <vt:lpstr>Student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1901-01-01T04:00:00Z</cp:lastPrinted>
  <dcterms:created xsi:type="dcterms:W3CDTF">1901-01-01T04:00:00Z</dcterms:created>
  <dcterms:modified xsi:type="dcterms:W3CDTF">2016-10-04T21:22:59Z</dcterms:modified>
</cp:coreProperties>
</file>