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S:\Rob P\Expungement\"/>
    </mc:Choice>
  </mc:AlternateContent>
  <xr:revisionPtr revIDLastSave="0" documentId="8_{3FC08326-F0F5-4CCE-9515-B505E4668448}" xr6:coauthVersionLast="31" xr6:coauthVersionMax="31" xr10:uidLastSave="{00000000-0000-0000-0000-000000000000}"/>
  <bookViews>
    <workbookView xWindow="0" yWindow="0" windowWidth="19200" windowHeight="11472" tabRatio="813" activeTab="2" xr2:uid="{00000000-000D-0000-FFFF-FFFF00000000}"/>
  </bookViews>
  <sheets>
    <sheet name="BASIC INFO" sheetId="10" r:id="rId1"/>
    <sheet name="CASE DATA" sheetId="1" r:id="rId2"/>
    <sheet name="EXPUNGEMENT" sheetId="2" r:id="rId3"/>
    <sheet name="BANKRUPTCY" sheetId="11" r:id="rId4"/>
    <sheet name="LICENSE-REGIS" sheetId="6" r:id="rId5"/>
    <sheet name="EXEMPTIONS" sheetId="13" r:id="rId6"/>
    <sheet name="SOL" sheetId="16" r:id="rId7"/>
    <sheet name="PRINTOUT" sheetId="18" r:id="rId8"/>
    <sheet name="RAP #1" sheetId="19" r:id="rId9"/>
    <sheet name="RAP #2" sheetId="22" r:id="rId10"/>
    <sheet name="VOTING" sheetId="21" r:id="rId11"/>
    <sheet name="TABLES" sheetId="24" r:id="rId12"/>
  </sheets>
  <externalReferences>
    <externalReference r:id="rId13"/>
  </externalReferences>
  <calcPr calcId="17901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 l="1"/>
  <c r="B5" i="2"/>
  <c r="E7" i="16" l="1"/>
  <c r="D7" i="16"/>
  <c r="C7" i="16"/>
  <c r="E6" i="16"/>
  <c r="D6" i="16"/>
  <c r="C6" i="16"/>
  <c r="M19" i="2"/>
  <c r="M18" i="2"/>
  <c r="M17" i="2"/>
  <c r="M16" i="2"/>
  <c r="M15" i="2"/>
  <c r="T7" i="1" l="1"/>
  <c r="T6" i="1"/>
  <c r="B7" i="16"/>
  <c r="B6" i="16"/>
  <c r="B7" i="13"/>
  <c r="B6" i="13"/>
  <c r="C7" i="6"/>
  <c r="C6" i="6"/>
  <c r="D7" i="6"/>
  <c r="D6" i="6"/>
  <c r="E7" i="6"/>
  <c r="E6" i="6"/>
  <c r="F7" i="6"/>
  <c r="F6" i="6"/>
  <c r="B7" i="11"/>
  <c r="B6" i="11"/>
  <c r="N6" i="2"/>
  <c r="N5" i="2"/>
  <c r="M6" i="2"/>
  <c r="O6" i="2" s="1"/>
  <c r="M5" i="2"/>
  <c r="P5" i="2" s="1"/>
  <c r="H6" i="2"/>
  <c r="J6" i="2" s="1"/>
  <c r="H5" i="2"/>
  <c r="J5" i="2" s="1"/>
  <c r="D6" i="2"/>
  <c r="D5" i="2"/>
  <c r="C6" i="2"/>
  <c r="C5" i="2"/>
  <c r="H7" i="6" l="1"/>
  <c r="G7" i="6"/>
  <c r="H6" i="6"/>
  <c r="G6" i="6"/>
  <c r="E5" i="2"/>
  <c r="D6" i="11"/>
  <c r="E6" i="11"/>
  <c r="C6" i="11"/>
  <c r="C7" i="11"/>
  <c r="E7" i="11"/>
  <c r="D7" i="11"/>
  <c r="E6" i="2"/>
  <c r="C6" i="13"/>
  <c r="D6" i="13"/>
  <c r="D7" i="13"/>
  <c r="C7" i="13"/>
  <c r="I5" i="2"/>
  <c r="O5" i="2"/>
  <c r="P6" i="2"/>
  <c r="I6" i="2"/>
  <c r="B6" i="21"/>
  <c r="B5"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 r="D42" i="21"/>
  <c r="D45" i="21"/>
  <c r="D43" i="21"/>
  <c r="D44"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C6" i="21"/>
  <c r="C5" i="21"/>
  <c r="H74" i="18"/>
  <c r="B77" i="18"/>
  <c r="F76" i="18"/>
  <c r="F75" i="18"/>
  <c r="F74" i="18"/>
  <c r="D76" i="18"/>
  <c r="D75" i="18"/>
  <c r="D74" i="18"/>
  <c r="B76" i="18"/>
  <c r="B75" i="18"/>
  <c r="B74" i="18"/>
  <c r="H73" i="18"/>
  <c r="G73" i="18"/>
  <c r="F73" i="18"/>
  <c r="E73" i="18"/>
  <c r="D73" i="18"/>
  <c r="C73" i="18"/>
  <c r="B73" i="18"/>
  <c r="A73" i="18"/>
  <c r="B53" i="18"/>
  <c r="B52" i="18"/>
  <c r="B51" i="18"/>
  <c r="D53" i="18"/>
  <c r="D52" i="18"/>
  <c r="D51" i="18"/>
  <c r="H51" i="18"/>
  <c r="F53" i="18"/>
  <c r="F52" i="18"/>
  <c r="F51" i="18"/>
  <c r="H50" i="18"/>
  <c r="G50" i="18"/>
  <c r="F50" i="18"/>
  <c r="E50" i="18"/>
  <c r="D50" i="18"/>
  <c r="C50" i="18"/>
  <c r="J7" i="6" l="1"/>
  <c r="L7" i="6" l="1"/>
  <c r="K7" i="6"/>
  <c r="H75" i="18"/>
  <c r="I7" i="6" l="1"/>
  <c r="A119" i="18"/>
  <c r="B119" i="18"/>
  <c r="C119" i="18"/>
  <c r="D119" i="18"/>
  <c r="E119" i="18"/>
  <c r="F119" i="18"/>
  <c r="G119" i="18"/>
  <c r="H119" i="18"/>
  <c r="B120" i="18"/>
  <c r="D120" i="18"/>
  <c r="F120" i="18"/>
  <c r="H120" i="18"/>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H1156" i="18" s="1"/>
  <c r="T53" i="1"/>
  <c r="T52" i="1"/>
  <c r="T51" i="1"/>
  <c r="T50" i="1"/>
  <c r="H1064" i="18" s="1"/>
  <c r="T49" i="1"/>
  <c r="T48" i="1"/>
  <c r="T47" i="1"/>
  <c r="T46" i="1"/>
  <c r="T45" i="1"/>
  <c r="T44" i="1"/>
  <c r="T43" i="1"/>
  <c r="H903" i="18" s="1"/>
  <c r="T42" i="1"/>
  <c r="H880" i="18" s="1"/>
  <c r="T41" i="1"/>
  <c r="H857" i="18" s="1"/>
  <c r="T40" i="1"/>
  <c r="T39" i="1"/>
  <c r="H811" i="18" s="1"/>
  <c r="T38" i="1"/>
  <c r="T37" i="1"/>
  <c r="H765" i="18" s="1"/>
  <c r="T36" i="1"/>
  <c r="T35" i="1"/>
  <c r="H719" i="18" s="1"/>
  <c r="T34" i="1"/>
  <c r="H696" i="18" s="1"/>
  <c r="T33" i="1"/>
  <c r="H673" i="18" s="1"/>
  <c r="T32" i="1"/>
  <c r="H650" i="18" s="1"/>
  <c r="T31" i="1"/>
  <c r="H627" i="18" s="1"/>
  <c r="T30" i="1"/>
  <c r="H604" i="18" s="1"/>
  <c r="T29" i="1"/>
  <c r="H581" i="18" s="1"/>
  <c r="T28" i="1"/>
  <c r="T27" i="1"/>
  <c r="H535" i="18" s="1"/>
  <c r="T26" i="1"/>
  <c r="H512" i="18" s="1"/>
  <c r="T25" i="1"/>
  <c r="H489" i="18" s="1"/>
  <c r="T24" i="1"/>
  <c r="T23" i="1"/>
  <c r="H443" i="18" s="1"/>
  <c r="T22" i="1"/>
  <c r="H420" i="18" s="1"/>
  <c r="T21" i="1"/>
  <c r="H397" i="18" s="1"/>
  <c r="T20" i="1"/>
  <c r="T19" i="1"/>
  <c r="H351" i="18" s="1"/>
  <c r="T18" i="1"/>
  <c r="H328" i="18" s="1"/>
  <c r="T17" i="1"/>
  <c r="H305" i="18" s="1"/>
  <c r="T16" i="1"/>
  <c r="T15" i="1"/>
  <c r="H259" i="18" s="1"/>
  <c r="T14" i="1"/>
  <c r="H236" i="18" s="1"/>
  <c r="T13" i="1"/>
  <c r="H213" i="18" s="1"/>
  <c r="T12" i="1"/>
  <c r="H190" i="18" s="1"/>
  <c r="T11" i="1"/>
  <c r="H167" i="18" s="1"/>
  <c r="T10" i="1"/>
  <c r="H144" i="18" s="1"/>
  <c r="T9" i="1"/>
  <c r="H121" i="18" s="1"/>
  <c r="T8" i="1"/>
  <c r="H98" i="18" s="1"/>
  <c r="H52" i="18"/>
  <c r="T5" i="1"/>
  <c r="H29" i="18" s="1"/>
  <c r="T4" i="1"/>
  <c r="H6" i="18" s="1"/>
  <c r="C100" i="2"/>
  <c r="T100" i="2" s="1"/>
  <c r="C99" i="2"/>
  <c r="T99" i="2" s="1"/>
  <c r="C98" i="2"/>
  <c r="T98" i="2" s="1"/>
  <c r="C97" i="2"/>
  <c r="T97" i="2" s="1"/>
  <c r="C96" i="2"/>
  <c r="T96" i="2" s="1"/>
  <c r="C95" i="2"/>
  <c r="T95" i="2" s="1"/>
  <c r="C94" i="2"/>
  <c r="T94" i="2" s="1"/>
  <c r="C93" i="2"/>
  <c r="T93" i="2" s="1"/>
  <c r="C92" i="2"/>
  <c r="T92" i="2" s="1"/>
  <c r="C91" i="2"/>
  <c r="T91" i="2" s="1"/>
  <c r="C90" i="2"/>
  <c r="E90" i="2" s="1"/>
  <c r="C89" i="2"/>
  <c r="T89" i="2" s="1"/>
  <c r="C88" i="2"/>
  <c r="T88" i="2" s="1"/>
  <c r="C87" i="2"/>
  <c r="T87" i="2" s="1"/>
  <c r="C86" i="2"/>
  <c r="T86" i="2" s="1"/>
  <c r="C85" i="2"/>
  <c r="T85" i="2" s="1"/>
  <c r="C84" i="2"/>
  <c r="T84" i="2" s="1"/>
  <c r="C83" i="2"/>
  <c r="T83" i="2" s="1"/>
  <c r="C82" i="2"/>
  <c r="E82" i="2" s="1"/>
  <c r="C81" i="2"/>
  <c r="T81" i="2" s="1"/>
  <c r="C80" i="2"/>
  <c r="T80" i="2" s="1"/>
  <c r="C79" i="2"/>
  <c r="T79" i="2" s="1"/>
  <c r="C78" i="2"/>
  <c r="T78" i="2" s="1"/>
  <c r="C77" i="2"/>
  <c r="T77" i="2" s="1"/>
  <c r="C76" i="2"/>
  <c r="T76" i="2" s="1"/>
  <c r="C75" i="2"/>
  <c r="T75" i="2" s="1"/>
  <c r="C74" i="2"/>
  <c r="E74" i="2" s="1"/>
  <c r="C73" i="2"/>
  <c r="T73" i="2" s="1"/>
  <c r="C72" i="2"/>
  <c r="T72" i="2" s="1"/>
  <c r="C71" i="2"/>
  <c r="T71" i="2" s="1"/>
  <c r="C70" i="2"/>
  <c r="T70" i="2" s="1"/>
  <c r="C69" i="2"/>
  <c r="T69" i="2" s="1"/>
  <c r="C68" i="2"/>
  <c r="T68" i="2" s="1"/>
  <c r="C67" i="2"/>
  <c r="T67" i="2" s="1"/>
  <c r="C66" i="2"/>
  <c r="E66" i="2" s="1"/>
  <c r="C65" i="2"/>
  <c r="T65" i="2" s="1"/>
  <c r="C64" i="2"/>
  <c r="T64" i="2" s="1"/>
  <c r="C63" i="2"/>
  <c r="T63" i="2" s="1"/>
  <c r="C62" i="2"/>
  <c r="T62" i="2" s="1"/>
  <c r="C61" i="2"/>
  <c r="T61" i="2" s="1"/>
  <c r="C60" i="2"/>
  <c r="T60" i="2" s="1"/>
  <c r="C59" i="2"/>
  <c r="T59" i="2" s="1"/>
  <c r="C58" i="2"/>
  <c r="E58" i="2" s="1"/>
  <c r="C57" i="2"/>
  <c r="T57" i="2" s="1"/>
  <c r="C56" i="2"/>
  <c r="T56" i="2" s="1"/>
  <c r="C55" i="2"/>
  <c r="T55" i="2" s="1"/>
  <c r="C54" i="2"/>
  <c r="T54" i="2" s="1"/>
  <c r="C53" i="2"/>
  <c r="T53" i="2" s="1"/>
  <c r="C52" i="2"/>
  <c r="T52" i="2" s="1"/>
  <c r="C51" i="2"/>
  <c r="T51" i="2" s="1"/>
  <c r="C50" i="2"/>
  <c r="E50" i="2" s="1"/>
  <c r="C49" i="2"/>
  <c r="T49" i="2" s="1"/>
  <c r="C48" i="2"/>
  <c r="T48" i="2" s="1"/>
  <c r="C47" i="2"/>
  <c r="T47" i="2" s="1"/>
  <c r="C46" i="2"/>
  <c r="Q100" i="2"/>
  <c r="Q96" i="2"/>
  <c r="Q94" i="2"/>
  <c r="S94" i="2" s="1"/>
  <c r="Q92" i="2"/>
  <c r="S92" i="2" s="1"/>
  <c r="Q88" i="2"/>
  <c r="Q80" i="2"/>
  <c r="S80" i="2" s="1"/>
  <c r="Q72" i="2"/>
  <c r="Q68" i="2"/>
  <c r="S68" i="2" s="1"/>
  <c r="Q64" i="2"/>
  <c r="Q60" i="2"/>
  <c r="S60" i="2" s="1"/>
  <c r="Q56" i="2"/>
  <c r="S56" i="2" s="1"/>
  <c r="Q48" i="2"/>
  <c r="C45" i="2"/>
  <c r="T45" i="2" s="1"/>
  <c r="C44" i="2"/>
  <c r="T44" i="2" s="1"/>
  <c r="C43" i="2"/>
  <c r="T43" i="2" s="1"/>
  <c r="C42" i="2"/>
  <c r="A27" i="18"/>
  <c r="B27" i="18"/>
  <c r="C27" i="18"/>
  <c r="D27" i="18"/>
  <c r="E27" i="18"/>
  <c r="F27" i="18"/>
  <c r="G27" i="18"/>
  <c r="H27" i="18"/>
  <c r="B28" i="18"/>
  <c r="D28" i="18"/>
  <c r="F28" i="18"/>
  <c r="H28" i="18"/>
  <c r="B29" i="18"/>
  <c r="D29" i="18"/>
  <c r="F29" i="18"/>
  <c r="B30" i="18"/>
  <c r="D30" i="18"/>
  <c r="F30" i="18"/>
  <c r="B31" i="18"/>
  <c r="A96" i="18"/>
  <c r="B96" i="18"/>
  <c r="C96" i="18"/>
  <c r="D96" i="18"/>
  <c r="E96" i="18"/>
  <c r="F96" i="18"/>
  <c r="G96" i="18"/>
  <c r="H96" i="18"/>
  <c r="B97" i="18"/>
  <c r="D97" i="18"/>
  <c r="F97" i="18"/>
  <c r="H97" i="18"/>
  <c r="B98" i="18"/>
  <c r="D98" i="18"/>
  <c r="F98" i="18"/>
  <c r="B99" i="18"/>
  <c r="D99" i="18"/>
  <c r="F99" i="18"/>
  <c r="B100" i="18"/>
  <c r="A165" i="18"/>
  <c r="B165" i="18"/>
  <c r="C165" i="18"/>
  <c r="D165" i="18"/>
  <c r="E165" i="18"/>
  <c r="F165" i="18"/>
  <c r="G165" i="18"/>
  <c r="H165" i="18"/>
  <c r="B166" i="18"/>
  <c r="D166" i="18"/>
  <c r="F166" i="18"/>
  <c r="H166" i="18"/>
  <c r="B167" i="18"/>
  <c r="D167" i="18"/>
  <c r="F167" i="18"/>
  <c r="B168" i="18"/>
  <c r="D168" i="18"/>
  <c r="F168" i="18"/>
  <c r="B169" i="18"/>
  <c r="A234" i="18"/>
  <c r="B234" i="18"/>
  <c r="C234" i="18"/>
  <c r="D234" i="18"/>
  <c r="E234" i="18"/>
  <c r="F234" i="18"/>
  <c r="G234" i="18"/>
  <c r="H234" i="18"/>
  <c r="B235" i="18"/>
  <c r="D235" i="18"/>
  <c r="F235" i="18"/>
  <c r="H235" i="18"/>
  <c r="B236" i="18"/>
  <c r="D236" i="18"/>
  <c r="F236" i="18"/>
  <c r="B237" i="18"/>
  <c r="D237" i="18"/>
  <c r="F237" i="18"/>
  <c r="B238" i="18"/>
  <c r="A303" i="18"/>
  <c r="B303" i="18"/>
  <c r="C303" i="18"/>
  <c r="D303" i="18"/>
  <c r="E303" i="18"/>
  <c r="F303" i="18"/>
  <c r="G303" i="18"/>
  <c r="H303" i="18"/>
  <c r="B304" i="18"/>
  <c r="D304" i="18"/>
  <c r="F304" i="18"/>
  <c r="H304" i="18"/>
  <c r="B305" i="18"/>
  <c r="D305" i="18"/>
  <c r="F305" i="18"/>
  <c r="B306" i="18"/>
  <c r="D306" i="18"/>
  <c r="F306" i="18"/>
  <c r="B307" i="18"/>
  <c r="A372" i="18"/>
  <c r="B372" i="18"/>
  <c r="C372" i="18"/>
  <c r="D372" i="18"/>
  <c r="E372" i="18"/>
  <c r="F372" i="18"/>
  <c r="G372" i="18"/>
  <c r="H372" i="18"/>
  <c r="B373" i="18"/>
  <c r="D373" i="18"/>
  <c r="F373" i="18"/>
  <c r="H373" i="18"/>
  <c r="B374" i="18"/>
  <c r="D374" i="18"/>
  <c r="F374" i="18"/>
  <c r="H374" i="18"/>
  <c r="B375" i="18"/>
  <c r="D375" i="18"/>
  <c r="F375" i="18"/>
  <c r="B376" i="18"/>
  <c r="A441" i="18"/>
  <c r="B441" i="18"/>
  <c r="C441" i="18"/>
  <c r="D441" i="18"/>
  <c r="E441" i="18"/>
  <c r="F441" i="18"/>
  <c r="G441" i="18"/>
  <c r="H441" i="18"/>
  <c r="B442" i="18"/>
  <c r="D442" i="18"/>
  <c r="F442" i="18"/>
  <c r="H442" i="18"/>
  <c r="B443" i="18"/>
  <c r="D443" i="18"/>
  <c r="F443" i="18"/>
  <c r="B444" i="18"/>
  <c r="D444" i="18"/>
  <c r="F444" i="18"/>
  <c r="B445" i="18"/>
  <c r="A510" i="18"/>
  <c r="B510" i="18"/>
  <c r="C510" i="18"/>
  <c r="D510" i="18"/>
  <c r="E510" i="18"/>
  <c r="F510" i="18"/>
  <c r="G510" i="18"/>
  <c r="H510" i="18"/>
  <c r="B511" i="18"/>
  <c r="D511" i="18"/>
  <c r="F511" i="18"/>
  <c r="H511" i="18"/>
  <c r="B512" i="18"/>
  <c r="D512" i="18"/>
  <c r="F512" i="18"/>
  <c r="B513" i="18"/>
  <c r="D513" i="18"/>
  <c r="F513" i="18"/>
  <c r="B514" i="18"/>
  <c r="A579" i="18"/>
  <c r="B579" i="18"/>
  <c r="C579" i="18"/>
  <c r="D579" i="18"/>
  <c r="E579" i="18"/>
  <c r="F579" i="18"/>
  <c r="G579" i="18"/>
  <c r="H579" i="18"/>
  <c r="B580" i="18"/>
  <c r="D580" i="18"/>
  <c r="F580" i="18"/>
  <c r="H580" i="18"/>
  <c r="B581" i="18"/>
  <c r="D581" i="18"/>
  <c r="F581" i="18"/>
  <c r="B582" i="18"/>
  <c r="D582" i="18"/>
  <c r="F582" i="18"/>
  <c r="B583" i="18"/>
  <c r="A648" i="18"/>
  <c r="B648" i="18"/>
  <c r="C648" i="18"/>
  <c r="D648" i="18"/>
  <c r="E648" i="18"/>
  <c r="F648" i="18"/>
  <c r="G648" i="18"/>
  <c r="H648" i="18"/>
  <c r="B649" i="18"/>
  <c r="D649" i="18"/>
  <c r="F649" i="18"/>
  <c r="H649" i="18"/>
  <c r="B650" i="18"/>
  <c r="D650" i="18"/>
  <c r="F650" i="18"/>
  <c r="B651" i="18"/>
  <c r="D651" i="18"/>
  <c r="F651" i="18"/>
  <c r="B652" i="18"/>
  <c r="A717" i="18"/>
  <c r="B717" i="18"/>
  <c r="C717" i="18"/>
  <c r="D717" i="18"/>
  <c r="E717" i="18"/>
  <c r="F717" i="18"/>
  <c r="G717" i="18"/>
  <c r="H717" i="18"/>
  <c r="B718" i="18"/>
  <c r="D718" i="18"/>
  <c r="F718" i="18"/>
  <c r="H718" i="18"/>
  <c r="B719" i="18"/>
  <c r="D719" i="18"/>
  <c r="F719" i="18"/>
  <c r="B720" i="18"/>
  <c r="D720" i="18"/>
  <c r="F720" i="18"/>
  <c r="B721" i="18"/>
  <c r="A786" i="18"/>
  <c r="B786" i="18"/>
  <c r="C786" i="18"/>
  <c r="D786" i="18"/>
  <c r="E786" i="18"/>
  <c r="F786" i="18"/>
  <c r="G786" i="18"/>
  <c r="H786" i="18"/>
  <c r="B787" i="18"/>
  <c r="D787" i="18"/>
  <c r="F787" i="18"/>
  <c r="H787" i="18"/>
  <c r="B788" i="18"/>
  <c r="D788" i="18"/>
  <c r="F788" i="18"/>
  <c r="H788" i="18"/>
  <c r="B789" i="18"/>
  <c r="D789" i="18"/>
  <c r="F789" i="18"/>
  <c r="B790" i="18"/>
  <c r="A855" i="18"/>
  <c r="B855" i="18"/>
  <c r="C855" i="18"/>
  <c r="D855" i="18"/>
  <c r="E855" i="18"/>
  <c r="F855" i="18"/>
  <c r="G855" i="18"/>
  <c r="H855" i="18"/>
  <c r="B856" i="18"/>
  <c r="D856" i="18"/>
  <c r="F856" i="18"/>
  <c r="H856" i="18"/>
  <c r="B857" i="18"/>
  <c r="D857" i="18"/>
  <c r="F857" i="18"/>
  <c r="B858" i="18"/>
  <c r="D858" i="18"/>
  <c r="F858" i="18"/>
  <c r="B859" i="18"/>
  <c r="A924" i="18"/>
  <c r="B924" i="18"/>
  <c r="C924" i="18"/>
  <c r="D924" i="18"/>
  <c r="E924" i="18"/>
  <c r="F924" i="18"/>
  <c r="G924" i="18"/>
  <c r="H924" i="18"/>
  <c r="B925" i="18"/>
  <c r="D925" i="18"/>
  <c r="F925" i="18"/>
  <c r="H925" i="18"/>
  <c r="B926" i="18"/>
  <c r="D926" i="18"/>
  <c r="F926" i="18"/>
  <c r="H926" i="18"/>
  <c r="B927" i="18"/>
  <c r="D927" i="18"/>
  <c r="F927" i="18"/>
  <c r="B928" i="18"/>
  <c r="A993" i="18"/>
  <c r="B993" i="18"/>
  <c r="C993" i="18"/>
  <c r="D993" i="18"/>
  <c r="E993" i="18"/>
  <c r="F993" i="18"/>
  <c r="G993" i="18"/>
  <c r="H993" i="18"/>
  <c r="B994" i="18"/>
  <c r="D994" i="18"/>
  <c r="F994" i="18"/>
  <c r="H994" i="18"/>
  <c r="B995" i="18"/>
  <c r="D995" i="18"/>
  <c r="F995" i="18"/>
  <c r="H995" i="18"/>
  <c r="B996" i="18"/>
  <c r="D996" i="18"/>
  <c r="F996" i="18"/>
  <c r="B997" i="18"/>
  <c r="A1062" i="18"/>
  <c r="B1062" i="18"/>
  <c r="C1062" i="18"/>
  <c r="D1062" i="18"/>
  <c r="E1062" i="18"/>
  <c r="F1062" i="18"/>
  <c r="G1062" i="18"/>
  <c r="H1062" i="18"/>
  <c r="B1063" i="18"/>
  <c r="D1063" i="18"/>
  <c r="F1063" i="18"/>
  <c r="H1063" i="18"/>
  <c r="B1064" i="18"/>
  <c r="D1064" i="18"/>
  <c r="F1064" i="18"/>
  <c r="B1065" i="18"/>
  <c r="D1065" i="18"/>
  <c r="F1065" i="18"/>
  <c r="B1066" i="18"/>
  <c r="A1131" i="18"/>
  <c r="B1131" i="18"/>
  <c r="C1131" i="18"/>
  <c r="D1131" i="18"/>
  <c r="E1131" i="18"/>
  <c r="F1131" i="18"/>
  <c r="G1131" i="18"/>
  <c r="H1131" i="18"/>
  <c r="B1132" i="18"/>
  <c r="D1132" i="18"/>
  <c r="F1132" i="18"/>
  <c r="H1132" i="18"/>
  <c r="B1133" i="18"/>
  <c r="D1133" i="18"/>
  <c r="F1133" i="18"/>
  <c r="H1133" i="18"/>
  <c r="B1134" i="18"/>
  <c r="D1134" i="18"/>
  <c r="F1134" i="18"/>
  <c r="B1135" i="18"/>
  <c r="A1200" i="18"/>
  <c r="B1200" i="18"/>
  <c r="C1200" i="18"/>
  <c r="D1200" i="18"/>
  <c r="E1200" i="18"/>
  <c r="F1200" i="18"/>
  <c r="G1200" i="18"/>
  <c r="H1200" i="18"/>
  <c r="B1201" i="18"/>
  <c r="D1201" i="18"/>
  <c r="F1201" i="18"/>
  <c r="H1201" i="18"/>
  <c r="B1202" i="18"/>
  <c r="D1202" i="18"/>
  <c r="F1202" i="18"/>
  <c r="H1202" i="18"/>
  <c r="B1203" i="18"/>
  <c r="D1203" i="18"/>
  <c r="F1203" i="18"/>
  <c r="B1204" i="18"/>
  <c r="B121" i="18"/>
  <c r="D121" i="18"/>
  <c r="F121" i="18"/>
  <c r="B122" i="18"/>
  <c r="D122" i="18"/>
  <c r="F122" i="18"/>
  <c r="B123" i="18"/>
  <c r="A211" i="18"/>
  <c r="B211" i="18"/>
  <c r="C211" i="18"/>
  <c r="D211" i="18"/>
  <c r="E211" i="18"/>
  <c r="F211" i="18"/>
  <c r="G211" i="18"/>
  <c r="H211" i="18"/>
  <c r="B212" i="18"/>
  <c r="D212" i="18"/>
  <c r="F212" i="18"/>
  <c r="H212" i="18"/>
  <c r="B213" i="18"/>
  <c r="D213" i="18"/>
  <c r="F213" i="18"/>
  <c r="B214" i="18"/>
  <c r="D214" i="18"/>
  <c r="F214" i="18"/>
  <c r="B215" i="18"/>
  <c r="A257" i="18"/>
  <c r="B257" i="18"/>
  <c r="C257" i="18"/>
  <c r="D257" i="18"/>
  <c r="E257" i="18"/>
  <c r="F257" i="18"/>
  <c r="G257" i="18"/>
  <c r="H257" i="18"/>
  <c r="B258" i="18"/>
  <c r="D258" i="18"/>
  <c r="F258" i="18"/>
  <c r="H258" i="18"/>
  <c r="B259" i="18"/>
  <c r="D259" i="18"/>
  <c r="F259" i="18"/>
  <c r="B260" i="18"/>
  <c r="D260" i="18"/>
  <c r="F260" i="18"/>
  <c r="B261" i="18"/>
  <c r="A349" i="18"/>
  <c r="B349" i="18"/>
  <c r="C349" i="18"/>
  <c r="D349" i="18"/>
  <c r="E349" i="18"/>
  <c r="F349" i="18"/>
  <c r="G349" i="18"/>
  <c r="H349" i="18"/>
  <c r="B350" i="18"/>
  <c r="D350" i="18"/>
  <c r="F350" i="18"/>
  <c r="H350" i="18"/>
  <c r="B351" i="18"/>
  <c r="D351" i="18"/>
  <c r="F351" i="18"/>
  <c r="B352" i="18"/>
  <c r="D352" i="18"/>
  <c r="F352" i="18"/>
  <c r="B353" i="18"/>
  <c r="A395" i="18"/>
  <c r="B395" i="18"/>
  <c r="C395" i="18"/>
  <c r="D395" i="18"/>
  <c r="E395" i="18"/>
  <c r="F395" i="18"/>
  <c r="G395" i="18"/>
  <c r="H395" i="18"/>
  <c r="B396" i="18"/>
  <c r="D396" i="18"/>
  <c r="F396" i="18"/>
  <c r="H396" i="18"/>
  <c r="B397" i="18"/>
  <c r="D397" i="18"/>
  <c r="F397" i="18"/>
  <c r="B398" i="18"/>
  <c r="D398" i="18"/>
  <c r="F398" i="18"/>
  <c r="B399" i="18"/>
  <c r="A418" i="18"/>
  <c r="B418" i="18"/>
  <c r="C418" i="18"/>
  <c r="D418" i="18"/>
  <c r="E418" i="18"/>
  <c r="F418" i="18"/>
  <c r="G418" i="18"/>
  <c r="H418" i="18"/>
  <c r="B419" i="18"/>
  <c r="D419" i="18"/>
  <c r="F419" i="18"/>
  <c r="H419" i="18"/>
  <c r="B420" i="18"/>
  <c r="D420" i="18"/>
  <c r="F420" i="18"/>
  <c r="B421" i="18"/>
  <c r="D421" i="18"/>
  <c r="F421" i="18"/>
  <c r="B422" i="18"/>
  <c r="G9" i="19"/>
  <c r="G8" i="22"/>
  <c r="G7" i="22"/>
  <c r="C100" i="21"/>
  <c r="B100" i="21"/>
  <c r="A100" i="21"/>
  <c r="C99" i="21"/>
  <c r="B99" i="21"/>
  <c r="A99" i="21"/>
  <c r="C98" i="21"/>
  <c r="B98" i="21"/>
  <c r="A98" i="21"/>
  <c r="C97" i="21"/>
  <c r="B97" i="21"/>
  <c r="A97" i="21"/>
  <c r="C96" i="21"/>
  <c r="B96" i="21"/>
  <c r="A96" i="21"/>
  <c r="C95" i="21"/>
  <c r="B95" i="21"/>
  <c r="A95" i="21"/>
  <c r="C94" i="21"/>
  <c r="B94" i="21"/>
  <c r="A94" i="21"/>
  <c r="C93" i="21"/>
  <c r="B93" i="21"/>
  <c r="A93" i="21"/>
  <c r="C92" i="21"/>
  <c r="B92" i="21"/>
  <c r="A92" i="21"/>
  <c r="C91" i="21"/>
  <c r="B91" i="21"/>
  <c r="A91" i="21"/>
  <c r="C90" i="21"/>
  <c r="B90" i="21"/>
  <c r="A90" i="21"/>
  <c r="C89" i="21"/>
  <c r="B89" i="21"/>
  <c r="A89" i="21"/>
  <c r="C88" i="21"/>
  <c r="B88" i="21"/>
  <c r="A88" i="21"/>
  <c r="C87" i="21"/>
  <c r="B87" i="21"/>
  <c r="A87" i="21"/>
  <c r="C86" i="21"/>
  <c r="B86" i="21"/>
  <c r="A86" i="21"/>
  <c r="C85" i="21"/>
  <c r="B85" i="21"/>
  <c r="A85" i="21"/>
  <c r="C84" i="21"/>
  <c r="B84" i="21"/>
  <c r="A84" i="21"/>
  <c r="C83" i="21"/>
  <c r="B83" i="21"/>
  <c r="A83" i="21"/>
  <c r="C82" i="21"/>
  <c r="B82" i="21"/>
  <c r="A82" i="21"/>
  <c r="C81" i="21"/>
  <c r="B81" i="21"/>
  <c r="A81" i="21"/>
  <c r="C80" i="21"/>
  <c r="B80" i="21"/>
  <c r="A80" i="21"/>
  <c r="C79" i="21"/>
  <c r="B79" i="21"/>
  <c r="A79" i="21"/>
  <c r="C78" i="21"/>
  <c r="B78" i="21"/>
  <c r="A78" i="21"/>
  <c r="C77" i="21"/>
  <c r="B77" i="21"/>
  <c r="A77" i="21"/>
  <c r="C76" i="21"/>
  <c r="B76" i="21"/>
  <c r="A76" i="21"/>
  <c r="C75" i="21"/>
  <c r="B75" i="21"/>
  <c r="A75" i="21"/>
  <c r="C74" i="21"/>
  <c r="B74" i="21"/>
  <c r="A74" i="21"/>
  <c r="C73" i="21"/>
  <c r="B73" i="21"/>
  <c r="A73" i="21"/>
  <c r="C72" i="21"/>
  <c r="B72" i="21"/>
  <c r="A72" i="21"/>
  <c r="C71" i="21"/>
  <c r="B71" i="21"/>
  <c r="A71" i="21"/>
  <c r="C70" i="21"/>
  <c r="B70" i="21"/>
  <c r="A70" i="21"/>
  <c r="C69" i="21"/>
  <c r="B69" i="21"/>
  <c r="A69" i="21"/>
  <c r="C68" i="21"/>
  <c r="B68" i="21"/>
  <c r="A68" i="21"/>
  <c r="C67" i="21"/>
  <c r="B67" i="21"/>
  <c r="A67" i="21"/>
  <c r="C66" i="21"/>
  <c r="B66" i="21"/>
  <c r="A66" i="21"/>
  <c r="C65" i="21"/>
  <c r="B65" i="21"/>
  <c r="A65" i="21"/>
  <c r="C64" i="21"/>
  <c r="B64" i="21"/>
  <c r="A64" i="21"/>
  <c r="C63" i="21"/>
  <c r="B63" i="21"/>
  <c r="A63" i="21"/>
  <c r="C62" i="21"/>
  <c r="B62" i="21"/>
  <c r="A62" i="21"/>
  <c r="C61" i="21"/>
  <c r="B61" i="21"/>
  <c r="A61" i="21"/>
  <c r="C60" i="21"/>
  <c r="B60" i="21"/>
  <c r="A60" i="21"/>
  <c r="C59" i="21"/>
  <c r="B59" i="21"/>
  <c r="A59" i="21"/>
  <c r="C58" i="21"/>
  <c r="B58" i="21"/>
  <c r="A58" i="21"/>
  <c r="C57" i="21"/>
  <c r="B57" i="21"/>
  <c r="A57" i="21"/>
  <c r="C56" i="21"/>
  <c r="B56" i="21"/>
  <c r="A56" i="21"/>
  <c r="C55" i="21"/>
  <c r="B55" i="21"/>
  <c r="A55" i="21"/>
  <c r="C54" i="21"/>
  <c r="B54" i="21"/>
  <c r="A54" i="21"/>
  <c r="C53" i="21"/>
  <c r="B53" i="21"/>
  <c r="A53" i="21"/>
  <c r="C52" i="21"/>
  <c r="B52" i="21"/>
  <c r="A52" i="21"/>
  <c r="C51" i="21"/>
  <c r="B51" i="21"/>
  <c r="A51" i="21"/>
  <c r="C50" i="21"/>
  <c r="B50" i="21"/>
  <c r="A50" i="21"/>
  <c r="C49" i="21"/>
  <c r="B49" i="21"/>
  <c r="A49" i="21"/>
  <c r="C48" i="21"/>
  <c r="B48" i="21"/>
  <c r="A48" i="21"/>
  <c r="C47" i="21"/>
  <c r="B47" i="21"/>
  <c r="A47" i="21"/>
  <c r="C46" i="21"/>
  <c r="B46" i="21"/>
  <c r="A46" i="21"/>
  <c r="C45" i="21"/>
  <c r="B45" i="21"/>
  <c r="A45" i="21"/>
  <c r="C44" i="21"/>
  <c r="B44" i="21"/>
  <c r="A44" i="21"/>
  <c r="C43" i="21"/>
  <c r="B43" i="21"/>
  <c r="A43" i="21"/>
  <c r="C42" i="21"/>
  <c r="B42" i="21"/>
  <c r="A42" i="21"/>
  <c r="C41" i="21"/>
  <c r="B41" i="21"/>
  <c r="A41" i="21"/>
  <c r="C40" i="21"/>
  <c r="B40" i="21"/>
  <c r="A40" i="21"/>
  <c r="C39" i="21"/>
  <c r="B39" i="21"/>
  <c r="A39" i="21"/>
  <c r="C38" i="21"/>
  <c r="B38" i="21"/>
  <c r="A38" i="21"/>
  <c r="C37" i="21"/>
  <c r="B37" i="21"/>
  <c r="A37" i="21"/>
  <c r="C36" i="21"/>
  <c r="B36" i="21"/>
  <c r="A36" i="21"/>
  <c r="C35" i="21"/>
  <c r="B35" i="21"/>
  <c r="A35" i="21"/>
  <c r="C34" i="21"/>
  <c r="B34" i="21"/>
  <c r="A34" i="21"/>
  <c r="C33" i="21"/>
  <c r="B33" i="21"/>
  <c r="A33" i="21"/>
  <c r="C32" i="21"/>
  <c r="B32" i="21"/>
  <c r="A32" i="21"/>
  <c r="C31" i="21"/>
  <c r="B31" i="21"/>
  <c r="A31" i="21"/>
  <c r="C30" i="21"/>
  <c r="B30" i="21"/>
  <c r="A30" i="21"/>
  <c r="C29" i="21"/>
  <c r="B29" i="21"/>
  <c r="A29" i="21"/>
  <c r="C28" i="21"/>
  <c r="B28" i="21"/>
  <c r="A28" i="21"/>
  <c r="C27" i="21"/>
  <c r="B27" i="21"/>
  <c r="A27" i="21"/>
  <c r="C26" i="21"/>
  <c r="B26" i="21"/>
  <c r="A26" i="21"/>
  <c r="C25" i="21"/>
  <c r="B25" i="21"/>
  <c r="A25" i="21"/>
  <c r="C24" i="21"/>
  <c r="B24" i="21"/>
  <c r="A24"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C11" i="21"/>
  <c r="B11" i="21"/>
  <c r="A11" i="21"/>
  <c r="C10" i="21"/>
  <c r="B10" i="21"/>
  <c r="A10" i="21"/>
  <c r="C9" i="21"/>
  <c r="B9" i="21"/>
  <c r="A9" i="21"/>
  <c r="C8" i="21"/>
  <c r="B8" i="21"/>
  <c r="A8" i="21"/>
  <c r="C7" i="21"/>
  <c r="B7" i="21"/>
  <c r="A7" i="21"/>
  <c r="A6" i="21"/>
  <c r="A5" i="21"/>
  <c r="C4" i="21"/>
  <c r="B4" i="21"/>
  <c r="A4" i="21"/>
  <c r="C3" i="21"/>
  <c r="B3" i="21"/>
  <c r="A3" i="21"/>
  <c r="G10" i="19"/>
  <c r="F11" i="19" s="1"/>
  <c r="G9" i="22"/>
  <c r="F10" i="22" s="1"/>
  <c r="F11" i="22" s="1"/>
  <c r="C35" i="19"/>
  <c r="C27" i="19"/>
  <c r="F19" i="19"/>
  <c r="B3" i="22"/>
  <c r="F35" i="19"/>
  <c r="D20" i="19"/>
  <c r="D19" i="19"/>
  <c r="D27" i="19"/>
  <c r="G35" i="19"/>
  <c r="G17" i="19"/>
  <c r="G19" i="19" s="1"/>
  <c r="D18" i="19"/>
  <c r="D17" i="19"/>
  <c r="D16" i="19"/>
  <c r="B3" i="19"/>
  <c r="B629" i="18"/>
  <c r="F628" i="18"/>
  <c r="D628" i="18"/>
  <c r="B628" i="18"/>
  <c r="F627" i="18"/>
  <c r="D627" i="18"/>
  <c r="B627" i="18"/>
  <c r="H626" i="18"/>
  <c r="F626" i="18"/>
  <c r="D626" i="18"/>
  <c r="B626" i="18"/>
  <c r="H625" i="18"/>
  <c r="G625" i="18"/>
  <c r="F625" i="18"/>
  <c r="E625" i="18"/>
  <c r="D625" i="18"/>
  <c r="C625" i="18"/>
  <c r="B625" i="18"/>
  <c r="A625" i="18"/>
  <c r="B675" i="18"/>
  <c r="F674" i="18"/>
  <c r="D674" i="18"/>
  <c r="B674" i="18"/>
  <c r="F673" i="18"/>
  <c r="D673" i="18"/>
  <c r="B673" i="18"/>
  <c r="H672" i="18"/>
  <c r="F672" i="18"/>
  <c r="D672" i="18"/>
  <c r="B672" i="18"/>
  <c r="H671" i="18"/>
  <c r="G671" i="18"/>
  <c r="F671" i="18"/>
  <c r="E671" i="18"/>
  <c r="D671" i="18"/>
  <c r="C671" i="18"/>
  <c r="B671" i="18"/>
  <c r="A671" i="18"/>
  <c r="B698" i="18"/>
  <c r="F697" i="18"/>
  <c r="D697" i="18"/>
  <c r="B697" i="18"/>
  <c r="F696" i="18"/>
  <c r="D696" i="18"/>
  <c r="B696" i="18"/>
  <c r="H695" i="18"/>
  <c r="F695" i="18"/>
  <c r="D695" i="18"/>
  <c r="B695" i="18"/>
  <c r="H694" i="18"/>
  <c r="G694" i="18"/>
  <c r="F694" i="18"/>
  <c r="E694" i="18"/>
  <c r="D694" i="18"/>
  <c r="C694" i="18"/>
  <c r="B694" i="18"/>
  <c r="A694" i="18"/>
  <c r="B744" i="18"/>
  <c r="F743" i="18"/>
  <c r="D743" i="18"/>
  <c r="B743" i="18"/>
  <c r="F742" i="18"/>
  <c r="D742" i="18"/>
  <c r="B742" i="18"/>
  <c r="H741" i="18"/>
  <c r="F741" i="18"/>
  <c r="D741" i="18"/>
  <c r="B741" i="18"/>
  <c r="H740" i="18"/>
  <c r="G740" i="18"/>
  <c r="F740" i="18"/>
  <c r="E740" i="18"/>
  <c r="D740" i="18"/>
  <c r="C740" i="18"/>
  <c r="B740" i="18"/>
  <c r="A740" i="18"/>
  <c r="B767" i="18"/>
  <c r="F766" i="18"/>
  <c r="D766" i="18"/>
  <c r="B766" i="18"/>
  <c r="F765" i="18"/>
  <c r="D765" i="18"/>
  <c r="B765" i="18"/>
  <c r="H764" i="18"/>
  <c r="F764" i="18"/>
  <c r="D764" i="18"/>
  <c r="B764" i="18"/>
  <c r="H763" i="18"/>
  <c r="G763" i="18"/>
  <c r="F763" i="18"/>
  <c r="E763" i="18"/>
  <c r="D763" i="18"/>
  <c r="C763" i="18"/>
  <c r="B763" i="18"/>
  <c r="A763" i="18"/>
  <c r="B813" i="18"/>
  <c r="F812" i="18"/>
  <c r="D812" i="18"/>
  <c r="B812" i="18"/>
  <c r="F811" i="18"/>
  <c r="D811" i="18"/>
  <c r="B811" i="18"/>
  <c r="H810" i="18"/>
  <c r="F810" i="18"/>
  <c r="D810" i="18"/>
  <c r="B810" i="18"/>
  <c r="H809" i="18"/>
  <c r="G809" i="18"/>
  <c r="F809" i="18"/>
  <c r="E809" i="18"/>
  <c r="D809" i="18"/>
  <c r="C809" i="18"/>
  <c r="B809" i="18"/>
  <c r="A809" i="18"/>
  <c r="B836" i="18"/>
  <c r="F835" i="18"/>
  <c r="D835" i="18"/>
  <c r="B835" i="18"/>
  <c r="F834" i="18"/>
  <c r="D834" i="18"/>
  <c r="B834" i="18"/>
  <c r="H833" i="18"/>
  <c r="F833" i="18"/>
  <c r="D833" i="18"/>
  <c r="B833" i="18"/>
  <c r="H832" i="18"/>
  <c r="G832" i="18"/>
  <c r="F832" i="18"/>
  <c r="E832" i="18"/>
  <c r="D832" i="18"/>
  <c r="C832" i="18"/>
  <c r="B832" i="18"/>
  <c r="A832" i="18"/>
  <c r="B882" i="18"/>
  <c r="F881" i="18"/>
  <c r="D881" i="18"/>
  <c r="B881" i="18"/>
  <c r="F880" i="18"/>
  <c r="D880" i="18"/>
  <c r="B880" i="18"/>
  <c r="H879" i="18"/>
  <c r="F879" i="18"/>
  <c r="D879" i="18"/>
  <c r="B879" i="18"/>
  <c r="H878" i="18"/>
  <c r="G878" i="18"/>
  <c r="F878" i="18"/>
  <c r="E878" i="18"/>
  <c r="D878" i="18"/>
  <c r="C878" i="18"/>
  <c r="B878" i="18"/>
  <c r="A878" i="18"/>
  <c r="B905" i="18"/>
  <c r="F904" i="18"/>
  <c r="D904" i="18"/>
  <c r="B904" i="18"/>
  <c r="F903" i="18"/>
  <c r="D903" i="18"/>
  <c r="B903" i="18"/>
  <c r="H902" i="18"/>
  <c r="F902" i="18"/>
  <c r="D902" i="18"/>
  <c r="B902" i="18"/>
  <c r="H901" i="18"/>
  <c r="G901" i="18"/>
  <c r="F901" i="18"/>
  <c r="E901" i="18"/>
  <c r="D901" i="18"/>
  <c r="C901" i="18"/>
  <c r="B901" i="18"/>
  <c r="A901" i="18"/>
  <c r="B951" i="18"/>
  <c r="F950" i="18"/>
  <c r="D950" i="18"/>
  <c r="B950" i="18"/>
  <c r="F949" i="18"/>
  <c r="D949" i="18"/>
  <c r="B949" i="18"/>
  <c r="H948" i="18"/>
  <c r="F948" i="18"/>
  <c r="D948" i="18"/>
  <c r="B948" i="18"/>
  <c r="H947" i="18"/>
  <c r="G947" i="18"/>
  <c r="F947" i="18"/>
  <c r="E947" i="18"/>
  <c r="D947" i="18"/>
  <c r="C947" i="18"/>
  <c r="B947" i="18"/>
  <c r="A947" i="18"/>
  <c r="B974" i="18"/>
  <c r="F973" i="18"/>
  <c r="D973" i="18"/>
  <c r="B973" i="18"/>
  <c r="F972" i="18"/>
  <c r="D972" i="18"/>
  <c r="B972" i="18"/>
  <c r="H971" i="18"/>
  <c r="F971" i="18"/>
  <c r="D971" i="18"/>
  <c r="B971" i="18"/>
  <c r="H970" i="18"/>
  <c r="G970" i="18"/>
  <c r="F970" i="18"/>
  <c r="E970" i="18"/>
  <c r="D970" i="18"/>
  <c r="C970" i="18"/>
  <c r="B970" i="18"/>
  <c r="A970" i="18"/>
  <c r="B1020" i="18"/>
  <c r="F1019" i="18"/>
  <c r="D1019" i="18"/>
  <c r="B1019" i="18"/>
  <c r="F1018" i="18"/>
  <c r="D1018" i="18"/>
  <c r="B1018" i="18"/>
  <c r="H1017" i="18"/>
  <c r="F1017" i="18"/>
  <c r="D1017" i="18"/>
  <c r="B1017" i="18"/>
  <c r="H1016" i="18"/>
  <c r="G1016" i="18"/>
  <c r="F1016" i="18"/>
  <c r="E1016" i="18"/>
  <c r="D1016" i="18"/>
  <c r="C1016" i="18"/>
  <c r="B1016" i="18"/>
  <c r="A1016" i="18"/>
  <c r="B1043" i="18"/>
  <c r="F1042" i="18"/>
  <c r="D1042" i="18"/>
  <c r="B1042" i="18"/>
  <c r="F1041" i="18"/>
  <c r="D1041" i="18"/>
  <c r="B1041" i="18"/>
  <c r="H1040" i="18"/>
  <c r="F1040" i="18"/>
  <c r="D1040" i="18"/>
  <c r="B1040" i="18"/>
  <c r="H1039" i="18"/>
  <c r="G1039" i="18"/>
  <c r="F1039" i="18"/>
  <c r="E1039" i="18"/>
  <c r="D1039" i="18"/>
  <c r="C1039" i="18"/>
  <c r="B1039" i="18"/>
  <c r="A1039" i="18"/>
  <c r="B1089" i="18"/>
  <c r="F1088" i="18"/>
  <c r="D1088" i="18"/>
  <c r="B1088" i="18"/>
  <c r="F1087" i="18"/>
  <c r="D1087" i="18"/>
  <c r="B1087" i="18"/>
  <c r="H1086" i="18"/>
  <c r="F1086" i="18"/>
  <c r="D1086" i="18"/>
  <c r="B1086" i="18"/>
  <c r="H1085" i="18"/>
  <c r="G1085" i="18"/>
  <c r="F1085" i="18"/>
  <c r="E1085" i="18"/>
  <c r="D1085" i="18"/>
  <c r="C1085" i="18"/>
  <c r="B1085" i="18"/>
  <c r="A1085" i="18"/>
  <c r="B1112" i="18"/>
  <c r="F1111" i="18"/>
  <c r="D1111" i="18"/>
  <c r="B1111" i="18"/>
  <c r="F1110" i="18"/>
  <c r="D1110" i="18"/>
  <c r="B1110" i="18"/>
  <c r="H1109" i="18"/>
  <c r="F1109" i="18"/>
  <c r="D1109" i="18"/>
  <c r="B1109" i="18"/>
  <c r="H1108" i="18"/>
  <c r="G1108" i="18"/>
  <c r="F1108" i="18"/>
  <c r="E1108" i="18"/>
  <c r="D1108" i="18"/>
  <c r="C1108" i="18"/>
  <c r="B1108" i="18"/>
  <c r="A1108" i="18"/>
  <c r="B1158" i="18"/>
  <c r="F1157" i="18"/>
  <c r="D1157" i="18"/>
  <c r="B1157" i="18"/>
  <c r="F1156" i="18"/>
  <c r="D1156" i="18"/>
  <c r="B1156" i="18"/>
  <c r="H1155" i="18"/>
  <c r="F1155" i="18"/>
  <c r="D1155" i="18"/>
  <c r="B1155" i="18"/>
  <c r="H1154" i="18"/>
  <c r="G1154" i="18"/>
  <c r="F1154" i="18"/>
  <c r="E1154" i="18"/>
  <c r="D1154" i="18"/>
  <c r="C1154" i="18"/>
  <c r="B1154" i="18"/>
  <c r="A1154" i="18"/>
  <c r="B1181" i="18"/>
  <c r="F1180" i="18"/>
  <c r="D1180" i="18"/>
  <c r="B1180" i="18"/>
  <c r="F1179" i="18"/>
  <c r="D1179" i="18"/>
  <c r="B1179" i="18"/>
  <c r="H1178" i="18"/>
  <c r="F1178" i="18"/>
  <c r="D1178" i="18"/>
  <c r="B1178" i="18"/>
  <c r="H1177" i="18"/>
  <c r="G1177" i="18"/>
  <c r="F1177" i="18"/>
  <c r="E1177" i="18"/>
  <c r="D1177" i="18"/>
  <c r="C1177" i="18"/>
  <c r="B1177" i="18"/>
  <c r="A1177" i="18"/>
  <c r="B1227" i="18"/>
  <c r="F1226" i="18"/>
  <c r="D1226" i="18"/>
  <c r="B1226" i="18"/>
  <c r="F1225" i="18"/>
  <c r="D1225" i="18"/>
  <c r="B1225" i="18"/>
  <c r="H1224" i="18"/>
  <c r="F1224" i="18"/>
  <c r="D1224" i="18"/>
  <c r="B1224" i="18"/>
  <c r="H1223" i="18"/>
  <c r="G1223" i="18"/>
  <c r="F1223" i="18"/>
  <c r="E1223" i="18"/>
  <c r="D1223" i="18"/>
  <c r="C1223" i="18"/>
  <c r="B1223" i="18"/>
  <c r="A1223" i="18"/>
  <c r="B606" i="18"/>
  <c r="F605" i="18"/>
  <c r="D605" i="18"/>
  <c r="B605" i="18"/>
  <c r="F604" i="18"/>
  <c r="D604" i="18"/>
  <c r="B604" i="18"/>
  <c r="H603" i="18"/>
  <c r="F603" i="18"/>
  <c r="D603" i="18"/>
  <c r="B603" i="18"/>
  <c r="H602" i="18"/>
  <c r="G602" i="18"/>
  <c r="F602" i="18"/>
  <c r="E602" i="18"/>
  <c r="D602" i="18"/>
  <c r="C602" i="18"/>
  <c r="B602" i="18"/>
  <c r="A602" i="18"/>
  <c r="B560" i="18"/>
  <c r="F559" i="18"/>
  <c r="D559" i="18"/>
  <c r="B559" i="18"/>
  <c r="F558" i="18"/>
  <c r="D558" i="18"/>
  <c r="B558" i="18"/>
  <c r="H557" i="18"/>
  <c r="F557" i="18"/>
  <c r="D557" i="18"/>
  <c r="B557" i="18"/>
  <c r="H556" i="18"/>
  <c r="G556" i="18"/>
  <c r="F556" i="18"/>
  <c r="E556" i="18"/>
  <c r="D556" i="18"/>
  <c r="C556" i="18"/>
  <c r="B556" i="18"/>
  <c r="A556" i="18"/>
  <c r="B468" i="18"/>
  <c r="B537" i="18"/>
  <c r="F536" i="18"/>
  <c r="D536" i="18"/>
  <c r="B536" i="18"/>
  <c r="F535" i="18"/>
  <c r="D535" i="18"/>
  <c r="B535" i="18"/>
  <c r="H534" i="18"/>
  <c r="F534" i="18"/>
  <c r="D534" i="18"/>
  <c r="B534" i="18"/>
  <c r="H533" i="18"/>
  <c r="G533" i="18"/>
  <c r="F533" i="18"/>
  <c r="E533" i="18"/>
  <c r="D533" i="18"/>
  <c r="C533" i="18"/>
  <c r="B533" i="18"/>
  <c r="A533" i="18"/>
  <c r="B491" i="18"/>
  <c r="F490" i="18"/>
  <c r="D490" i="18"/>
  <c r="B490" i="18"/>
  <c r="F489" i="18"/>
  <c r="D489" i="18"/>
  <c r="B489" i="18"/>
  <c r="H488" i="18"/>
  <c r="F488" i="18"/>
  <c r="D488" i="18"/>
  <c r="B488" i="18"/>
  <c r="H487" i="18"/>
  <c r="G487" i="18"/>
  <c r="F487" i="18"/>
  <c r="E487" i="18"/>
  <c r="D487" i="18"/>
  <c r="C487" i="18"/>
  <c r="B487" i="18"/>
  <c r="A487" i="18"/>
  <c r="F467" i="18"/>
  <c r="D467" i="18"/>
  <c r="B467" i="18"/>
  <c r="F466" i="18"/>
  <c r="D466" i="18"/>
  <c r="B466" i="18"/>
  <c r="H465" i="18"/>
  <c r="F465" i="18"/>
  <c r="D465" i="18"/>
  <c r="B465" i="18"/>
  <c r="H464" i="18"/>
  <c r="G464" i="18"/>
  <c r="F464" i="18"/>
  <c r="E464" i="18"/>
  <c r="D464" i="18"/>
  <c r="C464" i="18"/>
  <c r="B464" i="18"/>
  <c r="A464" i="18"/>
  <c r="H327" i="18"/>
  <c r="F329" i="18"/>
  <c r="F328" i="18"/>
  <c r="F327" i="18"/>
  <c r="B330" i="18"/>
  <c r="D329" i="18"/>
  <c r="D328" i="18"/>
  <c r="D327" i="18"/>
  <c r="B329" i="18"/>
  <c r="B328" i="18"/>
  <c r="B327" i="18"/>
  <c r="H326" i="18"/>
  <c r="G326" i="18"/>
  <c r="F326" i="18"/>
  <c r="E326" i="18"/>
  <c r="D326" i="18"/>
  <c r="C326" i="18"/>
  <c r="B326" i="18"/>
  <c r="A326" i="18"/>
  <c r="B284" i="18"/>
  <c r="H281" i="18"/>
  <c r="F283" i="18"/>
  <c r="F282" i="18"/>
  <c r="F281" i="18"/>
  <c r="D283" i="18"/>
  <c r="D282" i="18"/>
  <c r="D281" i="18"/>
  <c r="B283" i="18"/>
  <c r="B282" i="18"/>
  <c r="B281" i="18"/>
  <c r="H280" i="18"/>
  <c r="G280" i="18"/>
  <c r="F280" i="18"/>
  <c r="E280" i="18"/>
  <c r="D280" i="18"/>
  <c r="C280" i="18"/>
  <c r="B280" i="18"/>
  <c r="A280" i="18"/>
  <c r="B192" i="18"/>
  <c r="H189" i="18"/>
  <c r="F191" i="18"/>
  <c r="F190" i="18"/>
  <c r="F189" i="18"/>
  <c r="D191" i="18"/>
  <c r="D190" i="18"/>
  <c r="D189" i="18"/>
  <c r="B191" i="18"/>
  <c r="B190" i="18"/>
  <c r="B189" i="18"/>
  <c r="H188" i="18"/>
  <c r="G188" i="18"/>
  <c r="F188" i="18"/>
  <c r="E188" i="18"/>
  <c r="D188" i="18"/>
  <c r="C188" i="18"/>
  <c r="B188" i="18"/>
  <c r="A188" i="18"/>
  <c r="B146" i="18"/>
  <c r="H143" i="18"/>
  <c r="F145" i="18"/>
  <c r="F144" i="18"/>
  <c r="F143" i="18"/>
  <c r="D145" i="18"/>
  <c r="D144" i="18"/>
  <c r="D143" i="18"/>
  <c r="B145" i="18"/>
  <c r="B144" i="18"/>
  <c r="B143" i="18"/>
  <c r="H142" i="18"/>
  <c r="G142" i="18"/>
  <c r="F142" i="18"/>
  <c r="E142" i="18"/>
  <c r="D142" i="18"/>
  <c r="C142" i="18"/>
  <c r="B142" i="18"/>
  <c r="A142" i="18"/>
  <c r="F6" i="18"/>
  <c r="D7" i="18"/>
  <c r="B54" i="18"/>
  <c r="B50" i="18"/>
  <c r="A50" i="18"/>
  <c r="H4" i="18"/>
  <c r="G4" i="18"/>
  <c r="F4" i="18"/>
  <c r="E4" i="18"/>
  <c r="D4" i="18"/>
  <c r="C4" i="18"/>
  <c r="B4" i="18"/>
  <c r="A4" i="18"/>
  <c r="B8" i="18"/>
  <c r="H5" i="18"/>
  <c r="F7" i="18"/>
  <c r="F5" i="18"/>
  <c r="D6" i="18"/>
  <c r="D5" i="18"/>
  <c r="B7" i="18"/>
  <c r="B6" i="18"/>
  <c r="B5" i="18"/>
  <c r="S1" i="1"/>
  <c r="H834" i="18"/>
  <c r="D99" i="6"/>
  <c r="D100" i="6"/>
  <c r="C100" i="6"/>
  <c r="B100" i="6"/>
  <c r="A100" i="6"/>
  <c r="C99" i="6"/>
  <c r="B99" i="6"/>
  <c r="A99" i="6"/>
  <c r="C98" i="6"/>
  <c r="B98" i="6"/>
  <c r="A98" i="6"/>
  <c r="C97" i="6"/>
  <c r="B97" i="6"/>
  <c r="A97" i="6"/>
  <c r="C96" i="6"/>
  <c r="B96" i="6"/>
  <c r="A96" i="6"/>
  <c r="C95" i="6"/>
  <c r="B95" i="6"/>
  <c r="A95" i="6"/>
  <c r="C94" i="6"/>
  <c r="B94" i="6"/>
  <c r="A94" i="6"/>
  <c r="C93" i="6"/>
  <c r="B93" i="6"/>
  <c r="A93" i="6"/>
  <c r="C92" i="6"/>
  <c r="B92" i="6"/>
  <c r="A92" i="6"/>
  <c r="C91" i="6"/>
  <c r="B91" i="6"/>
  <c r="A91" i="6"/>
  <c r="C90" i="6"/>
  <c r="B90" i="6"/>
  <c r="A90" i="6"/>
  <c r="C89" i="6"/>
  <c r="B89" i="6"/>
  <c r="A89" i="6"/>
  <c r="C88" i="6"/>
  <c r="B88" i="6"/>
  <c r="A88" i="6"/>
  <c r="C87" i="6"/>
  <c r="B87" i="6"/>
  <c r="A87" i="6"/>
  <c r="C86" i="6"/>
  <c r="B86" i="6"/>
  <c r="A86" i="6"/>
  <c r="C85" i="6"/>
  <c r="B85" i="6"/>
  <c r="A85" i="6"/>
  <c r="C84" i="6"/>
  <c r="B84" i="6"/>
  <c r="A84" i="6"/>
  <c r="C83" i="6"/>
  <c r="B83" i="6"/>
  <c r="A83" i="6"/>
  <c r="C82" i="6"/>
  <c r="B82" i="6"/>
  <c r="A82" i="6"/>
  <c r="C81" i="6"/>
  <c r="B81" i="6"/>
  <c r="A81" i="6"/>
  <c r="C80" i="6"/>
  <c r="B80" i="6"/>
  <c r="A80" i="6"/>
  <c r="C79" i="6"/>
  <c r="B79" i="6"/>
  <c r="A79" i="6"/>
  <c r="C78" i="6"/>
  <c r="B78" i="6"/>
  <c r="A78" i="6"/>
  <c r="C77" i="6"/>
  <c r="B77" i="6"/>
  <c r="A77" i="6"/>
  <c r="C76" i="6"/>
  <c r="B76" i="6"/>
  <c r="A76" i="6"/>
  <c r="C75" i="6"/>
  <c r="B75" i="6"/>
  <c r="A75" i="6"/>
  <c r="C74" i="6"/>
  <c r="B74" i="6"/>
  <c r="A74" i="6"/>
  <c r="C73" i="6"/>
  <c r="B73" i="6"/>
  <c r="A73" i="6"/>
  <c r="C72" i="6"/>
  <c r="B72" i="6"/>
  <c r="A72" i="6"/>
  <c r="C71" i="6"/>
  <c r="B71" i="6"/>
  <c r="A71" i="6"/>
  <c r="C70" i="6"/>
  <c r="B70" i="6"/>
  <c r="A70" i="6"/>
  <c r="C69" i="6"/>
  <c r="B69" i="6"/>
  <c r="A69" i="6"/>
  <c r="C68" i="6"/>
  <c r="B68" i="6"/>
  <c r="A68" i="6"/>
  <c r="C67" i="6"/>
  <c r="B67" i="6"/>
  <c r="A67" i="6"/>
  <c r="C66" i="6"/>
  <c r="B66" i="6"/>
  <c r="A66" i="6"/>
  <c r="C65" i="6"/>
  <c r="B65" i="6"/>
  <c r="A65" i="6"/>
  <c r="C64" i="6"/>
  <c r="B64" i="6"/>
  <c r="A64" i="6"/>
  <c r="C63" i="6"/>
  <c r="B63" i="6"/>
  <c r="A63" i="6"/>
  <c r="C62" i="6"/>
  <c r="B62" i="6"/>
  <c r="A62" i="6"/>
  <c r="C61" i="6"/>
  <c r="B61" i="6"/>
  <c r="A61" i="6"/>
  <c r="C60" i="6"/>
  <c r="B60" i="6"/>
  <c r="A60" i="6"/>
  <c r="C59" i="6"/>
  <c r="B59" i="6"/>
  <c r="A59" i="6"/>
  <c r="C58" i="6"/>
  <c r="B58" i="6"/>
  <c r="A58" i="6"/>
  <c r="C57" i="6"/>
  <c r="B57" i="6"/>
  <c r="A57" i="6"/>
  <c r="C56" i="6"/>
  <c r="B56" i="6"/>
  <c r="A56" i="6"/>
  <c r="C55" i="6"/>
  <c r="B55" i="6"/>
  <c r="A55" i="6"/>
  <c r="C54" i="6"/>
  <c r="B54" i="6"/>
  <c r="A54" i="6"/>
  <c r="C53" i="6"/>
  <c r="B53" i="6"/>
  <c r="A53" i="6"/>
  <c r="C52" i="6"/>
  <c r="B52" i="6"/>
  <c r="A52" i="6"/>
  <c r="C51" i="6"/>
  <c r="B51" i="6"/>
  <c r="A51" i="6"/>
  <c r="C50" i="6"/>
  <c r="B50" i="6"/>
  <c r="A50" i="6"/>
  <c r="C49" i="6"/>
  <c r="B49" i="6"/>
  <c r="A49" i="6"/>
  <c r="C48" i="6"/>
  <c r="B48" i="6"/>
  <c r="A48" i="6"/>
  <c r="C47" i="6"/>
  <c r="B47" i="6"/>
  <c r="A47" i="6"/>
  <c r="C46" i="6"/>
  <c r="B46" i="6"/>
  <c r="A46" i="6"/>
  <c r="C45" i="6"/>
  <c r="B45" i="6"/>
  <c r="A45" i="6"/>
  <c r="C44" i="6"/>
  <c r="B44" i="6"/>
  <c r="A44" i="6"/>
  <c r="C43" i="6"/>
  <c r="B43" i="6"/>
  <c r="A43" i="6"/>
  <c r="C42" i="6"/>
  <c r="B42" i="6"/>
  <c r="A42" i="6"/>
  <c r="C41" i="6"/>
  <c r="B41" i="6"/>
  <c r="A41" i="6"/>
  <c r="C40" i="6"/>
  <c r="B40" i="6"/>
  <c r="A40" i="6"/>
  <c r="C39" i="6"/>
  <c r="B39" i="6"/>
  <c r="A39" i="6"/>
  <c r="C38" i="6"/>
  <c r="B38" i="6"/>
  <c r="A38" i="6"/>
  <c r="C37" i="6"/>
  <c r="B37" i="6"/>
  <c r="A37" i="6"/>
  <c r="C36" i="6"/>
  <c r="B36" i="6"/>
  <c r="A36" i="6"/>
  <c r="C35" i="6"/>
  <c r="B35" i="6"/>
  <c r="A35" i="6"/>
  <c r="C34" i="6"/>
  <c r="B34" i="6"/>
  <c r="A34" i="6"/>
  <c r="C33" i="6"/>
  <c r="B33" i="6"/>
  <c r="A33" i="6"/>
  <c r="C32" i="6"/>
  <c r="B32" i="6"/>
  <c r="A32" i="6"/>
  <c r="C31" i="6"/>
  <c r="B31" i="6"/>
  <c r="A31" i="6"/>
  <c r="C30" i="6"/>
  <c r="B30" i="6"/>
  <c r="A30" i="6"/>
  <c r="C29" i="6"/>
  <c r="B29" i="6"/>
  <c r="A29" i="6"/>
  <c r="C28" i="6"/>
  <c r="B28" i="6"/>
  <c r="A28" i="6"/>
  <c r="C27" i="6"/>
  <c r="B27" i="6"/>
  <c r="A27" i="6"/>
  <c r="C26" i="6"/>
  <c r="B26" i="6"/>
  <c r="A26" i="6"/>
  <c r="C25" i="6"/>
  <c r="B25" i="6"/>
  <c r="A25" i="6"/>
  <c r="C24" i="6"/>
  <c r="B24" i="6"/>
  <c r="A24" i="6"/>
  <c r="C23" i="6"/>
  <c r="B23" i="6"/>
  <c r="A23" i="6"/>
  <c r="C22" i="6"/>
  <c r="B22" i="6"/>
  <c r="A22" i="6"/>
  <c r="C21" i="6"/>
  <c r="B21" i="6"/>
  <c r="A21" i="6"/>
  <c r="C20" i="6"/>
  <c r="B20" i="6"/>
  <c r="A20" i="6"/>
  <c r="C19" i="6"/>
  <c r="B19" i="6"/>
  <c r="A19" i="6"/>
  <c r="C18" i="6"/>
  <c r="B18" i="6"/>
  <c r="A18" i="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F1236" i="18" s="1"/>
  <c r="E56" i="16"/>
  <c r="F1213" i="18" s="1"/>
  <c r="E55" i="16"/>
  <c r="F1190" i="18" s="1"/>
  <c r="E54" i="16"/>
  <c r="F1167" i="18" s="1"/>
  <c r="E53" i="16"/>
  <c r="F1144" i="18" s="1"/>
  <c r="E52" i="16"/>
  <c r="F1121" i="18" s="1"/>
  <c r="E51" i="16"/>
  <c r="F1098" i="18" s="1"/>
  <c r="E50" i="16"/>
  <c r="F1075" i="18" s="1"/>
  <c r="E49" i="16"/>
  <c r="F1052" i="18" s="1"/>
  <c r="E48" i="16"/>
  <c r="F1029" i="18" s="1"/>
  <c r="E47" i="16"/>
  <c r="F1006" i="18" s="1"/>
  <c r="E46" i="16"/>
  <c r="F983" i="18" s="1"/>
  <c r="E45" i="16"/>
  <c r="F960" i="18" s="1"/>
  <c r="E44" i="16"/>
  <c r="F937" i="18" s="1"/>
  <c r="E43" i="16"/>
  <c r="F914" i="18" s="1"/>
  <c r="E42" i="16"/>
  <c r="F891" i="18" s="1"/>
  <c r="E41" i="16"/>
  <c r="F868" i="18" s="1"/>
  <c r="E40" i="16"/>
  <c r="F845" i="18" s="1"/>
  <c r="E39" i="16"/>
  <c r="F822" i="18" s="1"/>
  <c r="E38" i="16"/>
  <c r="F799" i="18" s="1"/>
  <c r="E37" i="16"/>
  <c r="F776" i="18" s="1"/>
  <c r="E36" i="16"/>
  <c r="F753" i="18" s="1"/>
  <c r="E35" i="16"/>
  <c r="F730" i="18" s="1"/>
  <c r="E34" i="16"/>
  <c r="F707" i="18" s="1"/>
  <c r="E33" i="16"/>
  <c r="F684" i="18" s="1"/>
  <c r="E32" i="16"/>
  <c r="F661" i="18" s="1"/>
  <c r="E31" i="16"/>
  <c r="F638" i="18" s="1"/>
  <c r="E30" i="16"/>
  <c r="F615" i="18" s="1"/>
  <c r="E29" i="16"/>
  <c r="F592" i="18" s="1"/>
  <c r="E28" i="16"/>
  <c r="F569" i="18" s="1"/>
  <c r="E27" i="16"/>
  <c r="F546" i="18" s="1"/>
  <c r="E26" i="16"/>
  <c r="F523" i="18" s="1"/>
  <c r="E25" i="16"/>
  <c r="F500" i="18" s="1"/>
  <c r="E24" i="16"/>
  <c r="F477" i="18" s="1"/>
  <c r="E23" i="16"/>
  <c r="F454" i="18" s="1"/>
  <c r="E22" i="16"/>
  <c r="F431" i="18" s="1"/>
  <c r="E21" i="16"/>
  <c r="F408" i="18" s="1"/>
  <c r="E20" i="16"/>
  <c r="F385" i="18" s="1"/>
  <c r="E19" i="16"/>
  <c r="F362" i="18" s="1"/>
  <c r="E18" i="16"/>
  <c r="F339" i="18" s="1"/>
  <c r="E17" i="16"/>
  <c r="F316" i="18" s="1"/>
  <c r="E16" i="16"/>
  <c r="F293" i="18" s="1"/>
  <c r="E15" i="16"/>
  <c r="F270" i="18" s="1"/>
  <c r="E14" i="16"/>
  <c r="F247" i="18" s="1"/>
  <c r="E13" i="16"/>
  <c r="F224" i="18" s="1"/>
  <c r="E12" i="16"/>
  <c r="F201" i="18" s="1"/>
  <c r="E11" i="16"/>
  <c r="F178" i="18" s="1"/>
  <c r="E10" i="16"/>
  <c r="E9" i="16"/>
  <c r="E8" i="16"/>
  <c r="F109" i="18" s="1"/>
  <c r="F86" i="18"/>
  <c r="F63" i="18"/>
  <c r="E5" i="16"/>
  <c r="F40" i="18" s="1"/>
  <c r="E4" i="16"/>
  <c r="F17" i="18" s="1"/>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1236" i="18" s="1"/>
  <c r="D56" i="16"/>
  <c r="D1213" i="18" s="1"/>
  <c r="D55" i="16"/>
  <c r="D1190" i="18" s="1"/>
  <c r="D54" i="16"/>
  <c r="D1167" i="18" s="1"/>
  <c r="D53" i="16"/>
  <c r="D1144" i="18" s="1"/>
  <c r="D52" i="16"/>
  <c r="D1121" i="18" s="1"/>
  <c r="D51" i="16"/>
  <c r="D1098" i="18" s="1"/>
  <c r="D50" i="16"/>
  <c r="D1075" i="18" s="1"/>
  <c r="D49" i="16"/>
  <c r="D1052" i="18" s="1"/>
  <c r="D48" i="16"/>
  <c r="D1029" i="18" s="1"/>
  <c r="D47" i="16"/>
  <c r="D1006" i="18" s="1"/>
  <c r="D46" i="16"/>
  <c r="D983" i="18" s="1"/>
  <c r="D45" i="16"/>
  <c r="D960" i="18" s="1"/>
  <c r="D44" i="16"/>
  <c r="D937" i="18" s="1"/>
  <c r="D43" i="16"/>
  <c r="D914" i="18" s="1"/>
  <c r="D42" i="16"/>
  <c r="D891" i="18" s="1"/>
  <c r="D41" i="16"/>
  <c r="D868" i="18" s="1"/>
  <c r="D40" i="16"/>
  <c r="D845" i="18" s="1"/>
  <c r="D39" i="16"/>
  <c r="D822" i="18" s="1"/>
  <c r="D38" i="16"/>
  <c r="D799" i="18" s="1"/>
  <c r="D37" i="16"/>
  <c r="D776" i="18" s="1"/>
  <c r="D36" i="16"/>
  <c r="D753" i="18" s="1"/>
  <c r="D35" i="16"/>
  <c r="D730" i="18" s="1"/>
  <c r="D34" i="16"/>
  <c r="D707" i="18" s="1"/>
  <c r="D33" i="16"/>
  <c r="D684" i="18" s="1"/>
  <c r="D32" i="16"/>
  <c r="D661" i="18" s="1"/>
  <c r="D31" i="16"/>
  <c r="D638" i="18" s="1"/>
  <c r="D30" i="16"/>
  <c r="D615" i="18" s="1"/>
  <c r="D29" i="16"/>
  <c r="D592" i="18" s="1"/>
  <c r="D28" i="16"/>
  <c r="D569" i="18" s="1"/>
  <c r="D27" i="16"/>
  <c r="D546" i="18" s="1"/>
  <c r="D26" i="16"/>
  <c r="D523" i="18" s="1"/>
  <c r="D25" i="16"/>
  <c r="D500" i="18" s="1"/>
  <c r="D24" i="16"/>
  <c r="D477" i="18" s="1"/>
  <c r="D23" i="16"/>
  <c r="D454" i="18" s="1"/>
  <c r="D22" i="16"/>
  <c r="D431" i="18" s="1"/>
  <c r="D21" i="16"/>
  <c r="D408" i="18" s="1"/>
  <c r="D20" i="16"/>
  <c r="D385" i="18" s="1"/>
  <c r="D19" i="16"/>
  <c r="D362" i="18" s="1"/>
  <c r="D18" i="16"/>
  <c r="D339" i="18" s="1"/>
  <c r="D17" i="16"/>
  <c r="D316" i="18" s="1"/>
  <c r="D16" i="16"/>
  <c r="D293" i="18" s="1"/>
  <c r="D15" i="16"/>
  <c r="D270" i="18" s="1"/>
  <c r="D14" i="16"/>
  <c r="D247" i="18" s="1"/>
  <c r="D13" i="16"/>
  <c r="D224" i="18" s="1"/>
  <c r="D12" i="16"/>
  <c r="D201" i="18" s="1"/>
  <c r="D11" i="16"/>
  <c r="D178" i="18" s="1"/>
  <c r="D10" i="16"/>
  <c r="D155" i="18" s="1"/>
  <c r="D9" i="16"/>
  <c r="D132" i="18" s="1"/>
  <c r="D8" i="16"/>
  <c r="D109" i="18" s="1"/>
  <c r="D86" i="18"/>
  <c r="D63" i="18"/>
  <c r="D5" i="16"/>
  <c r="D40" i="18" s="1"/>
  <c r="D4" i="16"/>
  <c r="D17" i="18" s="1"/>
  <c r="C4" i="16"/>
  <c r="B17" i="18" s="1"/>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B1236" i="18" s="1"/>
  <c r="C56" i="16"/>
  <c r="B1213" i="18" s="1"/>
  <c r="C55" i="16"/>
  <c r="B1190" i="18" s="1"/>
  <c r="C54" i="16"/>
  <c r="B1167" i="18" s="1"/>
  <c r="C53" i="16"/>
  <c r="B1144" i="18" s="1"/>
  <c r="C52" i="16"/>
  <c r="B1121" i="18" s="1"/>
  <c r="C51" i="16"/>
  <c r="B1098" i="18" s="1"/>
  <c r="C50" i="16"/>
  <c r="B1075" i="18" s="1"/>
  <c r="C49" i="16"/>
  <c r="B1052" i="18" s="1"/>
  <c r="C48" i="16"/>
  <c r="B1029" i="18" s="1"/>
  <c r="C47" i="16"/>
  <c r="B1006" i="18" s="1"/>
  <c r="C46" i="16"/>
  <c r="B983" i="18" s="1"/>
  <c r="C45" i="16"/>
  <c r="B960" i="18" s="1"/>
  <c r="C44" i="16"/>
  <c r="B937" i="18" s="1"/>
  <c r="C43" i="16"/>
  <c r="B914" i="18" s="1"/>
  <c r="C42" i="16"/>
  <c r="B891" i="18" s="1"/>
  <c r="C41" i="16"/>
  <c r="B868" i="18" s="1"/>
  <c r="C40" i="16"/>
  <c r="B845" i="18" s="1"/>
  <c r="C39" i="16"/>
  <c r="B822" i="18" s="1"/>
  <c r="C38" i="16"/>
  <c r="B799" i="18" s="1"/>
  <c r="C37" i="16"/>
  <c r="B776" i="18" s="1"/>
  <c r="C36" i="16"/>
  <c r="B753" i="18" s="1"/>
  <c r="C35" i="16"/>
  <c r="B730" i="18" s="1"/>
  <c r="C34" i="16"/>
  <c r="B707" i="18" s="1"/>
  <c r="C33" i="16"/>
  <c r="B684" i="18" s="1"/>
  <c r="C32" i="16"/>
  <c r="B661" i="18" s="1"/>
  <c r="C31" i="16"/>
  <c r="B638" i="18" s="1"/>
  <c r="C30" i="16"/>
  <c r="B615" i="18" s="1"/>
  <c r="C29" i="16"/>
  <c r="B592" i="18" s="1"/>
  <c r="C28" i="16"/>
  <c r="B569" i="18" s="1"/>
  <c r="C27" i="16"/>
  <c r="B546" i="18" s="1"/>
  <c r="C26" i="16"/>
  <c r="B523" i="18" s="1"/>
  <c r="C25" i="16"/>
  <c r="B500" i="18" s="1"/>
  <c r="C24" i="16"/>
  <c r="B477" i="18" s="1"/>
  <c r="C23" i="16"/>
  <c r="B454" i="18" s="1"/>
  <c r="C22" i="16"/>
  <c r="B431" i="18" s="1"/>
  <c r="C21" i="16"/>
  <c r="B408" i="18" s="1"/>
  <c r="C20" i="16"/>
  <c r="B385" i="18" s="1"/>
  <c r="C19" i="16"/>
  <c r="B362" i="18" s="1"/>
  <c r="C18" i="16"/>
  <c r="B339" i="18" s="1"/>
  <c r="C17" i="16"/>
  <c r="B316" i="18" s="1"/>
  <c r="C16" i="16"/>
  <c r="B293" i="18" s="1"/>
  <c r="C15" i="16"/>
  <c r="B270" i="18" s="1"/>
  <c r="C14" i="16"/>
  <c r="B247" i="18" s="1"/>
  <c r="C13" i="16"/>
  <c r="B224" i="18" s="1"/>
  <c r="C12" i="16"/>
  <c r="B201" i="18" s="1"/>
  <c r="C11" i="16"/>
  <c r="B178" i="18" s="1"/>
  <c r="C10" i="16"/>
  <c r="B155" i="18" s="1"/>
  <c r="C9" i="16"/>
  <c r="B132" i="18" s="1"/>
  <c r="C8" i="16"/>
  <c r="B109" i="18" s="1"/>
  <c r="B86" i="18"/>
  <c r="B63" i="18"/>
  <c r="C5" i="16"/>
  <c r="B40" i="18" s="1"/>
  <c r="B100" i="16"/>
  <c r="A100" i="16"/>
  <c r="B99" i="16"/>
  <c r="A99" i="16"/>
  <c r="B98" i="16"/>
  <c r="A98" i="16"/>
  <c r="B97" i="16"/>
  <c r="A97" i="16"/>
  <c r="B96" i="16"/>
  <c r="A96" i="16"/>
  <c r="B95" i="16"/>
  <c r="A95" i="16"/>
  <c r="B94" i="16"/>
  <c r="A94" i="16"/>
  <c r="B93" i="16"/>
  <c r="A93" i="16"/>
  <c r="B92" i="16"/>
  <c r="A92" i="16"/>
  <c r="B91" i="16"/>
  <c r="A91" i="16"/>
  <c r="B90" i="16"/>
  <c r="A90" i="16"/>
  <c r="B89" i="16"/>
  <c r="A89" i="16"/>
  <c r="B88" i="16"/>
  <c r="A88" i="16"/>
  <c r="B87" i="16"/>
  <c r="A87" i="16"/>
  <c r="B86" i="16"/>
  <c r="A86" i="16"/>
  <c r="B85" i="16"/>
  <c r="A85" i="16"/>
  <c r="B84" i="16"/>
  <c r="A84" i="16"/>
  <c r="B83" i="16"/>
  <c r="A83" i="16"/>
  <c r="B82" i="16"/>
  <c r="A82" i="16"/>
  <c r="B81" i="16"/>
  <c r="A81" i="16"/>
  <c r="B80" i="16"/>
  <c r="A80" i="16"/>
  <c r="B79" i="16"/>
  <c r="A79" i="16"/>
  <c r="B78" i="16"/>
  <c r="A78" i="16"/>
  <c r="B77" i="16"/>
  <c r="A77" i="16"/>
  <c r="B76" i="16"/>
  <c r="A76" i="16"/>
  <c r="B75" i="16"/>
  <c r="A75" i="16"/>
  <c r="B74" i="16"/>
  <c r="A74" i="16"/>
  <c r="B73" i="16"/>
  <c r="A73" i="16"/>
  <c r="B72" i="16"/>
  <c r="A72" i="16"/>
  <c r="B71" i="16"/>
  <c r="A71" i="16"/>
  <c r="B70" i="16"/>
  <c r="A70" i="16"/>
  <c r="B69" i="16"/>
  <c r="A69" i="16"/>
  <c r="B68" i="16"/>
  <c r="A68" i="16"/>
  <c r="B67" i="16"/>
  <c r="A67" i="16"/>
  <c r="B66" i="16"/>
  <c r="A66" i="16"/>
  <c r="B65" i="16"/>
  <c r="A65" i="16"/>
  <c r="B64" i="16"/>
  <c r="A64" i="16"/>
  <c r="B63" i="16"/>
  <c r="A63" i="16"/>
  <c r="B62" i="16"/>
  <c r="A62" i="16"/>
  <c r="B61" i="16"/>
  <c r="A61" i="16"/>
  <c r="B60" i="16"/>
  <c r="A60" i="16"/>
  <c r="B59" i="16"/>
  <c r="A59" i="16"/>
  <c r="B58" i="16"/>
  <c r="A58" i="16"/>
  <c r="B57" i="16"/>
  <c r="A57" i="16"/>
  <c r="B56" i="16"/>
  <c r="A56" i="16"/>
  <c r="B55" i="16"/>
  <c r="A55" i="16"/>
  <c r="B54" i="16"/>
  <c r="A54" i="16"/>
  <c r="B53" i="16"/>
  <c r="A53" i="16"/>
  <c r="B52" i="16"/>
  <c r="A52" i="16"/>
  <c r="B51" i="16"/>
  <c r="A51" i="16"/>
  <c r="B50" i="16"/>
  <c r="A50" i="16"/>
  <c r="B49" i="16"/>
  <c r="A49" i="16"/>
  <c r="B48" i="16"/>
  <c r="A48" i="16"/>
  <c r="B47" i="16"/>
  <c r="A47" i="16"/>
  <c r="B46" i="16"/>
  <c r="A46" i="16"/>
  <c r="B45" i="16"/>
  <c r="A45" i="16"/>
  <c r="B44" i="16"/>
  <c r="A44" i="16"/>
  <c r="B43" i="16"/>
  <c r="A43" i="16"/>
  <c r="B42" i="16"/>
  <c r="A42" i="16"/>
  <c r="B41" i="16"/>
  <c r="A41" i="16"/>
  <c r="B40" i="16"/>
  <c r="A40" i="16"/>
  <c r="B39" i="16"/>
  <c r="A39" i="16"/>
  <c r="B38" i="16"/>
  <c r="A38" i="16"/>
  <c r="B37" i="16"/>
  <c r="A37" i="16"/>
  <c r="B36" i="16"/>
  <c r="A36" i="16"/>
  <c r="B35" i="16"/>
  <c r="A35" i="16"/>
  <c r="B34" i="16"/>
  <c r="A34" i="16"/>
  <c r="B33" i="16"/>
  <c r="A33" i="16"/>
  <c r="B32" i="16"/>
  <c r="A32" i="16"/>
  <c r="B31" i="16"/>
  <c r="A31" i="16"/>
  <c r="B30" i="16"/>
  <c r="A30" i="16"/>
  <c r="B29" i="16"/>
  <c r="A29" i="16"/>
  <c r="B28" i="16"/>
  <c r="A28" i="16"/>
  <c r="B27" i="16"/>
  <c r="A27" i="16"/>
  <c r="B26" i="16"/>
  <c r="A26" i="16"/>
  <c r="B25" i="16"/>
  <c r="A25" i="16"/>
  <c r="B24" i="16"/>
  <c r="A24" i="16"/>
  <c r="B23" i="16"/>
  <c r="A23" i="16"/>
  <c r="B22" i="16"/>
  <c r="A22" i="16"/>
  <c r="B21" i="16"/>
  <c r="A21" i="16"/>
  <c r="B20" i="16"/>
  <c r="A20" i="16"/>
  <c r="B19" i="16"/>
  <c r="A19" i="16"/>
  <c r="B18" i="16"/>
  <c r="A18" i="16"/>
  <c r="B17" i="16"/>
  <c r="A17" i="16"/>
  <c r="B16" i="16"/>
  <c r="A16" i="16"/>
  <c r="B15" i="16"/>
  <c r="A15" i="16"/>
  <c r="B14" i="16"/>
  <c r="A14" i="16"/>
  <c r="B13" i="16"/>
  <c r="A13" i="16"/>
  <c r="B12" i="16"/>
  <c r="A12" i="16"/>
  <c r="B11" i="16"/>
  <c r="A11" i="16"/>
  <c r="B10" i="16"/>
  <c r="A10" i="16"/>
  <c r="B9" i="16"/>
  <c r="A9" i="16"/>
  <c r="B8" i="16"/>
  <c r="A8" i="16"/>
  <c r="A7" i="16"/>
  <c r="A6" i="16"/>
  <c r="B5" i="16"/>
  <c r="A5" i="16"/>
  <c r="B4" i="16"/>
  <c r="A4" i="16"/>
  <c r="B4" i="6"/>
  <c r="B9" i="6"/>
  <c r="C9" i="6"/>
  <c r="H100" i="2"/>
  <c r="H99" i="2"/>
  <c r="J99" i="2" s="1"/>
  <c r="H98" i="2"/>
  <c r="I98" i="2" s="1"/>
  <c r="H97" i="2"/>
  <c r="H96" i="2"/>
  <c r="I96" i="2" s="1"/>
  <c r="H95" i="2"/>
  <c r="J95" i="2" s="1"/>
  <c r="H94" i="2"/>
  <c r="J94" i="2" s="1"/>
  <c r="H93" i="2"/>
  <c r="I93" i="2" s="1"/>
  <c r="H92" i="2"/>
  <c r="J92" i="2" s="1"/>
  <c r="H91" i="2"/>
  <c r="J91" i="2" s="1"/>
  <c r="H90" i="2"/>
  <c r="J90" i="2" s="1"/>
  <c r="H89" i="2"/>
  <c r="H88" i="2"/>
  <c r="J88" i="2" s="1"/>
  <c r="H87" i="2"/>
  <c r="H86" i="2"/>
  <c r="I86" i="2" s="1"/>
  <c r="H85" i="2"/>
  <c r="K85" i="2" s="1"/>
  <c r="H84" i="2"/>
  <c r="H83" i="2"/>
  <c r="H82" i="2"/>
  <c r="I82" i="2" s="1"/>
  <c r="H81" i="2"/>
  <c r="H80" i="2"/>
  <c r="H79" i="2"/>
  <c r="H78" i="2"/>
  <c r="I78" i="2" s="1"/>
  <c r="H77" i="2"/>
  <c r="H76" i="2"/>
  <c r="H75" i="2"/>
  <c r="H74" i="2"/>
  <c r="J74" i="2" s="1"/>
  <c r="H73" i="2"/>
  <c r="H72" i="2"/>
  <c r="H71" i="2"/>
  <c r="H70" i="2"/>
  <c r="K70" i="2" s="1"/>
  <c r="H69" i="2"/>
  <c r="H68" i="2"/>
  <c r="K68" i="2" s="1"/>
  <c r="H67" i="2"/>
  <c r="H66" i="2"/>
  <c r="J66" i="2" s="1"/>
  <c r="H65" i="2"/>
  <c r="I65" i="2" s="1"/>
  <c r="H64" i="2"/>
  <c r="H63" i="2"/>
  <c r="H62" i="2"/>
  <c r="H61" i="2"/>
  <c r="J61" i="2" s="1"/>
  <c r="H60" i="2"/>
  <c r="H59" i="2"/>
  <c r="H58" i="2"/>
  <c r="K58" i="2" s="1"/>
  <c r="H57" i="2"/>
  <c r="I57" i="2" s="1"/>
  <c r="H56" i="2"/>
  <c r="H55" i="2"/>
  <c r="C1207" i="18" s="1"/>
  <c r="H54" i="2"/>
  <c r="J54" i="2" s="1"/>
  <c r="E1184" i="18" s="1"/>
  <c r="H53" i="2"/>
  <c r="J53" i="2" s="1"/>
  <c r="E1161" i="18" s="1"/>
  <c r="H52" i="2"/>
  <c r="K52" i="2" s="1"/>
  <c r="F1138" i="18" s="1"/>
  <c r="H51" i="2"/>
  <c r="C1115" i="18" s="1"/>
  <c r="H50" i="2"/>
  <c r="I50" i="2" s="1"/>
  <c r="D1092" i="18" s="1"/>
  <c r="H49" i="2"/>
  <c r="J49" i="2" s="1"/>
  <c r="E1069" i="18" s="1"/>
  <c r="H48" i="2"/>
  <c r="H47" i="2"/>
  <c r="C1023" i="18" s="1"/>
  <c r="H46" i="2"/>
  <c r="C1000" i="18" s="1"/>
  <c r="H45" i="2"/>
  <c r="C977" i="18" s="1"/>
  <c r="H44" i="2"/>
  <c r="H43" i="2"/>
  <c r="H42" i="2"/>
  <c r="C908" i="18" s="1"/>
  <c r="H41" i="2"/>
  <c r="H40" i="2"/>
  <c r="C862" i="18" s="1"/>
  <c r="H39" i="2"/>
  <c r="H38" i="2"/>
  <c r="I38" i="2" s="1"/>
  <c r="D816" i="18" s="1"/>
  <c r="H37" i="2"/>
  <c r="H36" i="2"/>
  <c r="H35" i="2"/>
  <c r="H34" i="2"/>
  <c r="J34" i="2" s="1"/>
  <c r="E724" i="18" s="1"/>
  <c r="H33" i="2"/>
  <c r="K33" i="2" s="1"/>
  <c r="F701" i="18" s="1"/>
  <c r="H32" i="2"/>
  <c r="I32" i="2" s="1"/>
  <c r="D678" i="18" s="1"/>
  <c r="H31" i="2"/>
  <c r="C655" i="18" s="1"/>
  <c r="H30" i="2"/>
  <c r="J30" i="2" s="1"/>
  <c r="E632" i="18" s="1"/>
  <c r="H29" i="2"/>
  <c r="H28" i="2"/>
  <c r="H27" i="2"/>
  <c r="J27" i="2" s="1"/>
  <c r="E563" i="18" s="1"/>
  <c r="H26" i="2"/>
  <c r="H25" i="2"/>
  <c r="H24" i="2"/>
  <c r="I24" i="2" s="1"/>
  <c r="D494" i="18" s="1"/>
  <c r="H23" i="2"/>
  <c r="H22" i="2"/>
  <c r="K22" i="2" s="1"/>
  <c r="F448" i="18" s="1"/>
  <c r="H21" i="2"/>
  <c r="H20" i="2"/>
  <c r="I20" i="2" s="1"/>
  <c r="D402" i="18" s="1"/>
  <c r="H19" i="2"/>
  <c r="H18" i="2"/>
  <c r="J18" i="2" s="1"/>
  <c r="E356" i="18" s="1"/>
  <c r="H17" i="2"/>
  <c r="H16" i="2"/>
  <c r="K16" i="2" s="1"/>
  <c r="F310" i="18" s="1"/>
  <c r="H15" i="2"/>
  <c r="K15" i="2" s="1"/>
  <c r="F287" i="18" s="1"/>
  <c r="H14" i="2"/>
  <c r="I14" i="2" s="1"/>
  <c r="D264" i="18" s="1"/>
  <c r="H13" i="2"/>
  <c r="I13" i="2" s="1"/>
  <c r="D241" i="18" s="1"/>
  <c r="H12" i="2"/>
  <c r="I12" i="2" s="1"/>
  <c r="H11" i="2"/>
  <c r="J11" i="2" s="1"/>
  <c r="E195" i="18" s="1"/>
  <c r="H10" i="2"/>
  <c r="C172" i="18" s="1"/>
  <c r="H9" i="2"/>
  <c r="H8" i="2"/>
  <c r="H7" i="2"/>
  <c r="K7" i="2" s="1"/>
  <c r="F103" i="18" s="1"/>
  <c r="C80" i="18"/>
  <c r="H4" i="2"/>
  <c r="J4" i="2" s="1"/>
  <c r="E34" i="18" s="1"/>
  <c r="H3" i="2"/>
  <c r="I3" i="2" s="1"/>
  <c r="D11" i="18" s="1"/>
  <c r="J43" i="2"/>
  <c r="E931" i="18" s="1"/>
  <c r="J47" i="2"/>
  <c r="E1023" i="18" s="1"/>
  <c r="I47" i="2"/>
  <c r="D1023" i="18" s="1"/>
  <c r="J51" i="2"/>
  <c r="E1115" i="18" s="1"/>
  <c r="I51" i="2"/>
  <c r="D1115" i="18" s="1"/>
  <c r="J55" i="2"/>
  <c r="E1207" i="18" s="1"/>
  <c r="I55" i="2"/>
  <c r="D1207" i="18" s="1"/>
  <c r="J57" i="2"/>
  <c r="J59" i="2"/>
  <c r="I59" i="2"/>
  <c r="J63" i="2"/>
  <c r="I63" i="2"/>
  <c r="J79" i="2"/>
  <c r="I79" i="2"/>
  <c r="J83" i="2"/>
  <c r="I83" i="2"/>
  <c r="J87" i="2"/>
  <c r="I87" i="2"/>
  <c r="I91" i="2"/>
  <c r="I95" i="2"/>
  <c r="I99" i="2"/>
  <c r="I31" i="2"/>
  <c r="D655" i="18" s="1"/>
  <c r="C8" i="2"/>
  <c r="Q8" i="2" s="1"/>
  <c r="S8" i="2" s="1"/>
  <c r="B100" i="13"/>
  <c r="D100" i="13" s="1"/>
  <c r="A100" i="13"/>
  <c r="B99" i="13"/>
  <c r="A99" i="13"/>
  <c r="B98" i="13"/>
  <c r="C98" i="13" s="1"/>
  <c r="A98" i="13"/>
  <c r="B97" i="13"/>
  <c r="D97" i="13" s="1"/>
  <c r="A97" i="13"/>
  <c r="B96" i="13"/>
  <c r="C96" i="13" s="1"/>
  <c r="A96" i="13"/>
  <c r="B95" i="13"/>
  <c r="C95" i="13" s="1"/>
  <c r="A95" i="13"/>
  <c r="B94" i="13"/>
  <c r="A94" i="13"/>
  <c r="B93" i="13"/>
  <c r="A93" i="13"/>
  <c r="B92" i="13"/>
  <c r="C92" i="13" s="1"/>
  <c r="A92" i="13"/>
  <c r="B91" i="13"/>
  <c r="D91" i="13" s="1"/>
  <c r="A91" i="13"/>
  <c r="B90" i="13"/>
  <c r="C90" i="13" s="1"/>
  <c r="A90" i="13"/>
  <c r="B89" i="13"/>
  <c r="A89" i="13"/>
  <c r="B88" i="13"/>
  <c r="C88" i="13" s="1"/>
  <c r="A88" i="13"/>
  <c r="B87" i="13"/>
  <c r="D87" i="13" s="1"/>
  <c r="A87" i="13"/>
  <c r="B86" i="13"/>
  <c r="A86" i="13"/>
  <c r="B85" i="13"/>
  <c r="D85" i="13" s="1"/>
  <c r="A85" i="13"/>
  <c r="B84" i="13"/>
  <c r="A84" i="13"/>
  <c r="B83" i="13"/>
  <c r="D83" i="13" s="1"/>
  <c r="A83" i="13"/>
  <c r="B82" i="13"/>
  <c r="C82" i="13" s="1"/>
  <c r="A82" i="13"/>
  <c r="B81" i="13"/>
  <c r="A81" i="13"/>
  <c r="B80" i="13"/>
  <c r="A80" i="13"/>
  <c r="B79" i="13"/>
  <c r="C79" i="13" s="1"/>
  <c r="A79" i="13"/>
  <c r="B78" i="13"/>
  <c r="A78" i="13"/>
  <c r="B77" i="13"/>
  <c r="D77" i="13" s="1"/>
  <c r="A77" i="13"/>
  <c r="B76" i="13"/>
  <c r="C76" i="13" s="1"/>
  <c r="A76" i="13"/>
  <c r="B75" i="13"/>
  <c r="D75" i="13" s="1"/>
  <c r="A75" i="13"/>
  <c r="B74" i="13"/>
  <c r="A74" i="13"/>
  <c r="B73" i="13"/>
  <c r="C73" i="13" s="1"/>
  <c r="A73" i="13"/>
  <c r="B72" i="13"/>
  <c r="A72" i="13"/>
  <c r="B71" i="13"/>
  <c r="A71" i="13"/>
  <c r="B70" i="13"/>
  <c r="A70" i="13"/>
  <c r="B69" i="13"/>
  <c r="C69" i="13" s="1"/>
  <c r="A69" i="13"/>
  <c r="B68" i="13"/>
  <c r="C68" i="13" s="1"/>
  <c r="A68" i="13"/>
  <c r="B67" i="13"/>
  <c r="A67" i="13"/>
  <c r="B66" i="13"/>
  <c r="D66" i="13" s="1"/>
  <c r="A66" i="13"/>
  <c r="B65" i="13"/>
  <c r="A65" i="13"/>
  <c r="B64" i="13"/>
  <c r="C64" i="13" s="1"/>
  <c r="A64" i="13"/>
  <c r="B63" i="13"/>
  <c r="A63" i="13"/>
  <c r="B62" i="13"/>
  <c r="C62" i="13" s="1"/>
  <c r="A62" i="13"/>
  <c r="B61" i="13"/>
  <c r="A61" i="13"/>
  <c r="B60" i="13"/>
  <c r="C60" i="13" s="1"/>
  <c r="A60" i="13"/>
  <c r="B59" i="13"/>
  <c r="A59" i="13"/>
  <c r="B58" i="13"/>
  <c r="C58" i="13" s="1"/>
  <c r="A58" i="13"/>
  <c r="B57" i="13"/>
  <c r="C57" i="13" s="1"/>
  <c r="B1238" i="18" s="1"/>
  <c r="A57" i="13"/>
  <c r="B56" i="13"/>
  <c r="C56" i="13" s="1"/>
  <c r="B1215" i="18" s="1"/>
  <c r="A56" i="13"/>
  <c r="B55" i="13"/>
  <c r="A55" i="13"/>
  <c r="B54" i="13"/>
  <c r="A54" i="13"/>
  <c r="B53" i="13"/>
  <c r="C53" i="13" s="1"/>
  <c r="B1146" i="18" s="1"/>
  <c r="A53" i="13"/>
  <c r="B52" i="13"/>
  <c r="D52" i="13" s="1"/>
  <c r="D1123" i="18" s="1"/>
  <c r="A52" i="13"/>
  <c r="B51" i="13"/>
  <c r="A51" i="13"/>
  <c r="B50" i="13"/>
  <c r="A50" i="13"/>
  <c r="B49" i="13"/>
  <c r="A49" i="13"/>
  <c r="B48" i="13"/>
  <c r="D48" i="13" s="1"/>
  <c r="D1031" i="18" s="1"/>
  <c r="A48" i="13"/>
  <c r="B47" i="13"/>
  <c r="C47" i="13" s="1"/>
  <c r="B1008" i="18" s="1"/>
  <c r="A47" i="13"/>
  <c r="B46" i="13"/>
  <c r="C46" i="13" s="1"/>
  <c r="B985" i="18" s="1"/>
  <c r="A46" i="13"/>
  <c r="B45" i="13"/>
  <c r="D45" i="13" s="1"/>
  <c r="D962" i="18" s="1"/>
  <c r="A45" i="13"/>
  <c r="B44" i="13"/>
  <c r="C44" i="13" s="1"/>
  <c r="B939" i="18" s="1"/>
  <c r="A44" i="13"/>
  <c r="B43" i="13"/>
  <c r="A43" i="13"/>
  <c r="B42" i="13"/>
  <c r="A42" i="13"/>
  <c r="B41" i="13"/>
  <c r="A41" i="13"/>
  <c r="B40" i="13"/>
  <c r="A40" i="13"/>
  <c r="B39" i="13"/>
  <c r="A39" i="13"/>
  <c r="B38" i="13"/>
  <c r="C38" i="13" s="1"/>
  <c r="B801" i="18" s="1"/>
  <c r="A38" i="13"/>
  <c r="B37" i="13"/>
  <c r="A37" i="13"/>
  <c r="B36" i="13"/>
  <c r="D36" i="13" s="1"/>
  <c r="D755" i="18" s="1"/>
  <c r="A36" i="13"/>
  <c r="B35" i="13"/>
  <c r="D35" i="13" s="1"/>
  <c r="D732" i="18" s="1"/>
  <c r="A35" i="13"/>
  <c r="B34" i="13"/>
  <c r="D34" i="13" s="1"/>
  <c r="D709" i="18" s="1"/>
  <c r="A34" i="13"/>
  <c r="B33" i="13"/>
  <c r="A33" i="13"/>
  <c r="B32" i="13"/>
  <c r="D32" i="13" s="1"/>
  <c r="D663" i="18" s="1"/>
  <c r="A32" i="13"/>
  <c r="B31" i="13"/>
  <c r="D31" i="13" s="1"/>
  <c r="D640" i="18" s="1"/>
  <c r="A31" i="13"/>
  <c r="B30" i="13"/>
  <c r="A30" i="13"/>
  <c r="B29" i="13"/>
  <c r="D29" i="13" s="1"/>
  <c r="D594" i="18" s="1"/>
  <c r="A29" i="13"/>
  <c r="B28" i="13"/>
  <c r="D28" i="13" s="1"/>
  <c r="D571" i="18" s="1"/>
  <c r="A28" i="13"/>
  <c r="B27" i="13"/>
  <c r="D27" i="13" s="1"/>
  <c r="D548" i="18" s="1"/>
  <c r="A27" i="13"/>
  <c r="B26" i="13"/>
  <c r="C26" i="13" s="1"/>
  <c r="B525" i="18" s="1"/>
  <c r="A26" i="13"/>
  <c r="B25" i="13"/>
  <c r="A25" i="13"/>
  <c r="B24" i="13"/>
  <c r="D24" i="13" s="1"/>
  <c r="D479" i="18" s="1"/>
  <c r="A24" i="13"/>
  <c r="B23" i="13"/>
  <c r="D23" i="13" s="1"/>
  <c r="D456" i="18" s="1"/>
  <c r="A23" i="13"/>
  <c r="B22" i="13"/>
  <c r="C22" i="13" s="1"/>
  <c r="B433" i="18" s="1"/>
  <c r="A22" i="13"/>
  <c r="B21" i="13"/>
  <c r="D21" i="13" s="1"/>
  <c r="D410" i="18" s="1"/>
  <c r="A21" i="13"/>
  <c r="B20" i="13"/>
  <c r="C20" i="13" s="1"/>
  <c r="B387" i="18" s="1"/>
  <c r="A20" i="13"/>
  <c r="B19" i="13"/>
  <c r="D19" i="13" s="1"/>
  <c r="D364" i="18" s="1"/>
  <c r="A19" i="13"/>
  <c r="B18" i="13"/>
  <c r="C18" i="13" s="1"/>
  <c r="B341" i="18" s="1"/>
  <c r="A18" i="13"/>
  <c r="B17" i="13"/>
  <c r="D17" i="13" s="1"/>
  <c r="D318" i="18" s="1"/>
  <c r="A17" i="13"/>
  <c r="B16" i="13"/>
  <c r="C16" i="13" s="1"/>
  <c r="B295" i="18" s="1"/>
  <c r="A16" i="13"/>
  <c r="B15" i="13"/>
  <c r="D15" i="13" s="1"/>
  <c r="D272" i="18" s="1"/>
  <c r="A15" i="13"/>
  <c r="B14" i="13"/>
  <c r="C14" i="13" s="1"/>
  <c r="B249" i="18" s="1"/>
  <c r="A14" i="13"/>
  <c r="B13" i="13"/>
  <c r="D13" i="13" s="1"/>
  <c r="D226" i="18" s="1"/>
  <c r="A13" i="13"/>
  <c r="B12" i="13"/>
  <c r="D12" i="13" s="1"/>
  <c r="D203" i="18" s="1"/>
  <c r="A12" i="13"/>
  <c r="B11" i="13"/>
  <c r="D11" i="13" s="1"/>
  <c r="D180" i="18" s="1"/>
  <c r="A11" i="13"/>
  <c r="B10" i="13"/>
  <c r="C10" i="13" s="1"/>
  <c r="B157" i="18" s="1"/>
  <c r="A10" i="13"/>
  <c r="B9" i="13"/>
  <c r="D9" i="13" s="1"/>
  <c r="D134" i="18" s="1"/>
  <c r="A9" i="13"/>
  <c r="B8" i="13"/>
  <c r="D8" i="13" s="1"/>
  <c r="D111" i="18" s="1"/>
  <c r="A8" i="13"/>
  <c r="D88" i="18"/>
  <c r="A7" i="13"/>
  <c r="A6" i="13"/>
  <c r="B5" i="13"/>
  <c r="A5" i="13"/>
  <c r="B4" i="13"/>
  <c r="D4" i="13" s="1"/>
  <c r="A4" i="13"/>
  <c r="F100" i="6"/>
  <c r="E100" i="6"/>
  <c r="J100" i="6" s="1"/>
  <c r="F99" i="6"/>
  <c r="E99" i="6"/>
  <c r="F98" i="6"/>
  <c r="G98" i="6" s="1"/>
  <c r="E98" i="6"/>
  <c r="D98" i="6"/>
  <c r="F97" i="6"/>
  <c r="I97" i="6" s="1"/>
  <c r="E97" i="6"/>
  <c r="J97" i="6" s="1"/>
  <c r="D97" i="6"/>
  <c r="F96" i="6"/>
  <c r="E96" i="6"/>
  <c r="D96" i="6"/>
  <c r="F95" i="6"/>
  <c r="E95" i="6"/>
  <c r="D95" i="6"/>
  <c r="F94" i="6"/>
  <c r="E94" i="6"/>
  <c r="J94" i="6" s="1"/>
  <c r="L94" i="6" s="1"/>
  <c r="D94" i="6"/>
  <c r="F93" i="6"/>
  <c r="E93" i="6"/>
  <c r="J93" i="6" s="1"/>
  <c r="D93" i="6"/>
  <c r="F92" i="6"/>
  <c r="E92" i="6"/>
  <c r="J92" i="6" s="1"/>
  <c r="D92" i="6"/>
  <c r="F91" i="6"/>
  <c r="E91" i="6"/>
  <c r="J91" i="6" s="1"/>
  <c r="D91" i="6"/>
  <c r="F90" i="6"/>
  <c r="I90" i="6" s="1"/>
  <c r="E90" i="6"/>
  <c r="D90" i="6"/>
  <c r="F89" i="6"/>
  <c r="H89" i="6" s="1"/>
  <c r="E89" i="6"/>
  <c r="J89" i="6" s="1"/>
  <c r="D89" i="6"/>
  <c r="F88" i="6"/>
  <c r="E88" i="6"/>
  <c r="J88" i="6" s="1"/>
  <c r="D88" i="6"/>
  <c r="F87" i="6"/>
  <c r="E87" i="6"/>
  <c r="J87" i="6" s="1"/>
  <c r="D87" i="6"/>
  <c r="F86" i="6"/>
  <c r="E86" i="6"/>
  <c r="J86" i="6" s="1"/>
  <c r="D86" i="6"/>
  <c r="F85" i="6"/>
  <c r="E85" i="6"/>
  <c r="J85" i="6" s="1"/>
  <c r="D85" i="6"/>
  <c r="F84" i="6"/>
  <c r="E84" i="6"/>
  <c r="D84" i="6"/>
  <c r="F83" i="6"/>
  <c r="E83" i="6"/>
  <c r="J83" i="6" s="1"/>
  <c r="D83" i="6"/>
  <c r="F82" i="6"/>
  <c r="H82" i="6" s="1"/>
  <c r="E82" i="6"/>
  <c r="D82" i="6"/>
  <c r="F81" i="6"/>
  <c r="H81" i="6" s="1"/>
  <c r="E81" i="6"/>
  <c r="J81" i="6" s="1"/>
  <c r="D81" i="6"/>
  <c r="F80" i="6"/>
  <c r="E80" i="6"/>
  <c r="J80" i="6" s="1"/>
  <c r="K80" i="6" s="1"/>
  <c r="D80" i="6"/>
  <c r="F79" i="6"/>
  <c r="E79" i="6"/>
  <c r="J79" i="6" s="1"/>
  <c r="D79" i="6"/>
  <c r="F78" i="6"/>
  <c r="E78" i="6"/>
  <c r="J78" i="6" s="1"/>
  <c r="D78" i="6"/>
  <c r="F77" i="6"/>
  <c r="G77" i="6" s="1"/>
  <c r="E77" i="6"/>
  <c r="J77" i="6" s="1"/>
  <c r="D77" i="6"/>
  <c r="F76" i="6"/>
  <c r="E76" i="6"/>
  <c r="D76" i="6"/>
  <c r="F75" i="6"/>
  <c r="E75" i="6"/>
  <c r="J75" i="6" s="1"/>
  <c r="D75" i="6"/>
  <c r="F74" i="6"/>
  <c r="E74" i="6"/>
  <c r="D74" i="6"/>
  <c r="F73" i="6"/>
  <c r="E73" i="6"/>
  <c r="J73" i="6" s="1"/>
  <c r="D73" i="6"/>
  <c r="F72" i="6"/>
  <c r="E72" i="6"/>
  <c r="J72" i="6" s="1"/>
  <c r="K72" i="6" s="1"/>
  <c r="D72" i="6"/>
  <c r="F71" i="6"/>
  <c r="E71" i="6"/>
  <c r="J71" i="6" s="1"/>
  <c r="D71" i="6"/>
  <c r="F70" i="6"/>
  <c r="E70" i="6"/>
  <c r="J70" i="6" s="1"/>
  <c r="D70" i="6"/>
  <c r="F69" i="6"/>
  <c r="I69" i="6" s="1"/>
  <c r="E69" i="6"/>
  <c r="J69" i="6" s="1"/>
  <c r="K69" i="6" s="1"/>
  <c r="D69" i="6"/>
  <c r="F68" i="6"/>
  <c r="H68" i="6" s="1"/>
  <c r="E68" i="6"/>
  <c r="D68" i="6"/>
  <c r="F67" i="6"/>
  <c r="E67" i="6"/>
  <c r="J67" i="6" s="1"/>
  <c r="L67" i="6" s="1"/>
  <c r="D67" i="6"/>
  <c r="F66" i="6"/>
  <c r="E66" i="6"/>
  <c r="J66" i="6" s="1"/>
  <c r="D66" i="6"/>
  <c r="F65" i="6"/>
  <c r="E65" i="6"/>
  <c r="J65" i="6" s="1"/>
  <c r="D65" i="6"/>
  <c r="F64" i="6"/>
  <c r="E64" i="6"/>
  <c r="J64" i="6" s="1"/>
  <c r="D64" i="6"/>
  <c r="F63" i="6"/>
  <c r="E63" i="6"/>
  <c r="J63" i="6" s="1"/>
  <c r="M63" i="6" s="1"/>
  <c r="D63" i="6"/>
  <c r="F62" i="6"/>
  <c r="E62" i="6"/>
  <c r="D62" i="6"/>
  <c r="F61" i="6"/>
  <c r="G61" i="6" s="1"/>
  <c r="E61" i="6"/>
  <c r="J61" i="6" s="1"/>
  <c r="D61" i="6"/>
  <c r="F60" i="6"/>
  <c r="E60" i="6"/>
  <c r="D60" i="6"/>
  <c r="F59" i="6"/>
  <c r="E59" i="6"/>
  <c r="J59" i="6" s="1"/>
  <c r="L59" i="6" s="1"/>
  <c r="D59" i="6"/>
  <c r="F58" i="6"/>
  <c r="E58" i="6"/>
  <c r="D58" i="6"/>
  <c r="F57" i="6"/>
  <c r="E57" i="6"/>
  <c r="J57" i="6" s="1"/>
  <c r="D57" i="6"/>
  <c r="F56" i="6"/>
  <c r="E56" i="6"/>
  <c r="D56" i="6"/>
  <c r="F55" i="6"/>
  <c r="E55" i="6"/>
  <c r="J55" i="6" s="1"/>
  <c r="L55" i="6" s="1"/>
  <c r="D55" i="6"/>
  <c r="F54" i="6"/>
  <c r="E54" i="6"/>
  <c r="D54" i="6"/>
  <c r="F53" i="6"/>
  <c r="G53" i="6" s="1"/>
  <c r="E53" i="6"/>
  <c r="J53" i="6" s="1"/>
  <c r="D53" i="6"/>
  <c r="F52" i="6"/>
  <c r="E52" i="6"/>
  <c r="G52" i="6" s="1"/>
  <c r="D52" i="6"/>
  <c r="F51" i="6"/>
  <c r="H51" i="6" s="1"/>
  <c r="E51" i="6"/>
  <c r="D51" i="6"/>
  <c r="F50" i="6"/>
  <c r="E50" i="6"/>
  <c r="D50" i="6"/>
  <c r="F49" i="6"/>
  <c r="E49" i="6"/>
  <c r="J49" i="6" s="1"/>
  <c r="L49" i="6" s="1"/>
  <c r="D49" i="6"/>
  <c r="F48" i="6"/>
  <c r="E48" i="6"/>
  <c r="D48" i="6"/>
  <c r="D47" i="13"/>
  <c r="D1008" i="18" s="1"/>
  <c r="D79" i="13"/>
  <c r="C83" i="13"/>
  <c r="C91" i="13"/>
  <c r="D53" i="13"/>
  <c r="D1146" i="18" s="1"/>
  <c r="D69" i="13"/>
  <c r="C85" i="13"/>
  <c r="D57" i="13"/>
  <c r="D1238" i="18" s="1"/>
  <c r="D81" i="13"/>
  <c r="C81" i="13"/>
  <c r="D89" i="13"/>
  <c r="C89" i="13"/>
  <c r="D100" i="2"/>
  <c r="E100" i="2" s="1"/>
  <c r="D99" i="2"/>
  <c r="D98" i="2"/>
  <c r="D97" i="2"/>
  <c r="D96" i="2"/>
  <c r="D95" i="2"/>
  <c r="D94" i="2"/>
  <c r="D93" i="2"/>
  <c r="D92" i="2"/>
  <c r="E92" i="2" s="1"/>
  <c r="D91" i="2"/>
  <c r="D90" i="2"/>
  <c r="D89" i="2"/>
  <c r="D88" i="2"/>
  <c r="E88" i="2" s="1"/>
  <c r="D87" i="2"/>
  <c r="D86" i="2"/>
  <c r="D85" i="2"/>
  <c r="D84" i="2"/>
  <c r="E84" i="2" s="1"/>
  <c r="D83" i="2"/>
  <c r="D82" i="2"/>
  <c r="D81" i="2"/>
  <c r="D80" i="2"/>
  <c r="E80" i="2" s="1"/>
  <c r="D79" i="2"/>
  <c r="D78" i="2"/>
  <c r="D77" i="2"/>
  <c r="D76" i="2"/>
  <c r="E76" i="2" s="1"/>
  <c r="D75" i="2"/>
  <c r="D74" i="2"/>
  <c r="D73" i="2"/>
  <c r="D72" i="2"/>
  <c r="E72" i="2" s="1"/>
  <c r="D71" i="2"/>
  <c r="D70" i="2"/>
  <c r="D69" i="2"/>
  <c r="D68" i="2"/>
  <c r="E68" i="2" s="1"/>
  <c r="D67" i="2"/>
  <c r="D66" i="2"/>
  <c r="D65" i="2"/>
  <c r="D64" i="2"/>
  <c r="E64" i="2" s="1"/>
  <c r="D63" i="2"/>
  <c r="D62" i="2"/>
  <c r="D61" i="2"/>
  <c r="D60" i="2"/>
  <c r="E60" i="2" s="1"/>
  <c r="D59" i="2"/>
  <c r="D58" i="2"/>
  <c r="D57" i="2"/>
  <c r="D56" i="2"/>
  <c r="A1230" i="18" s="1"/>
  <c r="D55" i="2"/>
  <c r="A1207" i="18" s="1"/>
  <c r="D54" i="2"/>
  <c r="A1184" i="18" s="1"/>
  <c r="D53" i="2"/>
  <c r="A1161" i="18" s="1"/>
  <c r="D52" i="2"/>
  <c r="A1138" i="18" s="1"/>
  <c r="D51" i="2"/>
  <c r="A1115" i="18" s="1"/>
  <c r="D50" i="2"/>
  <c r="A1092" i="18" s="1"/>
  <c r="D49" i="2"/>
  <c r="A1069" i="18" s="1"/>
  <c r="D48" i="2"/>
  <c r="A1046" i="18" s="1"/>
  <c r="D47" i="2"/>
  <c r="A1023" i="18" s="1"/>
  <c r="D46" i="2"/>
  <c r="D45" i="2"/>
  <c r="A977" i="18" s="1"/>
  <c r="D44" i="2"/>
  <c r="A954" i="18" s="1"/>
  <c r="D43" i="2"/>
  <c r="A931" i="18" s="1"/>
  <c r="D42" i="2"/>
  <c r="A908" i="18" s="1"/>
  <c r="D41" i="2"/>
  <c r="A885" i="18" s="1"/>
  <c r="D40" i="2"/>
  <c r="A862" i="18" s="1"/>
  <c r="D39" i="2"/>
  <c r="A839" i="18" s="1"/>
  <c r="D38" i="2"/>
  <c r="A816" i="18" s="1"/>
  <c r="D37" i="2"/>
  <c r="A793" i="18" s="1"/>
  <c r="D36" i="2"/>
  <c r="A770" i="18" s="1"/>
  <c r="D35" i="2"/>
  <c r="A747" i="18" s="1"/>
  <c r="D34" i="2"/>
  <c r="A724" i="18" s="1"/>
  <c r="D33" i="2"/>
  <c r="A701" i="18" s="1"/>
  <c r="D32" i="2"/>
  <c r="A678" i="18" s="1"/>
  <c r="D31" i="2"/>
  <c r="A655" i="18" s="1"/>
  <c r="D30" i="2"/>
  <c r="A632" i="18" s="1"/>
  <c r="D29" i="2"/>
  <c r="A609" i="18" s="1"/>
  <c r="D28" i="2"/>
  <c r="A586" i="18" s="1"/>
  <c r="D27" i="2"/>
  <c r="A563" i="18" s="1"/>
  <c r="D26" i="2"/>
  <c r="A540" i="18" s="1"/>
  <c r="D25" i="2"/>
  <c r="A517" i="18" s="1"/>
  <c r="D24" i="2"/>
  <c r="A494" i="18" s="1"/>
  <c r="D23" i="2"/>
  <c r="A471" i="18" s="1"/>
  <c r="D22" i="2"/>
  <c r="A448" i="18" s="1"/>
  <c r="D21" i="2"/>
  <c r="A425" i="18" s="1"/>
  <c r="D20" i="2"/>
  <c r="A402" i="18" s="1"/>
  <c r="D19" i="2"/>
  <c r="D18" i="2"/>
  <c r="A356" i="18" s="1"/>
  <c r="D17" i="2"/>
  <c r="A333" i="18" s="1"/>
  <c r="D16" i="2"/>
  <c r="A310" i="18" s="1"/>
  <c r="D15" i="2"/>
  <c r="A287" i="18" s="1"/>
  <c r="D3" i="2"/>
  <c r="C32" i="2"/>
  <c r="Q32" i="2" s="1"/>
  <c r="S32" i="2" s="1"/>
  <c r="C31" i="2"/>
  <c r="E31" i="2" s="1"/>
  <c r="C30" i="2"/>
  <c r="T30" i="2" s="1"/>
  <c r="C29" i="2"/>
  <c r="C28" i="2"/>
  <c r="C27" i="2"/>
  <c r="C26" i="2"/>
  <c r="C25" i="2"/>
  <c r="T25" i="2" s="1"/>
  <c r="C24" i="2"/>
  <c r="C23" i="2"/>
  <c r="E23" i="2" s="1"/>
  <c r="C22" i="2"/>
  <c r="T22" i="2" s="1"/>
  <c r="C21" i="2"/>
  <c r="Q21" i="2" s="1"/>
  <c r="S21" i="2" s="1"/>
  <c r="C20" i="2"/>
  <c r="T20" i="2" s="1"/>
  <c r="C19" i="2"/>
  <c r="Q19" i="2" s="1"/>
  <c r="S19" i="2" s="1"/>
  <c r="C18" i="2"/>
  <c r="C17" i="2"/>
  <c r="C16" i="2"/>
  <c r="Q16" i="2" s="1"/>
  <c r="S16" i="2" s="1"/>
  <c r="C15" i="2"/>
  <c r="Q15" i="2" s="1"/>
  <c r="S15" i="2" s="1"/>
  <c r="B32" i="2"/>
  <c r="B31" i="2"/>
  <c r="B30" i="2"/>
  <c r="B29" i="2"/>
  <c r="B28" i="2"/>
  <c r="B27" i="2"/>
  <c r="B26" i="2"/>
  <c r="B25" i="2"/>
  <c r="B24" i="2"/>
  <c r="B23" i="2"/>
  <c r="B22" i="2"/>
  <c r="B21" i="2"/>
  <c r="B20" i="2"/>
  <c r="B19" i="2"/>
  <c r="B18" i="2"/>
  <c r="B17" i="2"/>
  <c r="B16" i="2"/>
  <c r="B15" i="2"/>
  <c r="A36" i="2"/>
  <c r="A35" i="2"/>
  <c r="A34" i="2"/>
  <c r="A33" i="2"/>
  <c r="A32" i="2"/>
  <c r="A31" i="2"/>
  <c r="A30" i="2"/>
  <c r="A29" i="2"/>
  <c r="A28" i="2"/>
  <c r="A27" i="2"/>
  <c r="A26" i="2"/>
  <c r="A25" i="2"/>
  <c r="A24" i="2"/>
  <c r="A23" i="2"/>
  <c r="A22" i="2"/>
  <c r="A21" i="2"/>
  <c r="A20" i="2"/>
  <c r="A19" i="2"/>
  <c r="A18" i="2"/>
  <c r="A17" i="2"/>
  <c r="A16" i="2"/>
  <c r="A15" i="2"/>
  <c r="H1225" i="18"/>
  <c r="H1179" i="18"/>
  <c r="H1110" i="18"/>
  <c r="H1087" i="18"/>
  <c r="H1041" i="18"/>
  <c r="H1018" i="18"/>
  <c r="H972" i="18"/>
  <c r="H949" i="18"/>
  <c r="H742" i="18"/>
  <c r="H558" i="18"/>
  <c r="H466" i="18"/>
  <c r="K99" i="2"/>
  <c r="K95" i="2"/>
  <c r="K91" i="2"/>
  <c r="K87" i="2"/>
  <c r="K83" i="2"/>
  <c r="K79" i="2"/>
  <c r="K63" i="2"/>
  <c r="K59" i="2"/>
  <c r="K55" i="2"/>
  <c r="F1207" i="18" s="1"/>
  <c r="K51" i="2"/>
  <c r="F1115" i="18" s="1"/>
  <c r="K47" i="2"/>
  <c r="F1023" i="18" s="1"/>
  <c r="K19" i="2"/>
  <c r="F379" i="18" s="1"/>
  <c r="K40" i="2"/>
  <c r="F862" i="18" s="1"/>
  <c r="K57" i="2"/>
  <c r="K65" i="2"/>
  <c r="K89" i="2"/>
  <c r="I16" i="2"/>
  <c r="D310" i="18" s="1"/>
  <c r="K18" i="2"/>
  <c r="F356" i="18" s="1"/>
  <c r="K31" i="2"/>
  <c r="F655" i="18" s="1"/>
  <c r="B100" i="11"/>
  <c r="A100" i="11"/>
  <c r="B99" i="11"/>
  <c r="D99" i="11" s="1"/>
  <c r="A99" i="11"/>
  <c r="B98" i="11"/>
  <c r="E98" i="11" s="1"/>
  <c r="A98" i="11"/>
  <c r="B97" i="11"/>
  <c r="D97" i="11" s="1"/>
  <c r="A97" i="11"/>
  <c r="B96" i="11"/>
  <c r="A96" i="11"/>
  <c r="B95" i="11"/>
  <c r="C95" i="11" s="1"/>
  <c r="A95" i="11"/>
  <c r="B94" i="11"/>
  <c r="A94" i="11"/>
  <c r="B93" i="11"/>
  <c r="E93" i="11" s="1"/>
  <c r="A93" i="11"/>
  <c r="B92" i="11"/>
  <c r="A92" i="11"/>
  <c r="B91" i="11"/>
  <c r="E91" i="11" s="1"/>
  <c r="A91" i="11"/>
  <c r="B90" i="11"/>
  <c r="E90" i="11" s="1"/>
  <c r="A90" i="11"/>
  <c r="B89" i="11"/>
  <c r="C89" i="11" s="1"/>
  <c r="A89" i="11"/>
  <c r="B88" i="11"/>
  <c r="A88" i="11"/>
  <c r="B87" i="11"/>
  <c r="D87" i="11" s="1"/>
  <c r="A87" i="11"/>
  <c r="B86" i="11"/>
  <c r="A86" i="11"/>
  <c r="B85" i="11"/>
  <c r="E85" i="11" s="1"/>
  <c r="A85" i="11"/>
  <c r="B84" i="11"/>
  <c r="A84" i="11"/>
  <c r="B83" i="11"/>
  <c r="C83" i="11" s="1"/>
  <c r="A83" i="11"/>
  <c r="B82" i="11"/>
  <c r="E82" i="11" s="1"/>
  <c r="A82" i="11"/>
  <c r="B81" i="11"/>
  <c r="C81" i="11" s="1"/>
  <c r="A81" i="11"/>
  <c r="B80" i="11"/>
  <c r="A80" i="11"/>
  <c r="B79" i="11"/>
  <c r="C79" i="11" s="1"/>
  <c r="A79" i="11"/>
  <c r="B78" i="11"/>
  <c r="A78" i="11"/>
  <c r="B77" i="11"/>
  <c r="E77" i="11" s="1"/>
  <c r="A77" i="11"/>
  <c r="B76" i="11"/>
  <c r="A76" i="11"/>
  <c r="B75" i="11"/>
  <c r="C75" i="11" s="1"/>
  <c r="A75" i="11"/>
  <c r="B74" i="11"/>
  <c r="E74" i="11" s="1"/>
  <c r="A74" i="11"/>
  <c r="B73" i="11"/>
  <c r="D73" i="11" s="1"/>
  <c r="A73" i="11"/>
  <c r="B72" i="11"/>
  <c r="D72" i="11" s="1"/>
  <c r="A72" i="11"/>
  <c r="B71" i="11"/>
  <c r="C71" i="11" s="1"/>
  <c r="A71" i="11"/>
  <c r="B70" i="11"/>
  <c r="D70" i="11" s="1"/>
  <c r="A70" i="11"/>
  <c r="B69" i="11"/>
  <c r="E69" i="11" s="1"/>
  <c r="A69" i="11"/>
  <c r="B68" i="11"/>
  <c r="C68" i="11" s="1"/>
  <c r="A68" i="11"/>
  <c r="B67" i="11"/>
  <c r="D67" i="11" s="1"/>
  <c r="A67" i="11"/>
  <c r="B66" i="11"/>
  <c r="E66" i="11" s="1"/>
  <c r="A66" i="11"/>
  <c r="B65" i="11"/>
  <c r="D65" i="11" s="1"/>
  <c r="A65" i="11"/>
  <c r="B64" i="11"/>
  <c r="E64" i="11" s="1"/>
  <c r="A64" i="11"/>
  <c r="B63" i="11"/>
  <c r="D63" i="11" s="1"/>
  <c r="A63" i="11"/>
  <c r="B62" i="11"/>
  <c r="D62" i="11" s="1"/>
  <c r="A62" i="11"/>
  <c r="B61" i="11"/>
  <c r="E61" i="11" s="1"/>
  <c r="A61" i="11"/>
  <c r="B60" i="11"/>
  <c r="C60" i="11" s="1"/>
  <c r="A60" i="11"/>
  <c r="B59" i="11"/>
  <c r="E59" i="11" s="1"/>
  <c r="A59" i="11"/>
  <c r="B58" i="11"/>
  <c r="E58" i="11" s="1"/>
  <c r="A58" i="11"/>
  <c r="B57" i="11"/>
  <c r="D57" i="11" s="1"/>
  <c r="D1234" i="18" s="1"/>
  <c r="A57" i="11"/>
  <c r="B56" i="11"/>
  <c r="A56" i="11"/>
  <c r="B55" i="11"/>
  <c r="D55" i="11" s="1"/>
  <c r="D1188" i="18" s="1"/>
  <c r="A55" i="11"/>
  <c r="B54" i="11"/>
  <c r="A54" i="11"/>
  <c r="B53" i="11"/>
  <c r="C53" i="11" s="1"/>
  <c r="B1142" i="18" s="1"/>
  <c r="A53" i="11"/>
  <c r="B52" i="11"/>
  <c r="A52" i="11"/>
  <c r="B51" i="11"/>
  <c r="C51" i="11" s="1"/>
  <c r="B1096" i="18" s="1"/>
  <c r="A51" i="11"/>
  <c r="B50" i="11"/>
  <c r="A50" i="11"/>
  <c r="B49" i="11"/>
  <c r="E49" i="11" s="1"/>
  <c r="F1050" i="18" s="1"/>
  <c r="A49" i="11"/>
  <c r="B48" i="11"/>
  <c r="A48" i="11"/>
  <c r="B47" i="11"/>
  <c r="E47" i="11" s="1"/>
  <c r="F1004" i="18" s="1"/>
  <c r="A47" i="11"/>
  <c r="B46" i="11"/>
  <c r="C46" i="11" s="1"/>
  <c r="B981" i="18" s="1"/>
  <c r="A46" i="11"/>
  <c r="B45" i="11"/>
  <c r="C45" i="11" s="1"/>
  <c r="B958" i="18" s="1"/>
  <c r="A45" i="11"/>
  <c r="B44" i="11"/>
  <c r="D44" i="11" s="1"/>
  <c r="D935" i="18" s="1"/>
  <c r="A44" i="11"/>
  <c r="N100" i="2"/>
  <c r="M100" i="2"/>
  <c r="P100" i="2" s="1"/>
  <c r="B100" i="2"/>
  <c r="A100" i="2"/>
  <c r="N99" i="2"/>
  <c r="M99" i="2"/>
  <c r="O99" i="2" s="1"/>
  <c r="B99" i="2"/>
  <c r="A99" i="2"/>
  <c r="N98" i="2"/>
  <c r="M98" i="2"/>
  <c r="O98" i="2" s="1"/>
  <c r="B98" i="2"/>
  <c r="A98" i="2"/>
  <c r="N97" i="2"/>
  <c r="M97" i="2"/>
  <c r="O97" i="2" s="1"/>
  <c r="B97" i="2"/>
  <c r="A97" i="2"/>
  <c r="N96" i="2"/>
  <c r="M96" i="2"/>
  <c r="O96" i="2" s="1"/>
  <c r="B96" i="2"/>
  <c r="A96" i="2"/>
  <c r="N95" i="2"/>
  <c r="M95" i="2"/>
  <c r="O95" i="2" s="1"/>
  <c r="B95" i="2"/>
  <c r="A95" i="2"/>
  <c r="N94" i="2"/>
  <c r="M94" i="2"/>
  <c r="O94" i="2" s="1"/>
  <c r="B94" i="2"/>
  <c r="A94" i="2"/>
  <c r="N93" i="2"/>
  <c r="M93" i="2"/>
  <c r="O93" i="2" s="1"/>
  <c r="B93" i="2"/>
  <c r="A93" i="2"/>
  <c r="N92" i="2"/>
  <c r="M92" i="2"/>
  <c r="P92" i="2" s="1"/>
  <c r="B92" i="2"/>
  <c r="A92" i="2"/>
  <c r="N91" i="2"/>
  <c r="M91" i="2"/>
  <c r="O91" i="2" s="1"/>
  <c r="B91" i="2"/>
  <c r="A91" i="2"/>
  <c r="N90" i="2"/>
  <c r="M90" i="2"/>
  <c r="B90" i="2"/>
  <c r="A90" i="2"/>
  <c r="N89" i="2"/>
  <c r="M89" i="2"/>
  <c r="O89" i="2" s="1"/>
  <c r="B89" i="2"/>
  <c r="A89" i="2"/>
  <c r="N88" i="2"/>
  <c r="M88" i="2"/>
  <c r="O88" i="2" s="1"/>
  <c r="B88" i="2"/>
  <c r="A88" i="2"/>
  <c r="N87" i="2"/>
  <c r="M87" i="2"/>
  <c r="O87" i="2" s="1"/>
  <c r="B87" i="2"/>
  <c r="A87" i="2"/>
  <c r="N86" i="2"/>
  <c r="M86" i="2"/>
  <c r="B86" i="2"/>
  <c r="A86" i="2"/>
  <c r="N85" i="2"/>
  <c r="M85" i="2"/>
  <c r="B85" i="2"/>
  <c r="A85" i="2"/>
  <c r="N84" i="2"/>
  <c r="M84" i="2"/>
  <c r="B84" i="2"/>
  <c r="A84" i="2"/>
  <c r="N83" i="2"/>
  <c r="M83" i="2"/>
  <c r="O83" i="2" s="1"/>
  <c r="B83" i="2"/>
  <c r="A83" i="2"/>
  <c r="N82" i="2"/>
  <c r="M82" i="2"/>
  <c r="O82" i="2" s="1"/>
  <c r="B82" i="2"/>
  <c r="A82" i="2"/>
  <c r="N81" i="2"/>
  <c r="M81" i="2"/>
  <c r="P81" i="2" s="1"/>
  <c r="B81" i="2"/>
  <c r="A81" i="2"/>
  <c r="N80" i="2"/>
  <c r="M80" i="2"/>
  <c r="B80" i="2"/>
  <c r="A80" i="2"/>
  <c r="N79" i="2"/>
  <c r="M79" i="2"/>
  <c r="P79" i="2" s="1"/>
  <c r="B79" i="2"/>
  <c r="A79" i="2"/>
  <c r="N78" i="2"/>
  <c r="M78" i="2"/>
  <c r="O78" i="2" s="1"/>
  <c r="B78" i="2"/>
  <c r="A78" i="2"/>
  <c r="N77" i="2"/>
  <c r="M77" i="2"/>
  <c r="P77" i="2" s="1"/>
  <c r="B77" i="2"/>
  <c r="A77" i="2"/>
  <c r="N76" i="2"/>
  <c r="M76" i="2"/>
  <c r="B76" i="2"/>
  <c r="A76" i="2"/>
  <c r="N75" i="2"/>
  <c r="M75" i="2"/>
  <c r="P75" i="2" s="1"/>
  <c r="B75" i="2"/>
  <c r="A75" i="2"/>
  <c r="N74" i="2"/>
  <c r="M74" i="2"/>
  <c r="O74" i="2" s="1"/>
  <c r="B74" i="2"/>
  <c r="A74" i="2"/>
  <c r="N73" i="2"/>
  <c r="M73" i="2"/>
  <c r="P73" i="2" s="1"/>
  <c r="B73" i="2"/>
  <c r="A73" i="2"/>
  <c r="N72" i="2"/>
  <c r="M72" i="2"/>
  <c r="B72" i="2"/>
  <c r="A72" i="2"/>
  <c r="N71" i="2"/>
  <c r="M71" i="2"/>
  <c r="B71" i="2"/>
  <c r="A71" i="2"/>
  <c r="N70" i="2"/>
  <c r="M70" i="2"/>
  <c r="P70" i="2" s="1"/>
  <c r="B70" i="2"/>
  <c r="A70" i="2"/>
  <c r="N69" i="2"/>
  <c r="M69" i="2"/>
  <c r="B69" i="2"/>
  <c r="A69" i="2"/>
  <c r="N68" i="2"/>
  <c r="M68" i="2"/>
  <c r="P68" i="2" s="1"/>
  <c r="B68" i="2"/>
  <c r="A68" i="2"/>
  <c r="N67" i="2"/>
  <c r="M67" i="2"/>
  <c r="P67" i="2" s="1"/>
  <c r="B67" i="2"/>
  <c r="A67" i="2"/>
  <c r="N66" i="2"/>
  <c r="M66" i="2"/>
  <c r="B66" i="2"/>
  <c r="A66" i="2"/>
  <c r="N65" i="2"/>
  <c r="M65" i="2"/>
  <c r="B65" i="2"/>
  <c r="A65" i="2"/>
  <c r="N64" i="2"/>
  <c r="M64" i="2"/>
  <c r="B64" i="2"/>
  <c r="A64" i="2"/>
  <c r="N63" i="2"/>
  <c r="M63" i="2"/>
  <c r="B63" i="2"/>
  <c r="A63" i="2"/>
  <c r="N62" i="2"/>
  <c r="M62" i="2"/>
  <c r="O62" i="2" s="1"/>
  <c r="B62" i="2"/>
  <c r="A62" i="2"/>
  <c r="N61" i="2"/>
  <c r="M61" i="2"/>
  <c r="P61" i="2" s="1"/>
  <c r="B61" i="2"/>
  <c r="A61" i="2"/>
  <c r="N60" i="2"/>
  <c r="M60" i="2"/>
  <c r="P60" i="2" s="1"/>
  <c r="B60" i="2"/>
  <c r="A60" i="2"/>
  <c r="N59" i="2"/>
  <c r="M59" i="2"/>
  <c r="B59" i="2"/>
  <c r="A59" i="2"/>
  <c r="N58" i="2"/>
  <c r="M58" i="2"/>
  <c r="B58" i="2"/>
  <c r="A58" i="2"/>
  <c r="N57" i="2"/>
  <c r="M57" i="2"/>
  <c r="B57" i="2"/>
  <c r="A57" i="2"/>
  <c r="N56" i="2"/>
  <c r="B1232" i="18" s="1"/>
  <c r="M56" i="2"/>
  <c r="B56" i="2"/>
  <c r="A56" i="2"/>
  <c r="N55" i="2"/>
  <c r="B1209" i="18" s="1"/>
  <c r="M55" i="2"/>
  <c r="A1209" i="18" s="1"/>
  <c r="B55" i="2"/>
  <c r="A55" i="2"/>
  <c r="N54" i="2"/>
  <c r="B1186" i="18" s="1"/>
  <c r="M54" i="2"/>
  <c r="O54" i="2" s="1"/>
  <c r="C1186" i="18" s="1"/>
  <c r="B54" i="2"/>
  <c r="A54" i="2"/>
  <c r="N53" i="2"/>
  <c r="B1163" i="18" s="1"/>
  <c r="M53" i="2"/>
  <c r="B53" i="2"/>
  <c r="A53" i="2"/>
  <c r="N52" i="2"/>
  <c r="B1140" i="18" s="1"/>
  <c r="M52" i="2"/>
  <c r="B52" i="2"/>
  <c r="A52" i="2"/>
  <c r="N51" i="2"/>
  <c r="B1117" i="18" s="1"/>
  <c r="M51" i="2"/>
  <c r="P51" i="2" s="1"/>
  <c r="D1117" i="18" s="1"/>
  <c r="B51" i="2"/>
  <c r="A51" i="2"/>
  <c r="N50" i="2"/>
  <c r="B1094" i="18" s="1"/>
  <c r="M50" i="2"/>
  <c r="B50" i="2"/>
  <c r="A50" i="2"/>
  <c r="N49" i="2"/>
  <c r="B1071" i="18" s="1"/>
  <c r="M49" i="2"/>
  <c r="O49" i="2" s="1"/>
  <c r="C1071" i="18" s="1"/>
  <c r="B49" i="2"/>
  <c r="A49" i="2"/>
  <c r="N48" i="2"/>
  <c r="B1048" i="18" s="1"/>
  <c r="M48" i="2"/>
  <c r="B48" i="2"/>
  <c r="A48" i="2"/>
  <c r="N47" i="2"/>
  <c r="B1025" i="18" s="1"/>
  <c r="M47" i="2"/>
  <c r="O47" i="2" s="1"/>
  <c r="C1025" i="18" s="1"/>
  <c r="P47" i="2"/>
  <c r="D1025" i="18" s="1"/>
  <c r="B47" i="2"/>
  <c r="A47" i="2"/>
  <c r="R1" i="1"/>
  <c r="Q1" i="1"/>
  <c r="P1" i="1"/>
  <c r="O1" i="1"/>
  <c r="N1" i="1"/>
  <c r="M1" i="1"/>
  <c r="L1" i="1"/>
  <c r="K1" i="1"/>
  <c r="J1" i="1"/>
  <c r="A1025" i="18"/>
  <c r="S64" i="2"/>
  <c r="S72" i="2"/>
  <c r="C87" i="11"/>
  <c r="S48" i="2"/>
  <c r="O77" i="2"/>
  <c r="S88" i="2"/>
  <c r="S96" i="2"/>
  <c r="S100" i="2"/>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B43" i="11"/>
  <c r="E43" i="11" s="1"/>
  <c r="F912" i="18" s="1"/>
  <c r="B42" i="11"/>
  <c r="B41" i="11"/>
  <c r="D41" i="11" s="1"/>
  <c r="D866" i="18" s="1"/>
  <c r="B40" i="11"/>
  <c r="D40" i="11" s="1"/>
  <c r="D843" i="18" s="1"/>
  <c r="B39" i="11"/>
  <c r="E39" i="11" s="1"/>
  <c r="F820" i="18" s="1"/>
  <c r="B38" i="11"/>
  <c r="B37" i="11"/>
  <c r="D37" i="11" s="1"/>
  <c r="D774" i="18" s="1"/>
  <c r="B36" i="11"/>
  <c r="D36" i="11" s="1"/>
  <c r="D751" i="18" s="1"/>
  <c r="B35" i="11"/>
  <c r="B34" i="11"/>
  <c r="D34" i="11" s="1"/>
  <c r="D705" i="18" s="1"/>
  <c r="B33" i="11"/>
  <c r="E33" i="11" s="1"/>
  <c r="F682" i="18" s="1"/>
  <c r="B32" i="11"/>
  <c r="C32" i="11" s="1"/>
  <c r="B659" i="18" s="1"/>
  <c r="B31" i="11"/>
  <c r="B30" i="11"/>
  <c r="C30" i="11" s="1"/>
  <c r="B613" i="18" s="1"/>
  <c r="B29" i="11"/>
  <c r="D29" i="11" s="1"/>
  <c r="D590" i="18" s="1"/>
  <c r="B28" i="11"/>
  <c r="D28" i="11" s="1"/>
  <c r="D567" i="18" s="1"/>
  <c r="B27" i="11"/>
  <c r="B26" i="11"/>
  <c r="B25" i="11"/>
  <c r="E25" i="11" s="1"/>
  <c r="F498" i="18" s="1"/>
  <c r="B24" i="11"/>
  <c r="E24" i="11" s="1"/>
  <c r="F475" i="18" s="1"/>
  <c r="B23" i="11"/>
  <c r="B22" i="11"/>
  <c r="E22" i="11" s="1"/>
  <c r="F429" i="18" s="1"/>
  <c r="B21" i="11"/>
  <c r="D21" i="11" s="1"/>
  <c r="D406" i="18" s="1"/>
  <c r="B20" i="11"/>
  <c r="E20" i="11" s="1"/>
  <c r="F383" i="18" s="1"/>
  <c r="B19" i="11"/>
  <c r="B18" i="11"/>
  <c r="D18" i="11" s="1"/>
  <c r="D337" i="18" s="1"/>
  <c r="B17" i="11"/>
  <c r="E17" i="11" s="1"/>
  <c r="F314" i="18" s="1"/>
  <c r="B16" i="11"/>
  <c r="D16" i="11" s="1"/>
  <c r="D291" i="18" s="1"/>
  <c r="B15" i="11"/>
  <c r="C15" i="11" s="1"/>
  <c r="B268" i="18" s="1"/>
  <c r="B14" i="11"/>
  <c r="C14" i="11" s="1"/>
  <c r="B245" i="18" s="1"/>
  <c r="B13" i="11"/>
  <c r="C13" i="11" s="1"/>
  <c r="B222" i="18" s="1"/>
  <c r="B12" i="11"/>
  <c r="E12" i="11" s="1"/>
  <c r="F199" i="18" s="1"/>
  <c r="B11" i="11"/>
  <c r="D11" i="11" s="1"/>
  <c r="D176" i="18" s="1"/>
  <c r="B10" i="11"/>
  <c r="E10" i="11" s="1"/>
  <c r="B9" i="11"/>
  <c r="D9" i="11" s="1"/>
  <c r="D130" i="18" s="1"/>
  <c r="B8" i="11"/>
  <c r="C8" i="11" s="1"/>
  <c r="B107" i="18" s="1"/>
  <c r="B5" i="11"/>
  <c r="D5" i="11" s="1"/>
  <c r="B4" i="11"/>
  <c r="E4" i="11" s="1"/>
  <c r="F15" i="18" s="1"/>
  <c r="F47" i="6"/>
  <c r="F46" i="6"/>
  <c r="F45" i="6"/>
  <c r="F44" i="6"/>
  <c r="F43" i="6"/>
  <c r="F42" i="6"/>
  <c r="E42" i="6"/>
  <c r="F41" i="6"/>
  <c r="H41" i="6" s="1"/>
  <c r="F40" i="6"/>
  <c r="F39" i="6"/>
  <c r="F38" i="6"/>
  <c r="G38" i="6" s="1"/>
  <c r="F37" i="6"/>
  <c r="F36" i="6"/>
  <c r="F35" i="6"/>
  <c r="F34" i="6"/>
  <c r="F33" i="6"/>
  <c r="G33" i="6" s="1"/>
  <c r="F32" i="6"/>
  <c r="F31" i="6"/>
  <c r="F30" i="6"/>
  <c r="F29" i="6"/>
  <c r="F28" i="6"/>
  <c r="F27" i="6"/>
  <c r="F26" i="6"/>
  <c r="F25" i="6"/>
  <c r="H25" i="6" s="1"/>
  <c r="F24" i="6"/>
  <c r="F23" i="6"/>
  <c r="F22" i="6"/>
  <c r="F21" i="6"/>
  <c r="F20" i="6"/>
  <c r="F19" i="6"/>
  <c r="F18" i="6"/>
  <c r="F17" i="6"/>
  <c r="F16" i="6"/>
  <c r="F15" i="6"/>
  <c r="F14" i="6"/>
  <c r="F13" i="6"/>
  <c r="F12" i="6"/>
  <c r="F11" i="6"/>
  <c r="E47" i="6"/>
  <c r="E46" i="6"/>
  <c r="J46" i="6" s="1"/>
  <c r="E45" i="6"/>
  <c r="J45" i="6" s="1"/>
  <c r="E44" i="6"/>
  <c r="J44" i="6" s="1"/>
  <c r="L44" i="6" s="1"/>
  <c r="E43" i="6"/>
  <c r="E41" i="6"/>
  <c r="J41" i="6" s="1"/>
  <c r="E40" i="6"/>
  <c r="J40" i="6" s="1"/>
  <c r="E39" i="6"/>
  <c r="E38" i="6"/>
  <c r="J38" i="6" s="1"/>
  <c r="E37" i="6"/>
  <c r="I37" i="6" s="1"/>
  <c r="B780" i="18" s="1"/>
  <c r="E36" i="6"/>
  <c r="E35" i="6"/>
  <c r="H35" i="6" s="1"/>
  <c r="E34" i="6"/>
  <c r="J34" i="6" s="1"/>
  <c r="K34" i="6" s="1"/>
  <c r="E33" i="6"/>
  <c r="J33" i="6" s="1"/>
  <c r="E32" i="6"/>
  <c r="E31" i="6"/>
  <c r="J31" i="6" s="1"/>
  <c r="E30" i="6"/>
  <c r="J30" i="6" s="1"/>
  <c r="E29" i="6"/>
  <c r="J29" i="6" s="1"/>
  <c r="E28" i="6"/>
  <c r="J28" i="6" s="1"/>
  <c r="E27" i="6"/>
  <c r="E26" i="6"/>
  <c r="J26" i="6" s="1"/>
  <c r="E25" i="6"/>
  <c r="J25" i="6" s="1"/>
  <c r="E24" i="6"/>
  <c r="E23" i="6"/>
  <c r="E22" i="6"/>
  <c r="E21" i="6"/>
  <c r="J21" i="6" s="1"/>
  <c r="E20" i="6"/>
  <c r="J20" i="6" s="1"/>
  <c r="E19" i="6"/>
  <c r="J19" i="6" s="1"/>
  <c r="E18" i="6"/>
  <c r="E17" i="6"/>
  <c r="E16" i="6"/>
  <c r="J16" i="6" s="1"/>
  <c r="E15" i="6"/>
  <c r="H15" i="6" s="1"/>
  <c r="E14" i="6"/>
  <c r="E13" i="6"/>
  <c r="E12" i="6"/>
  <c r="J12" i="6" s="1"/>
  <c r="L12" i="6" s="1"/>
  <c r="E11" i="6"/>
  <c r="J11" i="6" s="1"/>
  <c r="K11" i="6" s="1"/>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C17" i="6"/>
  <c r="C16" i="6"/>
  <c r="C15" i="6"/>
  <c r="C14" i="6"/>
  <c r="C13" i="6"/>
  <c r="C12" i="6"/>
  <c r="C11" i="6"/>
  <c r="B17" i="6"/>
  <c r="B16" i="6"/>
  <c r="B15" i="6"/>
  <c r="B14" i="6"/>
  <c r="B13" i="6"/>
  <c r="B12" i="6"/>
  <c r="B11" i="6"/>
  <c r="A17" i="6"/>
  <c r="A16" i="6"/>
  <c r="A15" i="6"/>
  <c r="A14" i="6"/>
  <c r="A13" i="6"/>
  <c r="A12" i="6"/>
  <c r="A11" i="6"/>
  <c r="N46" i="2"/>
  <c r="B1002" i="18" s="1"/>
  <c r="N45" i="2"/>
  <c r="B979" i="18" s="1"/>
  <c r="N44" i="2"/>
  <c r="B956" i="18" s="1"/>
  <c r="N43" i="2"/>
  <c r="B933" i="18" s="1"/>
  <c r="N42" i="2"/>
  <c r="B910" i="18" s="1"/>
  <c r="N41" i="2"/>
  <c r="B887" i="18" s="1"/>
  <c r="N40" i="2"/>
  <c r="B864" i="18" s="1"/>
  <c r="N39" i="2"/>
  <c r="B841" i="18" s="1"/>
  <c r="N38" i="2"/>
  <c r="B818" i="18" s="1"/>
  <c r="N37" i="2"/>
  <c r="B795" i="18" s="1"/>
  <c r="N36" i="2"/>
  <c r="B772" i="18" s="1"/>
  <c r="N35" i="2"/>
  <c r="B749" i="18" s="1"/>
  <c r="N34" i="2"/>
  <c r="B726" i="18" s="1"/>
  <c r="N33" i="2"/>
  <c r="B703" i="18" s="1"/>
  <c r="N32" i="2"/>
  <c r="B680" i="18" s="1"/>
  <c r="N31" i="2"/>
  <c r="B657" i="18" s="1"/>
  <c r="N30" i="2"/>
  <c r="B634" i="18" s="1"/>
  <c r="N29" i="2"/>
  <c r="B611" i="18" s="1"/>
  <c r="N28" i="2"/>
  <c r="B588" i="18" s="1"/>
  <c r="N27" i="2"/>
  <c r="B565" i="18" s="1"/>
  <c r="N26" i="2"/>
  <c r="B542" i="18" s="1"/>
  <c r="N25" i="2"/>
  <c r="B519" i="18" s="1"/>
  <c r="N24" i="2"/>
  <c r="B496" i="18" s="1"/>
  <c r="N23" i="2"/>
  <c r="B473" i="18" s="1"/>
  <c r="N22" i="2"/>
  <c r="B450" i="18" s="1"/>
  <c r="N21" i="2"/>
  <c r="B427" i="18" s="1"/>
  <c r="N20" i="2"/>
  <c r="B404" i="18" s="1"/>
  <c r="N19" i="2"/>
  <c r="B381" i="18" s="1"/>
  <c r="N18" i="2"/>
  <c r="B358" i="18" s="1"/>
  <c r="N17" i="2"/>
  <c r="B335" i="18" s="1"/>
  <c r="N16" i="2"/>
  <c r="B312" i="18" s="1"/>
  <c r="N15" i="2"/>
  <c r="B289" i="18" s="1"/>
  <c r="N14" i="2"/>
  <c r="B266" i="18" s="1"/>
  <c r="N13" i="2"/>
  <c r="B243" i="18" s="1"/>
  <c r="N12" i="2"/>
  <c r="B220" i="18" s="1"/>
  <c r="N11" i="2"/>
  <c r="B197" i="18" s="1"/>
  <c r="N10" i="2"/>
  <c r="B174" i="18" s="1"/>
  <c r="M14" i="2"/>
  <c r="O14" i="2" s="1"/>
  <c r="C266" i="18" s="1"/>
  <c r="M13" i="2"/>
  <c r="O13" i="2" s="1"/>
  <c r="C243" i="18" s="1"/>
  <c r="M12" i="2"/>
  <c r="P12" i="2" s="1"/>
  <c r="D220" i="18" s="1"/>
  <c r="M11" i="2"/>
  <c r="P11" i="2" s="1"/>
  <c r="D197" i="18" s="1"/>
  <c r="M10" i="2"/>
  <c r="P10" i="2" s="1"/>
  <c r="D174" i="18" s="1"/>
  <c r="C14" i="2"/>
  <c r="T14" i="2" s="1"/>
  <c r="D14" i="2"/>
  <c r="A264" i="18" s="1"/>
  <c r="D13" i="2"/>
  <c r="A241" i="18" s="1"/>
  <c r="D12" i="2"/>
  <c r="A218" i="18" s="1"/>
  <c r="D11" i="2"/>
  <c r="A195" i="18" s="1"/>
  <c r="D10" i="2"/>
  <c r="A172" i="18" s="1"/>
  <c r="C13" i="2"/>
  <c r="C12" i="2"/>
  <c r="T12" i="2" s="1"/>
  <c r="C11" i="2"/>
  <c r="C10" i="2"/>
  <c r="Q10" i="2" s="1"/>
  <c r="S10" i="2" s="1"/>
  <c r="B14" i="2"/>
  <c r="B13" i="2"/>
  <c r="B12" i="2"/>
  <c r="B11" i="2"/>
  <c r="B10" i="2"/>
  <c r="A14" i="2"/>
  <c r="A13" i="2"/>
  <c r="A12" i="2"/>
  <c r="A11" i="2"/>
  <c r="A10" i="2"/>
  <c r="H282" i="18"/>
  <c r="J35" i="6"/>
  <c r="L35" i="6" s="1"/>
  <c r="D82" i="18"/>
  <c r="M7" i="2"/>
  <c r="P7" i="2" s="1"/>
  <c r="M8" i="2"/>
  <c r="A128" i="18" s="1"/>
  <c r="M9" i="2"/>
  <c r="A151" i="18" s="1"/>
  <c r="A358" i="18"/>
  <c r="A381" i="18"/>
  <c r="M20" i="2"/>
  <c r="P20" i="2" s="1"/>
  <c r="D404" i="18" s="1"/>
  <c r="M21" i="2"/>
  <c r="O21" i="2" s="1"/>
  <c r="C427" i="18" s="1"/>
  <c r="M22" i="2"/>
  <c r="M23" i="2"/>
  <c r="P23" i="2" s="1"/>
  <c r="D473" i="18" s="1"/>
  <c r="M24" i="2"/>
  <c r="O24" i="2" s="1"/>
  <c r="C496" i="18" s="1"/>
  <c r="M25" i="2"/>
  <c r="M26" i="2"/>
  <c r="A542" i="18" s="1"/>
  <c r="M27" i="2"/>
  <c r="A565" i="18" s="1"/>
  <c r="M28" i="2"/>
  <c r="A588" i="18" s="1"/>
  <c r="M29" i="2"/>
  <c r="M30" i="2"/>
  <c r="O30" i="2" s="1"/>
  <c r="C634" i="18" s="1"/>
  <c r="M31" i="2"/>
  <c r="M32" i="2"/>
  <c r="O32" i="2" s="1"/>
  <c r="C680" i="18" s="1"/>
  <c r="M33" i="2"/>
  <c r="P33" i="2" s="1"/>
  <c r="D703" i="18" s="1"/>
  <c r="M34" i="2"/>
  <c r="P34" i="2" s="1"/>
  <c r="D726" i="18" s="1"/>
  <c r="M35" i="2"/>
  <c r="P35" i="2" s="1"/>
  <c r="D749" i="18" s="1"/>
  <c r="M36" i="2"/>
  <c r="M37" i="2"/>
  <c r="O37" i="2" s="1"/>
  <c r="C795" i="18" s="1"/>
  <c r="M38" i="2"/>
  <c r="O38" i="2" s="1"/>
  <c r="C818" i="18" s="1"/>
  <c r="M39" i="2"/>
  <c r="P39" i="2" s="1"/>
  <c r="D841" i="18" s="1"/>
  <c r="M40" i="2"/>
  <c r="O40" i="2" s="1"/>
  <c r="C864" i="18" s="1"/>
  <c r="M41" i="2"/>
  <c r="A887" i="18" s="1"/>
  <c r="M42" i="2"/>
  <c r="O42" i="2" s="1"/>
  <c r="C910" i="18" s="1"/>
  <c r="M43" i="2"/>
  <c r="M44" i="2"/>
  <c r="P44" i="2" s="1"/>
  <c r="D956" i="18" s="1"/>
  <c r="M45" i="2"/>
  <c r="P45" i="2" s="1"/>
  <c r="D979" i="18" s="1"/>
  <c r="M46" i="2"/>
  <c r="O46" i="2" s="1"/>
  <c r="C1002" i="18" s="1"/>
  <c r="M4" i="2"/>
  <c r="P4" i="2" s="1"/>
  <c r="D36" i="18" s="1"/>
  <c r="M3" i="2"/>
  <c r="P3" i="2" s="1"/>
  <c r="D13" i="18" s="1"/>
  <c r="B46" i="2"/>
  <c r="A46" i="2"/>
  <c r="B45" i="2"/>
  <c r="A45" i="2"/>
  <c r="B44" i="2"/>
  <c r="A44" i="2"/>
  <c r="Q43" i="2"/>
  <c r="S43" i="2" s="1"/>
  <c r="B43" i="2"/>
  <c r="A43" i="2"/>
  <c r="B42" i="2"/>
  <c r="A42" i="2"/>
  <c r="Q45" i="2"/>
  <c r="S45" i="2" s="1"/>
  <c r="F10" i="6"/>
  <c r="E10" i="6"/>
  <c r="J10" i="6" s="1"/>
  <c r="F9" i="6"/>
  <c r="F8" i="6"/>
  <c r="F5" i="6"/>
  <c r="F4" i="6"/>
  <c r="D9" i="2"/>
  <c r="A149" i="18" s="1"/>
  <c r="D8" i="2"/>
  <c r="A126" i="18" s="1"/>
  <c r="D7" i="2"/>
  <c r="A103" i="18" s="1"/>
  <c r="A80" i="18"/>
  <c r="D4" i="2"/>
  <c r="B41" i="2"/>
  <c r="B40" i="2"/>
  <c r="B39" i="2"/>
  <c r="B38" i="2"/>
  <c r="B37" i="2"/>
  <c r="B36" i="2"/>
  <c r="B35" i="2"/>
  <c r="B34" i="2"/>
  <c r="B33" i="2"/>
  <c r="B9" i="2"/>
  <c r="B8" i="2"/>
  <c r="B7" i="2"/>
  <c r="B4" i="2"/>
  <c r="A41" i="2"/>
  <c r="A40" i="2"/>
  <c r="A39" i="2"/>
  <c r="A38" i="2"/>
  <c r="A37" i="2"/>
  <c r="A9" i="2"/>
  <c r="A8" i="2"/>
  <c r="A7" i="2"/>
  <c r="A6" i="2"/>
  <c r="A5" i="2"/>
  <c r="A4" i="2"/>
  <c r="C41" i="2"/>
  <c r="Q41" i="2" s="1"/>
  <c r="S41" i="2" s="1"/>
  <c r="C40" i="2"/>
  <c r="C39" i="2"/>
  <c r="Q39" i="2" s="1"/>
  <c r="S39" i="2" s="1"/>
  <c r="C38" i="2"/>
  <c r="T38" i="2" s="1"/>
  <c r="C37" i="2"/>
  <c r="T37" i="2" s="1"/>
  <c r="C36" i="2"/>
  <c r="Q36" i="2" s="1"/>
  <c r="S36" i="2" s="1"/>
  <c r="C35" i="2"/>
  <c r="E35" i="2" s="1"/>
  <c r="C34" i="2"/>
  <c r="T34" i="2" s="1"/>
  <c r="C33" i="2"/>
  <c r="Q33" i="2" s="1"/>
  <c r="S33" i="2" s="1"/>
  <c r="Q25" i="2"/>
  <c r="S25" i="2" s="1"/>
  <c r="T16" i="2"/>
  <c r="C9" i="2"/>
  <c r="Q9" i="2" s="1"/>
  <c r="S9" i="2" s="1"/>
  <c r="C7" i="2"/>
  <c r="Q7" i="2" s="1"/>
  <c r="S7" i="2" s="1"/>
  <c r="T6" i="2"/>
  <c r="Q5" i="2"/>
  <c r="S5" i="2" s="1"/>
  <c r="C4" i="2"/>
  <c r="N9" i="2"/>
  <c r="B151" i="18" s="1"/>
  <c r="N8" i="2"/>
  <c r="B128" i="18" s="1"/>
  <c r="N7" i="2"/>
  <c r="B105" i="18" s="1"/>
  <c r="B82" i="18"/>
  <c r="B59" i="18"/>
  <c r="N4" i="2"/>
  <c r="B36" i="18" s="1"/>
  <c r="E9" i="6"/>
  <c r="J9" i="6" s="1"/>
  <c r="E8" i="6"/>
  <c r="J6" i="6"/>
  <c r="E5" i="6"/>
  <c r="J5" i="6" s="1"/>
  <c r="E4" i="6"/>
  <c r="D10" i="6"/>
  <c r="C10" i="6"/>
  <c r="B10" i="6"/>
  <c r="A10" i="6"/>
  <c r="D9" i="6"/>
  <c r="A9" i="6"/>
  <c r="D8" i="6"/>
  <c r="C8" i="6"/>
  <c r="B8" i="6"/>
  <c r="A8" i="6"/>
  <c r="B7" i="6"/>
  <c r="A7" i="6"/>
  <c r="B6" i="6"/>
  <c r="A6" i="6"/>
  <c r="D5" i="6"/>
  <c r="C5" i="6"/>
  <c r="B5" i="6"/>
  <c r="A5" i="6"/>
  <c r="D4" i="6"/>
  <c r="C4" i="6"/>
  <c r="A4" i="6"/>
  <c r="N3" i="2"/>
  <c r="B13" i="18" s="1"/>
  <c r="C3" i="2"/>
  <c r="Q3" i="2" s="1"/>
  <c r="S3" i="2" s="1"/>
  <c r="B3" i="2"/>
  <c r="A3" i="2"/>
  <c r="Q30" i="2"/>
  <c r="S30" i="2" s="1"/>
  <c r="Q20" i="2"/>
  <c r="S20" i="2" s="1"/>
  <c r="T32" i="2"/>
  <c r="T21" i="2"/>
  <c r="C57" i="18"/>
  <c r="Q12" i="2"/>
  <c r="S12" i="2" s="1"/>
  <c r="Q6" i="2"/>
  <c r="S6" i="2" s="1"/>
  <c r="A1000" i="18"/>
  <c r="J12" i="2"/>
  <c r="E218" i="18" s="1"/>
  <c r="K36" i="2"/>
  <c r="F770" i="18" s="1"/>
  <c r="K44" i="2"/>
  <c r="F954" i="18" s="1"/>
  <c r="K84" i="2"/>
  <c r="D80" i="18"/>
  <c r="J14" i="2"/>
  <c r="E264" i="18" s="1"/>
  <c r="O73" i="2"/>
  <c r="O81" i="2"/>
  <c r="K96" i="2"/>
  <c r="D37" i="13"/>
  <c r="D778" i="18" s="1"/>
  <c r="C37" i="13"/>
  <c r="B778" i="18" s="1"/>
  <c r="D39" i="13"/>
  <c r="D824" i="18" s="1"/>
  <c r="C39" i="13"/>
  <c r="B824" i="18" s="1"/>
  <c r="D41" i="13"/>
  <c r="D870" i="18" s="1"/>
  <c r="C41" i="13"/>
  <c r="B870" i="18" s="1"/>
  <c r="D43" i="13"/>
  <c r="D916" i="18" s="1"/>
  <c r="C43" i="13"/>
  <c r="B916" i="18" s="1"/>
  <c r="D60" i="13"/>
  <c r="C61" i="13"/>
  <c r="D61" i="13"/>
  <c r="C65" i="13"/>
  <c r="D65" i="13"/>
  <c r="D67" i="13"/>
  <c r="C67" i="13"/>
  <c r="G54" i="6"/>
  <c r="J51" i="6"/>
  <c r="L51" i="6" s="1"/>
  <c r="D26" i="13"/>
  <c r="D525" i="18" s="1"/>
  <c r="C27" i="13"/>
  <c r="B548" i="18" s="1"/>
  <c r="C29" i="13"/>
  <c r="B594" i="18" s="1"/>
  <c r="C31" i="13"/>
  <c r="B640" i="18" s="1"/>
  <c r="D99" i="13"/>
  <c r="C99" i="13"/>
  <c r="C402" i="18"/>
  <c r="C494" i="18"/>
  <c r="C632" i="18"/>
  <c r="C678" i="18"/>
  <c r="I36" i="2"/>
  <c r="D770" i="18" s="1"/>
  <c r="C816" i="18"/>
  <c r="C1046" i="18"/>
  <c r="I48" i="2"/>
  <c r="D1046" i="18" s="1"/>
  <c r="J64" i="2"/>
  <c r="I66" i="2"/>
  <c r="I68" i="2"/>
  <c r="J68" i="2"/>
  <c r="I70" i="2"/>
  <c r="I72" i="2"/>
  <c r="J72" i="2"/>
  <c r="I74" i="2"/>
  <c r="J82" i="2"/>
  <c r="I90" i="2"/>
  <c r="I92" i="2"/>
  <c r="K92" i="2"/>
  <c r="I94" i="2"/>
  <c r="I100" i="2"/>
  <c r="K6" i="2"/>
  <c r="F80" i="18" s="1"/>
  <c r="E80" i="18"/>
  <c r="P96" i="2"/>
  <c r="K32" i="2"/>
  <c r="F678" i="18" s="1"/>
  <c r="K20" i="2"/>
  <c r="F402" i="18" s="1"/>
  <c r="K38" i="2"/>
  <c r="F816" i="18" s="1"/>
  <c r="K88" i="2"/>
  <c r="K72" i="2"/>
  <c r="A379" i="18"/>
  <c r="D59" i="13"/>
  <c r="C59" i="13"/>
  <c r="D64" i="13"/>
  <c r="J96" i="2"/>
  <c r="I88" i="2"/>
  <c r="I80" i="2"/>
  <c r="I76" i="2"/>
  <c r="J70" i="2"/>
  <c r="I40" i="2"/>
  <c r="D862" i="18" s="1"/>
  <c r="O43" i="2"/>
  <c r="C933" i="18" s="1"/>
  <c r="O27" i="2"/>
  <c r="C565" i="18" s="1"/>
  <c r="O19" i="2"/>
  <c r="C381" i="18" s="1"/>
  <c r="C59" i="18"/>
  <c r="P19" i="2"/>
  <c r="D381" i="18" s="1"/>
  <c r="A174" i="18"/>
  <c r="O68" i="2"/>
  <c r="O60" i="2"/>
  <c r="O48" i="2"/>
  <c r="C1048" i="18" s="1"/>
  <c r="P52" i="2"/>
  <c r="D1140" i="18" s="1"/>
  <c r="K81" i="6"/>
  <c r="D42" i="11"/>
  <c r="D889" i="18" s="1"/>
  <c r="P66" i="2"/>
  <c r="O66" i="2"/>
  <c r="O70" i="2"/>
  <c r="P74" i="2"/>
  <c r="P78" i="2"/>
  <c r="O100" i="2"/>
  <c r="G39" i="6"/>
  <c r="G89" i="6"/>
  <c r="J40" i="2"/>
  <c r="E862" i="18" s="1"/>
  <c r="P98" i="2"/>
  <c r="K90" i="2"/>
  <c r="C97" i="13"/>
  <c r="L97" i="6"/>
  <c r="K97" i="6"/>
  <c r="M97" i="6"/>
  <c r="K94" i="6"/>
  <c r="M94" i="6"/>
  <c r="M100" i="6"/>
  <c r="J99" i="6"/>
  <c r="M99" i="6" s="1"/>
  <c r="A82" i="18"/>
  <c r="C82" i="18"/>
  <c r="C5" i="11"/>
  <c r="B38" i="18" s="1"/>
  <c r="O79" i="2"/>
  <c r="O75" i="2"/>
  <c r="O67" i="2"/>
  <c r="O51" i="2"/>
  <c r="C1117" i="18" s="1"/>
  <c r="P83" i="2"/>
  <c r="G87" i="6"/>
  <c r="C87" i="13"/>
  <c r="D218" i="18"/>
  <c r="J16" i="2"/>
  <c r="E310" i="18" s="1"/>
  <c r="E57" i="18"/>
  <c r="P36" i="2"/>
  <c r="D772" i="18" s="1"/>
  <c r="K30" i="6"/>
  <c r="L34" i="6"/>
  <c r="P40" i="2"/>
  <c r="D864" i="18" s="1"/>
  <c r="P32" i="2"/>
  <c r="D680" i="18" s="1"/>
  <c r="P26" i="2"/>
  <c r="D542" i="18" s="1"/>
  <c r="G42" i="6"/>
  <c r="G30" i="6"/>
  <c r="H34" i="6"/>
  <c r="E26" i="11"/>
  <c r="F521" i="18" s="1"/>
  <c r="A1117" i="18"/>
  <c r="A1094" i="18"/>
  <c r="L89" i="6"/>
  <c r="K89" i="6"/>
  <c r="M89" i="6"/>
  <c r="C1230" i="18"/>
  <c r="C15" i="13"/>
  <c r="B272" i="18" s="1"/>
  <c r="B88" i="18"/>
  <c r="K59" i="6"/>
  <c r="G86" i="6"/>
  <c r="I76" i="6"/>
  <c r="I65" i="6"/>
  <c r="J15" i="6"/>
  <c r="L15" i="6" s="1"/>
  <c r="H19" i="6"/>
  <c r="J27" i="6"/>
  <c r="L27" i="6" s="1"/>
  <c r="P58" i="2"/>
  <c r="O58" i="2"/>
  <c r="O86" i="2"/>
  <c r="P86" i="2"/>
  <c r="E44" i="11"/>
  <c r="F935" i="18" s="1"/>
  <c r="C44" i="11"/>
  <c r="B935" i="18" s="1"/>
  <c r="E46" i="11"/>
  <c r="F981" i="18" s="1"/>
  <c r="E48" i="11"/>
  <c r="F1027" i="18" s="1"/>
  <c r="D48" i="11"/>
  <c r="D1027" i="18" s="1"/>
  <c r="C48" i="11"/>
  <c r="B1027" i="18" s="1"/>
  <c r="D50" i="11"/>
  <c r="D1073" i="18" s="1"/>
  <c r="E50" i="11"/>
  <c r="F1073" i="18" s="1"/>
  <c r="C50" i="11"/>
  <c r="B1073" i="18" s="1"/>
  <c r="E52" i="11"/>
  <c r="F1119" i="18" s="1"/>
  <c r="D52" i="11"/>
  <c r="D1119" i="18" s="1"/>
  <c r="C52" i="11"/>
  <c r="B1119" i="18" s="1"/>
  <c r="E53" i="11"/>
  <c r="F1142" i="18" s="1"/>
  <c r="D54" i="11"/>
  <c r="D1165" i="18" s="1"/>
  <c r="E54" i="11"/>
  <c r="F1165" i="18" s="1"/>
  <c r="E56" i="11"/>
  <c r="F1211" i="18" s="1"/>
  <c r="C56" i="11"/>
  <c r="B1211" i="18" s="1"/>
  <c r="D56" i="11"/>
  <c r="D1211" i="18" s="1"/>
  <c r="C57" i="11"/>
  <c r="B1234" i="18" s="1"/>
  <c r="E60" i="11"/>
  <c r="D60" i="11"/>
  <c r="E62" i="11"/>
  <c r="C64" i="11"/>
  <c r="D66" i="11"/>
  <c r="D68" i="11"/>
  <c r="E68" i="11"/>
  <c r="E70" i="11"/>
  <c r="C72" i="11"/>
  <c r="E75" i="11"/>
  <c r="D78" i="11"/>
  <c r="E78" i="11"/>
  <c r="D80" i="11"/>
  <c r="C80" i="11"/>
  <c r="E80" i="11"/>
  <c r="D82" i="11"/>
  <c r="C82" i="11"/>
  <c r="D84" i="11"/>
  <c r="C84" i="11"/>
  <c r="E84" i="11"/>
  <c r="D86" i="11"/>
  <c r="E86" i="11"/>
  <c r="D88" i="11"/>
  <c r="C88" i="11"/>
  <c r="E88" i="11"/>
  <c r="D91" i="11"/>
  <c r="D92" i="11"/>
  <c r="C92" i="11"/>
  <c r="E92" i="11"/>
  <c r="D94" i="11"/>
  <c r="E94" i="11"/>
  <c r="D96" i="11"/>
  <c r="C96" i="11"/>
  <c r="E96" i="11"/>
  <c r="C97" i="11"/>
  <c r="D98" i="11"/>
  <c r="C98" i="11"/>
  <c r="D100" i="11"/>
  <c r="C100" i="11"/>
  <c r="E100" i="11"/>
  <c r="O61" i="2"/>
  <c r="O80" i="2"/>
  <c r="P80" i="2"/>
  <c r="O84" i="2"/>
  <c r="P84" i="2"/>
  <c r="E45" i="11"/>
  <c r="F958" i="18" s="1"/>
  <c r="D47" i="11"/>
  <c r="D1004" i="18" s="1"/>
  <c r="E51" i="11"/>
  <c r="F1096" i="18" s="1"/>
  <c r="E55" i="11"/>
  <c r="F1188" i="18" s="1"/>
  <c r="C58" i="11"/>
  <c r="E67" i="11"/>
  <c r="D74" i="11"/>
  <c r="C74" i="11"/>
  <c r="D76" i="11"/>
  <c r="C76" i="11"/>
  <c r="E76" i="11"/>
  <c r="E79" i="11"/>
  <c r="E83" i="11"/>
  <c r="E87" i="11"/>
  <c r="D90" i="11"/>
  <c r="C90" i="11"/>
  <c r="E95" i="11"/>
  <c r="B90" i="18"/>
  <c r="P24" i="2"/>
  <c r="D496" i="18" s="1"/>
  <c r="A910" i="18"/>
  <c r="J39" i="6"/>
  <c r="M39" i="6" s="1"/>
  <c r="D826" i="18" s="1"/>
  <c r="H39" i="6"/>
  <c r="I39" i="6"/>
  <c r="B826" i="18" s="1"/>
  <c r="J47" i="6"/>
  <c r="L47" i="6" s="1"/>
  <c r="H30" i="6"/>
  <c r="H36" i="6"/>
  <c r="F61" i="18"/>
  <c r="B61" i="18"/>
  <c r="D61" i="18"/>
  <c r="P99" i="2"/>
  <c r="P97" i="2"/>
  <c r="P95" i="2"/>
  <c r="P93" i="2"/>
  <c r="P89" i="2"/>
  <c r="P87" i="2"/>
  <c r="C99" i="11"/>
  <c r="C94" i="11"/>
  <c r="E89" i="11"/>
  <c r="C86" i="11"/>
  <c r="C78" i="11"/>
  <c r="C62" i="11"/>
  <c r="C54" i="11"/>
  <c r="B1165" i="18" s="1"/>
  <c r="A1163" i="18"/>
  <c r="P53" i="2"/>
  <c r="D1163" i="18" s="1"/>
  <c r="O53" i="2"/>
  <c r="C1163" i="18" s="1"/>
  <c r="P55" i="2"/>
  <c r="D1209" i="18" s="1"/>
  <c r="O55" i="2"/>
  <c r="C1209" i="18" s="1"/>
  <c r="D84" i="18"/>
  <c r="F84" i="18"/>
  <c r="B84" i="18"/>
  <c r="E13" i="11"/>
  <c r="F222" i="18" s="1"/>
  <c r="E15" i="11"/>
  <c r="F268" i="18" s="1"/>
  <c r="E19" i="11"/>
  <c r="F360" i="18" s="1"/>
  <c r="C19" i="11"/>
  <c r="B360" i="18" s="1"/>
  <c r="D19" i="11"/>
  <c r="D360" i="18" s="1"/>
  <c r="C21" i="11"/>
  <c r="B406" i="18" s="1"/>
  <c r="E23" i="11"/>
  <c r="F452" i="18" s="1"/>
  <c r="C23" i="11"/>
  <c r="B452" i="18" s="1"/>
  <c r="D23" i="11"/>
  <c r="D452" i="18" s="1"/>
  <c r="E27" i="11"/>
  <c r="F544" i="18" s="1"/>
  <c r="C27" i="11"/>
  <c r="B544" i="18" s="1"/>
  <c r="D27" i="11"/>
  <c r="D544" i="18" s="1"/>
  <c r="C29" i="11"/>
  <c r="B590" i="18" s="1"/>
  <c r="E31" i="11"/>
  <c r="F636" i="18" s="1"/>
  <c r="C31" i="11"/>
  <c r="B636" i="18" s="1"/>
  <c r="D31" i="11"/>
  <c r="D636" i="18" s="1"/>
  <c r="E35" i="11"/>
  <c r="F728" i="18" s="1"/>
  <c r="C35" i="11"/>
  <c r="B728" i="18" s="1"/>
  <c r="D35" i="11"/>
  <c r="D728" i="18" s="1"/>
  <c r="C37" i="11"/>
  <c r="B774" i="18" s="1"/>
  <c r="C39" i="11"/>
  <c r="B820" i="18" s="1"/>
  <c r="C41" i="11"/>
  <c r="B866" i="18" s="1"/>
  <c r="C43" i="11"/>
  <c r="B912" i="18" s="1"/>
  <c r="A1186" i="18"/>
  <c r="P54" i="2"/>
  <c r="D1186" i="18" s="1"/>
  <c r="A1232" i="18"/>
  <c r="P56" i="2"/>
  <c r="D1232" i="18" s="1"/>
  <c r="O56" i="2"/>
  <c r="C1232" i="18" s="1"/>
  <c r="P57" i="2"/>
  <c r="O57" i="2"/>
  <c r="J82" i="6"/>
  <c r="L82" i="6" s="1"/>
  <c r="J98" i="6"/>
  <c r="K98" i="6" s="1"/>
  <c r="I100" i="6"/>
  <c r="G100" i="6"/>
  <c r="K49" i="6"/>
  <c r="H57" i="6"/>
  <c r="K63" i="6"/>
  <c r="L65" i="6"/>
  <c r="K65" i="6"/>
  <c r="H65" i="6"/>
  <c r="M67" i="6"/>
  <c r="L69" i="6"/>
  <c r="M69" i="6"/>
  <c r="H78" i="6"/>
  <c r="G78" i="6"/>
  <c r="L80" i="6"/>
  <c r="H86" i="6"/>
  <c r="I86" i="6"/>
  <c r="G91" i="6"/>
  <c r="H94" i="6"/>
  <c r="I94" i="6"/>
  <c r="G94" i="6"/>
  <c r="B65" i="18"/>
  <c r="D65" i="18"/>
  <c r="C63" i="13"/>
  <c r="D63" i="13"/>
  <c r="J50" i="6"/>
  <c r="L50" i="6" s="1"/>
  <c r="J52" i="6"/>
  <c r="K52" i="6" s="1"/>
  <c r="J54" i="6"/>
  <c r="L54" i="6" s="1"/>
  <c r="J60" i="6"/>
  <c r="K60" i="6" s="1"/>
  <c r="J62" i="6"/>
  <c r="L62" i="6" s="1"/>
  <c r="H73" i="6"/>
  <c r="H74" i="6"/>
  <c r="I87" i="6"/>
  <c r="H90" i="6"/>
  <c r="I95" i="6"/>
  <c r="H97" i="6"/>
  <c r="D71" i="13"/>
  <c r="C71" i="13"/>
  <c r="C11" i="18"/>
  <c r="K51" i="6"/>
  <c r="M51" i="6"/>
  <c r="D1102" i="18" s="1"/>
  <c r="M65" i="6"/>
  <c r="K50" i="6"/>
  <c r="L98" i="6"/>
  <c r="K39" i="6"/>
  <c r="E71" i="2"/>
  <c r="E62" i="2"/>
  <c r="E83" i="2"/>
  <c r="E61" i="2"/>
  <c r="E75" i="2"/>
  <c r="E56" i="2"/>
  <c r="E65" i="2"/>
  <c r="E86" i="2"/>
  <c r="E99" i="2"/>
  <c r="D35" i="19"/>
  <c r="E53" i="2"/>
  <c r="E63" i="2"/>
  <c r="E73" i="2"/>
  <c r="E30" i="2"/>
  <c r="E54" i="2"/>
  <c r="E94" i="2"/>
  <c r="E11" i="2"/>
  <c r="E17" i="2"/>
  <c r="E57" i="2"/>
  <c r="E85" i="2"/>
  <c r="E81" i="2"/>
  <c r="E49" i="2"/>
  <c r="E67" i="2"/>
  <c r="E69" i="2"/>
  <c r="E38" i="2"/>
  <c r="E18" i="2"/>
  <c r="E59" i="2"/>
  <c r="E43" i="2"/>
  <c r="E89" i="2"/>
  <c r="E97" i="2"/>
  <c r="E93" i="2"/>
  <c r="E78" i="2"/>
  <c r="E55" i="2"/>
  <c r="E79" i="2"/>
  <c r="E21" i="2"/>
  <c r="E87" i="2"/>
  <c r="E47" i="2"/>
  <c r="E77" i="2"/>
  <c r="E40" i="2"/>
  <c r="E29" i="2"/>
  <c r="E96" i="2"/>
  <c r="E51" i="2"/>
  <c r="E95" i="2"/>
  <c r="E91" i="2"/>
  <c r="K53" i="6" l="1"/>
  <c r="L53" i="6"/>
  <c r="K64" i="6"/>
  <c r="L64" i="6"/>
  <c r="G93" i="6"/>
  <c r="K13" i="2"/>
  <c r="F241" i="18" s="1"/>
  <c r="I56" i="6"/>
  <c r="B1217" i="18" s="1"/>
  <c r="G64" i="6"/>
  <c r="I72" i="6"/>
  <c r="I85" i="6"/>
  <c r="I93" i="6"/>
  <c r="M52" i="6"/>
  <c r="D1125" i="18" s="1"/>
  <c r="H93" i="6"/>
  <c r="H77" i="6"/>
  <c r="I53" i="6"/>
  <c r="B1148" i="18" s="1"/>
  <c r="H54" i="6"/>
  <c r="I62" i="6"/>
  <c r="I75" i="6"/>
  <c r="H96" i="6"/>
  <c r="H99" i="6"/>
  <c r="L52" i="6"/>
  <c r="I98" i="6"/>
  <c r="M72" i="6"/>
  <c r="H98" i="6"/>
  <c r="L72" i="6"/>
  <c r="L99" i="6"/>
  <c r="G69" i="6"/>
  <c r="T31" i="2"/>
  <c r="J37" i="6"/>
  <c r="H17" i="6"/>
  <c r="G21" i="6"/>
  <c r="H44" i="6"/>
  <c r="D21" i="19"/>
  <c r="Q76" i="2"/>
  <c r="S76" i="2" s="1"/>
  <c r="E46" i="2"/>
  <c r="K6" i="6"/>
  <c r="L6" i="6"/>
  <c r="K45" i="2"/>
  <c r="F977" i="18" s="1"/>
  <c r="E98" i="2"/>
  <c r="E15" i="2"/>
  <c r="B287" i="18" s="1"/>
  <c r="H85" i="6"/>
  <c r="Q31" i="2"/>
  <c r="S31" i="2" s="1"/>
  <c r="G48" i="6"/>
  <c r="I55" i="6"/>
  <c r="B1194" i="18" s="1"/>
  <c r="I58" i="6"/>
  <c r="I74" i="6"/>
  <c r="G92" i="6"/>
  <c r="H95" i="6"/>
  <c r="Q52" i="2"/>
  <c r="S52" i="2" s="1"/>
  <c r="Q84" i="2"/>
  <c r="S84" i="2" s="1"/>
  <c r="P38" i="2"/>
  <c r="D818" i="18" s="1"/>
  <c r="M98" i="6"/>
  <c r="T36" i="2"/>
  <c r="H16" i="6"/>
  <c r="G47" i="6"/>
  <c r="T3" i="2"/>
  <c r="D5" i="13"/>
  <c r="D42" i="18" s="1"/>
  <c r="C5" i="13"/>
  <c r="B42" i="18" s="1"/>
  <c r="L79" i="6"/>
  <c r="K79" i="6"/>
  <c r="K83" i="6"/>
  <c r="L83" i="6"/>
  <c r="K87" i="6"/>
  <c r="M87" i="6"/>
  <c r="M91" i="6"/>
  <c r="K91" i="6"/>
  <c r="L91" i="6"/>
  <c r="L41" i="6"/>
  <c r="K41" i="6"/>
  <c r="E48" i="2"/>
  <c r="B1046" i="18" s="1"/>
  <c r="E13" i="2"/>
  <c r="K47" i="6"/>
  <c r="M62" i="6"/>
  <c r="J95" i="6"/>
  <c r="I91" i="6"/>
  <c r="C67" i="11"/>
  <c r="E81" i="11"/>
  <c r="C91" i="11"/>
  <c r="A818" i="18"/>
  <c r="P42" i="2"/>
  <c r="D910" i="18" s="1"/>
  <c r="D95" i="11"/>
  <c r="D83" i="11"/>
  <c r="D79" i="11"/>
  <c r="E63" i="11"/>
  <c r="C55" i="11"/>
  <c r="B1188" i="18" s="1"/>
  <c r="D49" i="11"/>
  <c r="D1050" i="18" s="1"/>
  <c r="C47" i="11"/>
  <c r="B1004" i="18" s="1"/>
  <c r="D89" i="11"/>
  <c r="D75" i="11"/>
  <c r="D69" i="11"/>
  <c r="C65" i="11"/>
  <c r="G41" i="6"/>
  <c r="C1184" i="18"/>
  <c r="A1002" i="18"/>
  <c r="K94" i="2"/>
  <c r="J42" i="2"/>
  <c r="E908" i="18" s="1"/>
  <c r="G66" i="6"/>
  <c r="I34" i="2"/>
  <c r="D724" i="18" s="1"/>
  <c r="D56" i="13"/>
  <c r="D1215" i="18" s="1"/>
  <c r="K42" i="2"/>
  <c r="F908" i="18" s="1"/>
  <c r="J98" i="2"/>
  <c r="K86" i="2"/>
  <c r="K78" i="2"/>
  <c r="H48" i="6"/>
  <c r="C356" i="18"/>
  <c r="T15" i="2"/>
  <c r="K35" i="6"/>
  <c r="D92" i="13"/>
  <c r="Q70" i="2"/>
  <c r="S70" i="2" s="1"/>
  <c r="E24" i="2"/>
  <c r="E70" i="2"/>
  <c r="M47" i="6"/>
  <c r="D1010" i="18" s="1"/>
  <c r="K62" i="6"/>
  <c r="I66" i="6"/>
  <c r="H58" i="6"/>
  <c r="I70" i="6"/>
  <c r="E73" i="11"/>
  <c r="H46" i="6"/>
  <c r="A634" i="18"/>
  <c r="P46" i="2"/>
  <c r="D1002" i="18" s="1"/>
  <c r="E99" i="11"/>
  <c r="D85" i="11"/>
  <c r="D81" i="11"/>
  <c r="D61" i="11"/>
  <c r="D51" i="11"/>
  <c r="D1096" i="18" s="1"/>
  <c r="C49" i="11"/>
  <c r="B1050" i="18" s="1"/>
  <c r="D93" i="11"/>
  <c r="D77" i="11"/>
  <c r="C73" i="11"/>
  <c r="C59" i="11"/>
  <c r="D53" i="11"/>
  <c r="D1142" i="18" s="1"/>
  <c r="O4" i="2"/>
  <c r="C36" i="18" s="1"/>
  <c r="K98" i="2"/>
  <c r="I22" i="2"/>
  <c r="D448" i="18" s="1"/>
  <c r="G95" i="6"/>
  <c r="K46" i="2"/>
  <c r="F1000" i="18" s="1"/>
  <c r="J86" i="2"/>
  <c r="J78" i="2"/>
  <c r="C724" i="18"/>
  <c r="C448" i="18"/>
  <c r="T19" i="2"/>
  <c r="D88" i="13"/>
  <c r="Q62" i="2"/>
  <c r="S62" i="2" s="1"/>
  <c r="Q98" i="2"/>
  <c r="S98" i="2" s="1"/>
  <c r="E36" i="2"/>
  <c r="E20" i="2"/>
  <c r="B402" i="18" s="1"/>
  <c r="E52" i="2"/>
  <c r="I54" i="6"/>
  <c r="B1171" i="18" s="1"/>
  <c r="J48" i="6"/>
  <c r="M53" i="6"/>
  <c r="D1148" i="18" s="1"/>
  <c r="E57" i="11"/>
  <c r="F1234" i="18" s="1"/>
  <c r="E97" i="11"/>
  <c r="C85" i="11"/>
  <c r="E71" i="11"/>
  <c r="D45" i="11"/>
  <c r="D958" i="18" s="1"/>
  <c r="C93" i="11"/>
  <c r="C77" i="11"/>
  <c r="C18" i="11"/>
  <c r="B337" i="18" s="1"/>
  <c r="D98" i="13"/>
  <c r="J50" i="2"/>
  <c r="E1092" i="18" s="1"/>
  <c r="C66" i="13"/>
  <c r="D58" i="13"/>
  <c r="K34" i="2"/>
  <c r="F724" i="18" s="1"/>
  <c r="K82" i="2"/>
  <c r="K74" i="2"/>
  <c r="K66" i="2"/>
  <c r="I42" i="2"/>
  <c r="D908" i="18" s="1"/>
  <c r="G20" i="6"/>
  <c r="H24" i="6"/>
  <c r="H32" i="6"/>
  <c r="G40" i="6"/>
  <c r="E19" i="2"/>
  <c r="I84" i="6"/>
  <c r="I96" i="6"/>
  <c r="G99" i="6"/>
  <c r="C52" i="13"/>
  <c r="B1123" i="18" s="1"/>
  <c r="D15" i="11"/>
  <c r="D268" i="18" s="1"/>
  <c r="D4" i="11"/>
  <c r="D15" i="18" s="1"/>
  <c r="C11" i="11"/>
  <c r="B199" i="18" s="1"/>
  <c r="H9" i="6"/>
  <c r="E11" i="11"/>
  <c r="F176" i="18" s="1"/>
  <c r="C264" i="18"/>
  <c r="K14" i="2"/>
  <c r="F264" i="18" s="1"/>
  <c r="G13" i="6"/>
  <c r="H13" i="6"/>
  <c r="O12" i="2"/>
  <c r="C220" i="18" s="1"/>
  <c r="D12" i="11"/>
  <c r="D199" i="18" s="1"/>
  <c r="C11" i="13"/>
  <c r="B180" i="18" s="1"/>
  <c r="T10" i="2"/>
  <c r="T8" i="2"/>
  <c r="I7" i="2"/>
  <c r="D103" i="18" s="1"/>
  <c r="G5" i="6"/>
  <c r="C4" i="11"/>
  <c r="B15" i="18" s="1"/>
  <c r="M71" i="6"/>
  <c r="K71" i="6"/>
  <c r="L75" i="6"/>
  <c r="M75" i="6"/>
  <c r="K75" i="6"/>
  <c r="L88" i="6"/>
  <c r="K88" i="6"/>
  <c r="M88" i="6"/>
  <c r="A519" i="18"/>
  <c r="O25" i="2"/>
  <c r="C519" i="18" s="1"/>
  <c r="P25" i="2"/>
  <c r="D519" i="18" s="1"/>
  <c r="D40" i="13"/>
  <c r="D847" i="18" s="1"/>
  <c r="C40" i="13"/>
  <c r="B847" i="18" s="1"/>
  <c r="L63" i="6"/>
  <c r="M55" i="6"/>
  <c r="D1194" i="18" s="1"/>
  <c r="E41" i="11"/>
  <c r="F866" i="18" s="1"/>
  <c r="E29" i="11"/>
  <c r="F590" i="18" s="1"/>
  <c r="D25" i="11"/>
  <c r="D498" i="18" s="1"/>
  <c r="D13" i="11"/>
  <c r="D222" i="18" s="1"/>
  <c r="I59" i="6"/>
  <c r="I63" i="6"/>
  <c r="G97" i="6"/>
  <c r="H88" i="6"/>
  <c r="G72" i="6"/>
  <c r="H56" i="6"/>
  <c r="T40" i="2"/>
  <c r="Q40" i="2"/>
  <c r="S40" i="2" s="1"/>
  <c r="O36" i="2"/>
  <c r="C772" i="18" s="1"/>
  <c r="A772" i="18"/>
  <c r="P50" i="2"/>
  <c r="D1094" i="18" s="1"/>
  <c r="O50" i="2"/>
  <c r="C1094" i="18" s="1"/>
  <c r="C32" i="13"/>
  <c r="B663" i="18" s="1"/>
  <c r="D20" i="13"/>
  <c r="D387" i="18" s="1"/>
  <c r="D22" i="13"/>
  <c r="D433" i="18" s="1"/>
  <c r="I49" i="6"/>
  <c r="B1056" i="18" s="1"/>
  <c r="G55" i="6"/>
  <c r="H63" i="6"/>
  <c r="H67" i="6"/>
  <c r="H71" i="6"/>
  <c r="H75" i="6"/>
  <c r="H79" i="6"/>
  <c r="G79" i="6"/>
  <c r="I80" i="6"/>
  <c r="C70" i="13"/>
  <c r="D70" i="13"/>
  <c r="C78" i="13"/>
  <c r="D78" i="13"/>
  <c r="C80" i="13"/>
  <c r="D80" i="13"/>
  <c r="C84" i="13"/>
  <c r="D84" i="13"/>
  <c r="T46" i="2"/>
  <c r="Q46" i="2"/>
  <c r="S46" i="2" s="1"/>
  <c r="T50" i="2"/>
  <c r="Q50" i="2"/>
  <c r="S50" i="2" s="1"/>
  <c r="T58" i="2"/>
  <c r="Q58" i="2"/>
  <c r="S58" i="2" s="1"/>
  <c r="T66" i="2"/>
  <c r="Q66" i="2"/>
  <c r="S66" i="2" s="1"/>
  <c r="T74" i="2"/>
  <c r="Q74" i="2"/>
  <c r="S74" i="2" s="1"/>
  <c r="T82" i="2"/>
  <c r="Q82" i="2"/>
  <c r="S82" i="2" s="1"/>
  <c r="T90" i="2"/>
  <c r="Q90" i="2"/>
  <c r="S90" i="2" s="1"/>
  <c r="C30" i="13"/>
  <c r="B617" i="18" s="1"/>
  <c r="D30" i="13"/>
  <c r="D617" i="18" s="1"/>
  <c r="I89" i="6"/>
  <c r="K67" i="6"/>
  <c r="E37" i="11"/>
  <c r="F774" i="18" s="1"/>
  <c r="D33" i="11"/>
  <c r="D682" i="18" s="1"/>
  <c r="E21" i="11"/>
  <c r="F406" i="18" s="1"/>
  <c r="D17" i="11"/>
  <c r="D314" i="18" s="1"/>
  <c r="C9" i="11"/>
  <c r="B130" i="18" s="1"/>
  <c r="I47" i="6"/>
  <c r="B1010" i="18" s="1"/>
  <c r="L48" i="6"/>
  <c r="K54" i="6"/>
  <c r="K12" i="6"/>
  <c r="G85" i="6"/>
  <c r="M80" i="6"/>
  <c r="G63" i="6"/>
  <c r="K55" i="6"/>
  <c r="C33" i="11"/>
  <c r="B682" i="18" s="1"/>
  <c r="C25" i="11"/>
  <c r="B498" i="18" s="1"/>
  <c r="C17" i="11"/>
  <c r="B314" i="18" s="1"/>
  <c r="E9" i="11"/>
  <c r="F130" i="18" s="1"/>
  <c r="H47" i="6"/>
  <c r="G45" i="6"/>
  <c r="A1071" i="18"/>
  <c r="A427" i="18"/>
  <c r="A703" i="18"/>
  <c r="C28" i="13"/>
  <c r="B571" i="18" s="1"/>
  <c r="C100" i="13"/>
  <c r="D62" i="13"/>
  <c r="C8" i="13"/>
  <c r="B111" i="18" s="1"/>
  <c r="E33" i="2"/>
  <c r="B701" i="18" s="1"/>
  <c r="T33" i="2"/>
  <c r="P65" i="2"/>
  <c r="O65" i="2"/>
  <c r="P69" i="2"/>
  <c r="O69" i="2"/>
  <c r="P76" i="2"/>
  <c r="O76" i="2"/>
  <c r="O85" i="2"/>
  <c r="P85" i="2"/>
  <c r="D588" i="18" s="1"/>
  <c r="D90" i="13"/>
  <c r="D68" i="13"/>
  <c r="D18" i="13"/>
  <c r="D341" i="18" s="1"/>
  <c r="I48" i="6"/>
  <c r="B1033" i="18" s="1"/>
  <c r="J65" i="2"/>
  <c r="J8" i="2"/>
  <c r="E126" i="18" s="1"/>
  <c r="K8" i="2"/>
  <c r="F126" i="18" s="1"/>
  <c r="I28" i="2"/>
  <c r="D586" i="18" s="1"/>
  <c r="C586" i="18"/>
  <c r="K28" i="2"/>
  <c r="F586" i="18" s="1"/>
  <c r="C770" i="18"/>
  <c r="J36" i="2"/>
  <c r="E770" i="18" s="1"/>
  <c r="J44" i="2"/>
  <c r="E954" i="18" s="1"/>
  <c r="C954" i="18"/>
  <c r="J48" i="2"/>
  <c r="E1046" i="18" s="1"/>
  <c r="K48" i="2"/>
  <c r="F1046" i="18" s="1"/>
  <c r="J76" i="2"/>
  <c r="K76" i="2"/>
  <c r="J80" i="2"/>
  <c r="K80" i="2"/>
  <c r="I84" i="2"/>
  <c r="J84" i="2"/>
  <c r="J100" i="2"/>
  <c r="K100" i="2"/>
  <c r="Q54" i="2"/>
  <c r="S54" i="2" s="1"/>
  <c r="Q86" i="2"/>
  <c r="S86" i="2" s="1"/>
  <c r="M83" i="6"/>
  <c r="H49" i="6"/>
  <c r="K99" i="6"/>
  <c r="H45" i="6"/>
  <c r="D38" i="13"/>
  <c r="D801" i="18" s="1"/>
  <c r="P49" i="2"/>
  <c r="D1071" i="18" s="1"/>
  <c r="A864" i="18"/>
  <c r="A979" i="18"/>
  <c r="H92" i="6"/>
  <c r="T7" i="2"/>
  <c r="G15" i="6"/>
  <c r="H23" i="6"/>
  <c r="H31" i="6"/>
  <c r="T17" i="2"/>
  <c r="Q17" i="2"/>
  <c r="S17" i="2" s="1"/>
  <c r="D82" i="13"/>
  <c r="C34" i="18"/>
  <c r="K4" i="2"/>
  <c r="F34" i="18" s="1"/>
  <c r="C425" i="18"/>
  <c r="K21" i="2"/>
  <c r="F425" i="18" s="1"/>
  <c r="C517" i="18"/>
  <c r="I25" i="2"/>
  <c r="D517" i="18" s="1"/>
  <c r="C1069" i="18"/>
  <c r="I49" i="2"/>
  <c r="D1069" i="18" s="1"/>
  <c r="K49" i="2"/>
  <c r="F1069" i="18" s="1"/>
  <c r="C1161" i="18"/>
  <c r="I53" i="2"/>
  <c r="D1161" i="18" s="1"/>
  <c r="K53" i="2"/>
  <c r="F1161" i="18" s="1"/>
  <c r="I61" i="2"/>
  <c r="K61" i="2"/>
  <c r="I73" i="2"/>
  <c r="K73" i="2"/>
  <c r="J73" i="2"/>
  <c r="J81" i="2"/>
  <c r="I81" i="2"/>
  <c r="K81" i="2"/>
  <c r="J85" i="2"/>
  <c r="I85" i="2"/>
  <c r="J89" i="2"/>
  <c r="I89" i="2"/>
  <c r="J93" i="2"/>
  <c r="K93" i="2"/>
  <c r="J97" i="2"/>
  <c r="I97" i="2"/>
  <c r="K97" i="2"/>
  <c r="Q78" i="2"/>
  <c r="S78" i="2" s="1"/>
  <c r="G17" i="6"/>
  <c r="Q38" i="2"/>
  <c r="S38" i="2" s="1"/>
  <c r="E4" i="2"/>
  <c r="B34" i="18" s="1"/>
  <c r="I50" i="6"/>
  <c r="B1079" i="18" s="1"/>
  <c r="H52" i="6"/>
  <c r="H53" i="6"/>
  <c r="G56" i="6"/>
  <c r="G57" i="6"/>
  <c r="I60" i="6"/>
  <c r="I61" i="6"/>
  <c r="H64" i="6"/>
  <c r="G65" i="6"/>
  <c r="G68" i="6"/>
  <c r="H69" i="6"/>
  <c r="G73" i="6"/>
  <c r="I77" i="6"/>
  <c r="I78" i="6"/>
  <c r="G82" i="6"/>
  <c r="K10" i="6"/>
  <c r="L10" i="6"/>
  <c r="M10" i="6" s="1"/>
  <c r="D159" i="18" s="1"/>
  <c r="L25" i="6"/>
  <c r="K25" i="6"/>
  <c r="E14" i="2"/>
  <c r="B264" i="18" s="1"/>
  <c r="E12" i="2"/>
  <c r="B218" i="18" s="1"/>
  <c r="E10" i="2"/>
  <c r="B172" i="18" s="1"/>
  <c r="E26" i="2"/>
  <c r="B540" i="18" s="1"/>
  <c r="E28" i="2"/>
  <c r="B586" i="18" s="1"/>
  <c r="E32" i="2"/>
  <c r="B678" i="18" s="1"/>
  <c r="E34" i="2"/>
  <c r="E16" i="2"/>
  <c r="B310" i="18" s="1"/>
  <c r="K15" i="6"/>
  <c r="C4" i="13"/>
  <c r="B19" i="18" s="1"/>
  <c r="J13" i="6"/>
  <c r="K13" i="6" s="1"/>
  <c r="P30" i="2"/>
  <c r="D634" i="18" s="1"/>
  <c r="C16" i="11"/>
  <c r="B291" i="18" s="1"/>
  <c r="P28" i="2"/>
  <c r="A680" i="18"/>
  <c r="C310" i="18"/>
  <c r="C218" i="18"/>
  <c r="P14" i="2"/>
  <c r="D266" i="18" s="1"/>
  <c r="O10" i="2"/>
  <c r="C174" i="18" s="1"/>
  <c r="I30" i="2"/>
  <c r="D632" i="18" s="1"/>
  <c r="K24" i="2"/>
  <c r="F494" i="18" s="1"/>
  <c r="K30" i="2"/>
  <c r="F632" i="18" s="1"/>
  <c r="K10" i="2"/>
  <c r="F172" i="18" s="1"/>
  <c r="I8" i="2"/>
  <c r="D126" i="18" s="1"/>
  <c r="J32" i="2"/>
  <c r="E678" i="18" s="1"/>
  <c r="J28" i="2"/>
  <c r="E586" i="18" s="1"/>
  <c r="J24" i="2"/>
  <c r="E494" i="18" s="1"/>
  <c r="J22" i="2"/>
  <c r="E448" i="18" s="1"/>
  <c r="J20" i="2"/>
  <c r="E402" i="18" s="1"/>
  <c r="I18" i="2"/>
  <c r="D356" i="18" s="1"/>
  <c r="K12" i="2"/>
  <c r="F218" i="18" s="1"/>
  <c r="I10" i="2"/>
  <c r="D172" i="18" s="1"/>
  <c r="C126" i="18"/>
  <c r="G9" i="6"/>
  <c r="O28" i="2"/>
  <c r="C588" i="18" s="1"/>
  <c r="J10" i="2"/>
  <c r="E172" i="18" s="1"/>
  <c r="K19" i="6"/>
  <c r="L19" i="6"/>
  <c r="M19" i="6" s="1"/>
  <c r="D366" i="18" s="1"/>
  <c r="L21" i="6"/>
  <c r="K21" i="6"/>
  <c r="I27" i="6"/>
  <c r="B550" i="18" s="1"/>
  <c r="L13" i="6"/>
  <c r="K27" i="6"/>
  <c r="C9" i="13"/>
  <c r="B134" i="18" s="1"/>
  <c r="H21" i="6"/>
  <c r="J17" i="6"/>
  <c r="G23" i="6"/>
  <c r="I23" i="6" s="1"/>
  <c r="B458" i="18" s="1"/>
  <c r="J23" i="6"/>
  <c r="C13" i="13"/>
  <c r="B226" i="18" s="1"/>
  <c r="E16" i="11"/>
  <c r="F291" i="18" s="1"/>
  <c r="E18" i="11"/>
  <c r="F337" i="18" s="1"/>
  <c r="E28" i="11"/>
  <c r="F567" i="18" s="1"/>
  <c r="G29" i="6"/>
  <c r="H5" i="6"/>
  <c r="I5" i="6" s="1"/>
  <c r="B44" i="18" s="1"/>
  <c r="A36" i="18"/>
  <c r="A105" i="18"/>
  <c r="A266" i="18"/>
  <c r="A220" i="18"/>
  <c r="P21" i="2"/>
  <c r="D427" i="18" s="1"/>
  <c r="P27" i="2"/>
  <c r="D565" i="18" s="1"/>
  <c r="M35" i="6"/>
  <c r="D734" i="18" s="1"/>
  <c r="O23" i="2"/>
  <c r="C473" i="18" s="1"/>
  <c r="C23" i="13"/>
  <c r="B456" i="18" s="1"/>
  <c r="C24" i="13"/>
  <c r="B479" i="18" s="1"/>
  <c r="A749" i="18"/>
  <c r="O33" i="2"/>
  <c r="C703" i="18" s="1"/>
  <c r="I4" i="2"/>
  <c r="D34" i="18" s="1"/>
  <c r="C34" i="13"/>
  <c r="B709" i="18" s="1"/>
  <c r="H12" i="6"/>
  <c r="G16" i="6"/>
  <c r="I16" i="6" s="1"/>
  <c r="B297" i="18" s="1"/>
  <c r="G24" i="6"/>
  <c r="G26" i="6"/>
  <c r="I26" i="6" s="1"/>
  <c r="B527" i="18" s="1"/>
  <c r="I30" i="6"/>
  <c r="B619" i="18" s="1"/>
  <c r="G32" i="6"/>
  <c r="I32" i="6" s="1"/>
  <c r="B665" i="18" s="1"/>
  <c r="G36" i="6"/>
  <c r="K25" i="2"/>
  <c r="F517" i="18" s="1"/>
  <c r="J15" i="2"/>
  <c r="E287" i="18" s="1"/>
  <c r="D16" i="13"/>
  <c r="D295" i="18" s="1"/>
  <c r="C36" i="13"/>
  <c r="B755" i="18" s="1"/>
  <c r="D10" i="13"/>
  <c r="D157" i="18" s="1"/>
  <c r="I21" i="2"/>
  <c r="D425" i="18" s="1"/>
  <c r="J4" i="6"/>
  <c r="L4" i="6" s="1"/>
  <c r="G4" i="6"/>
  <c r="H26" i="6"/>
  <c r="G12" i="6"/>
  <c r="I12" i="6" s="1"/>
  <c r="B205" i="18" s="1"/>
  <c r="K92" i="6"/>
  <c r="L92" i="6"/>
  <c r="M92" i="6"/>
  <c r="E3" i="2"/>
  <c r="B11" i="18" s="1"/>
  <c r="K82" i="6"/>
  <c r="M50" i="6"/>
  <c r="D1079" i="18" s="1"/>
  <c r="M54" i="6"/>
  <c r="D1171" i="18" s="1"/>
  <c r="L60" i="6"/>
  <c r="L71" i="6"/>
  <c r="L87" i="6"/>
  <c r="A956" i="18"/>
  <c r="A473" i="18"/>
  <c r="Q14" i="2"/>
  <c r="S14" i="2" s="1"/>
  <c r="O44" i="2"/>
  <c r="C956" i="18" s="1"/>
  <c r="P88" i="2"/>
  <c r="P82" i="2"/>
  <c r="G90" i="6"/>
  <c r="I99" i="6"/>
  <c r="P41" i="2"/>
  <c r="D887" i="18" s="1"/>
  <c r="O41" i="2"/>
  <c r="C887" i="18" s="1"/>
  <c r="A795" i="18"/>
  <c r="P37" i="2"/>
  <c r="D795" i="18" s="1"/>
  <c r="O31" i="2"/>
  <c r="C657" i="18" s="1"/>
  <c r="P31" i="2"/>
  <c r="D657" i="18" s="1"/>
  <c r="A450" i="18"/>
  <c r="P22" i="2"/>
  <c r="D450" i="18" s="1"/>
  <c r="P16" i="2"/>
  <c r="D312" i="18" s="1"/>
  <c r="O16" i="2"/>
  <c r="C312" i="18" s="1"/>
  <c r="D105" i="18"/>
  <c r="O7" i="2"/>
  <c r="C105" i="18" s="1"/>
  <c r="K26" i="2"/>
  <c r="F540" i="18" s="1"/>
  <c r="C540" i="18"/>
  <c r="I26" i="2"/>
  <c r="D540" i="18" s="1"/>
  <c r="T42" i="2"/>
  <c r="Q42" i="2"/>
  <c r="S42" i="2" s="1"/>
  <c r="E7" i="2"/>
  <c r="B103" i="18" s="1"/>
  <c r="E9" i="2"/>
  <c r="B149" i="18" s="1"/>
  <c r="E42" i="2"/>
  <c r="B908" i="18" s="1"/>
  <c r="L39" i="6"/>
  <c r="A496" i="18"/>
  <c r="G10" i="6"/>
  <c r="P18" i="2"/>
  <c r="D358" i="18" s="1"/>
  <c r="O18" i="2"/>
  <c r="C358" i="18" s="1"/>
  <c r="A657" i="18"/>
  <c r="A312" i="18"/>
  <c r="O35" i="2"/>
  <c r="C749" i="18" s="1"/>
  <c r="J26" i="2"/>
  <c r="E540" i="18" s="1"/>
  <c r="T4" i="2"/>
  <c r="Q4" i="2"/>
  <c r="S4" i="2" s="1"/>
  <c r="L37" i="6"/>
  <c r="K37" i="6"/>
  <c r="M37" i="6" s="1"/>
  <c r="D780" i="18" s="1"/>
  <c r="Q13" i="2"/>
  <c r="S13" i="2" s="1"/>
  <c r="T13" i="2"/>
  <c r="L30" i="6"/>
  <c r="M30" i="6" s="1"/>
  <c r="D619" i="18" s="1"/>
  <c r="G14" i="6"/>
  <c r="H14" i="6"/>
  <c r="H18" i="6"/>
  <c r="H20" i="6"/>
  <c r="I20" i="6" s="1"/>
  <c r="B389" i="18" s="1"/>
  <c r="H22" i="6"/>
  <c r="H28" i="6"/>
  <c r="G28" i="6"/>
  <c r="G34" i="6"/>
  <c r="I34" i="6" s="1"/>
  <c r="B711" i="18" s="1"/>
  <c r="I38" i="6"/>
  <c r="B803" i="18" s="1"/>
  <c r="H38" i="6"/>
  <c r="I40" i="6"/>
  <c r="B849" i="18" s="1"/>
  <c r="E14" i="11"/>
  <c r="F245" i="18" s="1"/>
  <c r="D14" i="11"/>
  <c r="D245" i="18" s="1"/>
  <c r="D20" i="11"/>
  <c r="D383" i="18" s="1"/>
  <c r="C20" i="11"/>
  <c r="B383" i="18" s="1"/>
  <c r="D22" i="11"/>
  <c r="D429" i="18" s="1"/>
  <c r="C22" i="11"/>
  <c r="B429" i="18" s="1"/>
  <c r="D24" i="11"/>
  <c r="D475" i="18" s="1"/>
  <c r="C24" i="11"/>
  <c r="B475" i="18" s="1"/>
  <c r="D26" i="11"/>
  <c r="D521" i="18" s="1"/>
  <c r="C26" i="11"/>
  <c r="B521" i="18" s="1"/>
  <c r="D30" i="11"/>
  <c r="D613" i="18" s="1"/>
  <c r="E30" i="11"/>
  <c r="F613" i="18" s="1"/>
  <c r="D32" i="11"/>
  <c r="D659" i="18" s="1"/>
  <c r="E32" i="11"/>
  <c r="F659" i="18" s="1"/>
  <c r="T23" i="2"/>
  <c r="Q23" i="2"/>
  <c r="S23" i="2" s="1"/>
  <c r="Q27" i="2"/>
  <c r="S27" i="2" s="1"/>
  <c r="T27" i="2"/>
  <c r="Q29" i="2"/>
  <c r="S29" i="2" s="1"/>
  <c r="T29" i="2"/>
  <c r="J3" i="2"/>
  <c r="E11" i="18" s="1"/>
  <c r="K3" i="2"/>
  <c r="F11" i="18" s="1"/>
  <c r="K5" i="2"/>
  <c r="F57" i="18" s="1"/>
  <c r="D57" i="18"/>
  <c r="C103" i="18"/>
  <c r="J7" i="2"/>
  <c r="E103" i="18" s="1"/>
  <c r="C149" i="18"/>
  <c r="K9" i="2"/>
  <c r="F149" i="18" s="1"/>
  <c r="I9" i="2"/>
  <c r="D149" i="18" s="1"/>
  <c r="J9" i="2"/>
  <c r="E149" i="18" s="1"/>
  <c r="C195" i="18"/>
  <c r="I11" i="2"/>
  <c r="D195" i="18" s="1"/>
  <c r="K11" i="2"/>
  <c r="F195" i="18" s="1"/>
  <c r="C241" i="18"/>
  <c r="J13" i="2"/>
  <c r="E241" i="18" s="1"/>
  <c r="K17" i="2"/>
  <c r="F333" i="18" s="1"/>
  <c r="J17" i="2"/>
  <c r="E333" i="18" s="1"/>
  <c r="C379" i="18"/>
  <c r="I19" i="2"/>
  <c r="D379" i="18" s="1"/>
  <c r="J19" i="2"/>
  <c r="E379" i="18" s="1"/>
  <c r="C471" i="18"/>
  <c r="J23" i="2"/>
  <c r="E471" i="18" s="1"/>
  <c r="K23" i="2"/>
  <c r="F471" i="18" s="1"/>
  <c r="C563" i="18"/>
  <c r="I27" i="2"/>
  <c r="D563" i="18" s="1"/>
  <c r="K27" i="2"/>
  <c r="F563" i="18" s="1"/>
  <c r="C609" i="18"/>
  <c r="I29" i="2"/>
  <c r="D609" i="18" s="1"/>
  <c r="K29" i="2"/>
  <c r="F609" i="18" s="1"/>
  <c r="C701" i="18"/>
  <c r="J33" i="2"/>
  <c r="E701" i="18" s="1"/>
  <c r="F132" i="18"/>
  <c r="F155" i="18"/>
  <c r="O39" i="2"/>
  <c r="C841" i="18" s="1"/>
  <c r="A841" i="18"/>
  <c r="A611" i="18"/>
  <c r="P29" i="2"/>
  <c r="D611" i="18" s="1"/>
  <c r="A404" i="18"/>
  <c r="O20" i="2"/>
  <c r="C404" i="18" s="1"/>
  <c r="O9" i="2"/>
  <c r="C151" i="18" s="1"/>
  <c r="P9" i="2"/>
  <c r="D151" i="18" s="1"/>
  <c r="A57" i="18"/>
  <c r="H11" i="6"/>
  <c r="E44" i="2"/>
  <c r="B954" i="18" s="1"/>
  <c r="C1" i="16"/>
  <c r="G44" i="6"/>
  <c r="D46" i="11"/>
  <c r="D981" i="18" s="1"/>
  <c r="K44" i="6"/>
  <c r="M44" i="6" s="1"/>
  <c r="D941" i="18" s="1"/>
  <c r="G46" i="6"/>
  <c r="D46" i="13"/>
  <c r="D985" i="18" s="1"/>
  <c r="I44" i="6"/>
  <c r="B941" i="18" s="1"/>
  <c r="D44" i="13"/>
  <c r="D939" i="18" s="1"/>
  <c r="J45" i="2"/>
  <c r="E977" i="18" s="1"/>
  <c r="E45" i="2"/>
  <c r="B977" i="18" s="1"/>
  <c r="I46" i="6"/>
  <c r="B987" i="18" s="1"/>
  <c r="I45" i="2"/>
  <c r="D977" i="18" s="1"/>
  <c r="L45" i="6"/>
  <c r="M45" i="6"/>
  <c r="D964" i="18" s="1"/>
  <c r="K45" i="6"/>
  <c r="I45" i="6"/>
  <c r="B964" i="18" s="1"/>
  <c r="Q44" i="2"/>
  <c r="S44" i="2" s="1"/>
  <c r="I44" i="2"/>
  <c r="D954" i="18" s="1"/>
  <c r="C45" i="13"/>
  <c r="B962" i="18" s="1"/>
  <c r="D43" i="11"/>
  <c r="D912" i="18" s="1"/>
  <c r="M41" i="6"/>
  <c r="D872" i="18" s="1"/>
  <c r="H40" i="6"/>
  <c r="D39" i="11"/>
  <c r="D820" i="18" s="1"/>
  <c r="J38" i="2"/>
  <c r="E816" i="18" s="1"/>
  <c r="L38" i="6"/>
  <c r="M38" i="6"/>
  <c r="D803" i="18" s="1"/>
  <c r="K38" i="6"/>
  <c r="G37" i="6"/>
  <c r="M34" i="6"/>
  <c r="D711" i="18" s="1"/>
  <c r="I33" i="2"/>
  <c r="D701" i="18" s="1"/>
  <c r="J31" i="2"/>
  <c r="E655" i="18" s="1"/>
  <c r="O29" i="2"/>
  <c r="C611" i="18" s="1"/>
  <c r="J29" i="2"/>
  <c r="E609" i="18" s="1"/>
  <c r="C28" i="11"/>
  <c r="B567" i="18" s="1"/>
  <c r="I28" i="6"/>
  <c r="B573" i="18" s="1"/>
  <c r="H27" i="6"/>
  <c r="O26" i="2"/>
  <c r="C542" i="18" s="1"/>
  <c r="E25" i="2"/>
  <c r="B517" i="18" s="1"/>
  <c r="J25" i="2"/>
  <c r="E517" i="18" s="1"/>
  <c r="G25" i="6"/>
  <c r="I23" i="2"/>
  <c r="D471" i="18" s="1"/>
  <c r="E22" i="2"/>
  <c r="B448" i="18" s="1"/>
  <c r="Q22" i="2"/>
  <c r="S22" i="2" s="1"/>
  <c r="J21" i="2"/>
  <c r="E425" i="18" s="1"/>
  <c r="I21" i="6"/>
  <c r="B412" i="18" s="1"/>
  <c r="C17" i="13"/>
  <c r="B318" i="18" s="1"/>
  <c r="I17" i="6"/>
  <c r="B320" i="18" s="1"/>
  <c r="I15" i="6"/>
  <c r="B274" i="18" s="1"/>
  <c r="M15" i="6"/>
  <c r="D274" i="18" s="1"/>
  <c r="G11" i="6"/>
  <c r="T9" i="2"/>
  <c r="D1" i="16"/>
  <c r="O3" i="2"/>
  <c r="C13" i="18" s="1"/>
  <c r="A13" i="18"/>
  <c r="C12" i="13"/>
  <c r="B203" i="18" s="1"/>
  <c r="D14" i="13"/>
  <c r="D249" i="18" s="1"/>
  <c r="C19" i="13"/>
  <c r="B364" i="18" s="1"/>
  <c r="L66" i="6"/>
  <c r="M66" i="6"/>
  <c r="K66" i="6"/>
  <c r="G8" i="6"/>
  <c r="J8" i="6"/>
  <c r="O17" i="2"/>
  <c r="C335" i="18" s="1"/>
  <c r="P17" i="2"/>
  <c r="D335" i="18" s="1"/>
  <c r="A289" i="18"/>
  <c r="P15" i="2"/>
  <c r="D289" i="18" s="1"/>
  <c r="O15" i="2"/>
  <c r="C289" i="18" s="1"/>
  <c r="O8" i="2"/>
  <c r="C128" i="18" s="1"/>
  <c r="P8" i="2"/>
  <c r="D128" i="18" s="1"/>
  <c r="L29" i="6"/>
  <c r="M29" i="6" s="1"/>
  <c r="D596" i="18" s="1"/>
  <c r="K29" i="6"/>
  <c r="G43" i="6"/>
  <c r="H43" i="6"/>
  <c r="P63" i="2"/>
  <c r="O63" i="2"/>
  <c r="P64" i="2"/>
  <c r="O64" i="2"/>
  <c r="O90" i="2"/>
  <c r="P90" i="2"/>
  <c r="I51" i="6"/>
  <c r="B1102" i="18" s="1"/>
  <c r="G51" i="6"/>
  <c r="H59" i="6"/>
  <c r="G59" i="6"/>
  <c r="J76" i="6"/>
  <c r="L76" i="6" s="1"/>
  <c r="G76" i="6"/>
  <c r="L78" i="6"/>
  <c r="K78" i="6"/>
  <c r="L81" i="6"/>
  <c r="M81" i="6"/>
  <c r="G83" i="6"/>
  <c r="H83" i="6"/>
  <c r="L100" i="6"/>
  <c r="K100" i="6"/>
  <c r="D33" i="13"/>
  <c r="D686" i="18" s="1"/>
  <c r="C33" i="13"/>
  <c r="B686" i="18" s="1"/>
  <c r="D49" i="13"/>
  <c r="D1054" i="18" s="1"/>
  <c r="C49" i="13"/>
  <c r="B1054" i="18" s="1"/>
  <c r="C50" i="13"/>
  <c r="B1077" i="18" s="1"/>
  <c r="D50" i="13"/>
  <c r="D1077" i="18" s="1"/>
  <c r="D51" i="13"/>
  <c r="D1100" i="18" s="1"/>
  <c r="C51" i="13"/>
  <c r="B1100" i="18" s="1"/>
  <c r="C72" i="13"/>
  <c r="D72" i="13"/>
  <c r="C74" i="13"/>
  <c r="D74" i="13"/>
  <c r="C93" i="13"/>
  <c r="D93" i="13"/>
  <c r="C94" i="13"/>
  <c r="D94" i="13"/>
  <c r="C747" i="18"/>
  <c r="J35" i="2"/>
  <c r="E747" i="18" s="1"/>
  <c r="K35" i="2"/>
  <c r="F747" i="18" s="1"/>
  <c r="I35" i="2"/>
  <c r="D747" i="18" s="1"/>
  <c r="C793" i="18"/>
  <c r="J37" i="2"/>
  <c r="E793" i="18" s="1"/>
  <c r="C839" i="18"/>
  <c r="I39" i="2"/>
  <c r="D839" i="18" s="1"/>
  <c r="K39" i="2"/>
  <c r="F839" i="18" s="1"/>
  <c r="C885" i="18"/>
  <c r="I41" i="2"/>
  <c r="D885" i="18" s="1"/>
  <c r="K41" i="2"/>
  <c r="F885" i="18" s="1"/>
  <c r="J41" i="2"/>
  <c r="E885" i="18" s="1"/>
  <c r="C931" i="18"/>
  <c r="I43" i="2"/>
  <c r="D931" i="18" s="1"/>
  <c r="K43" i="2"/>
  <c r="F931" i="18" s="1"/>
  <c r="I46" i="2"/>
  <c r="D1000" i="18" s="1"/>
  <c r="J46" i="2"/>
  <c r="E1000" i="18" s="1"/>
  <c r="C1092" i="18"/>
  <c r="K50" i="2"/>
  <c r="F1092" i="18" s="1"/>
  <c r="J52" i="2"/>
  <c r="E1138" i="18" s="1"/>
  <c r="C1138" i="18"/>
  <c r="J56" i="2"/>
  <c r="E1230" i="18" s="1"/>
  <c r="K56" i="2"/>
  <c r="F1230" i="18" s="1"/>
  <c r="J58" i="2"/>
  <c r="I58" i="2"/>
  <c r="K60" i="2"/>
  <c r="I60" i="2"/>
  <c r="I62" i="2"/>
  <c r="J62" i="2"/>
  <c r="I64" i="2"/>
  <c r="K64" i="2"/>
  <c r="I67" i="2"/>
  <c r="K67" i="2"/>
  <c r="J67" i="2"/>
  <c r="I69" i="2"/>
  <c r="K69" i="2"/>
  <c r="I71" i="2"/>
  <c r="J71" i="2"/>
  <c r="K71" i="2"/>
  <c r="I75" i="2"/>
  <c r="K75" i="2"/>
  <c r="J75" i="2"/>
  <c r="I77" i="2"/>
  <c r="K77" i="2"/>
  <c r="E8" i="2"/>
  <c r="B126" i="18" s="1"/>
  <c r="M25" i="6"/>
  <c r="D504" i="18" s="1"/>
  <c r="L11" i="6"/>
  <c r="M11" i="6" s="1"/>
  <c r="D182" i="18" s="1"/>
  <c r="M27" i="6"/>
  <c r="D550" i="18" s="1"/>
  <c r="M82" i="6"/>
  <c r="M60" i="6"/>
  <c r="M64" i="6"/>
  <c r="M79" i="6"/>
  <c r="M95" i="6"/>
  <c r="M7" i="6"/>
  <c r="D90" i="18" s="1"/>
  <c r="I82" i="6"/>
  <c r="I81" i="6"/>
  <c r="I79" i="6"/>
  <c r="I73" i="6"/>
  <c r="I71" i="6"/>
  <c r="I68" i="6"/>
  <c r="J68" i="6"/>
  <c r="G62" i="6"/>
  <c r="G60" i="6"/>
  <c r="G58" i="6"/>
  <c r="J58" i="6"/>
  <c r="J56" i="6"/>
  <c r="I52" i="6"/>
  <c r="B1125" i="18" s="1"/>
  <c r="H50" i="6"/>
  <c r="C75" i="13"/>
  <c r="I83" i="6"/>
  <c r="G75" i="6"/>
  <c r="G70" i="6"/>
  <c r="H70" i="6"/>
  <c r="H61" i="6"/>
  <c r="I57" i="6"/>
  <c r="B1240" i="18" s="1"/>
  <c r="H55" i="6"/>
  <c r="G49" i="6"/>
  <c r="M49" i="6"/>
  <c r="D1056" i="18" s="1"/>
  <c r="H100" i="6"/>
  <c r="D59" i="11"/>
  <c r="E65" i="11"/>
  <c r="C70" i="11"/>
  <c r="P91" i="2"/>
  <c r="J43" i="6"/>
  <c r="G27" i="6"/>
  <c r="H4" i="6"/>
  <c r="D71" i="11"/>
  <c r="C63" i="11"/>
  <c r="C61" i="11"/>
  <c r="D58" i="11"/>
  <c r="E72" i="11"/>
  <c r="C69" i="11"/>
  <c r="C66" i="11"/>
  <c r="D64" i="11"/>
  <c r="G67" i="6"/>
  <c r="G80" i="6"/>
  <c r="M59" i="6"/>
  <c r="I67" i="6"/>
  <c r="I56" i="2"/>
  <c r="D1230" i="18" s="1"/>
  <c r="I54" i="2"/>
  <c r="D1184" i="18" s="1"/>
  <c r="H8" i="6"/>
  <c r="I8" i="6" s="1"/>
  <c r="B113" i="18" s="1"/>
  <c r="H80" i="6"/>
  <c r="H76" i="6"/>
  <c r="H62" i="6"/>
  <c r="G50" i="6"/>
  <c r="A335" i="18"/>
  <c r="D95" i="13"/>
  <c r="D96" i="13"/>
  <c r="P94" i="2"/>
  <c r="H60" i="6"/>
  <c r="G71" i="6"/>
  <c r="I29" i="6"/>
  <c r="B596" i="18" s="1"/>
  <c r="O92" i="2"/>
  <c r="P62" i="2"/>
  <c r="G81" i="6"/>
  <c r="K54" i="2"/>
  <c r="F1184" i="18" s="1"/>
  <c r="J60" i="2"/>
  <c r="I52" i="2"/>
  <c r="D1138" i="18" s="1"/>
  <c r="H72" i="6"/>
  <c r="C48" i="13"/>
  <c r="B1031" i="18" s="1"/>
  <c r="K62" i="2"/>
  <c r="Q35" i="2"/>
  <c r="S35" i="2" s="1"/>
  <c r="T35" i="2"/>
  <c r="K37" i="2"/>
  <c r="F793" i="18" s="1"/>
  <c r="A59" i="18"/>
  <c r="D59" i="18"/>
  <c r="A933" i="18"/>
  <c r="P43" i="2"/>
  <c r="D933" i="18" s="1"/>
  <c r="O34" i="2"/>
  <c r="C726" i="18" s="1"/>
  <c r="A726" i="18"/>
  <c r="Q11" i="2"/>
  <c r="S11" i="2" s="1"/>
  <c r="T11" i="2"/>
  <c r="A197" i="18"/>
  <c r="O11" i="2"/>
  <c r="C197" i="18" s="1"/>
  <c r="A243" i="18"/>
  <c r="P13" i="2"/>
  <c r="D243" i="18" s="1"/>
  <c r="I14" i="6"/>
  <c r="B251" i="18" s="1"/>
  <c r="J14" i="6"/>
  <c r="J18" i="6"/>
  <c r="K18" i="6" s="1"/>
  <c r="G18" i="6"/>
  <c r="J22" i="6"/>
  <c r="G22" i="6"/>
  <c r="J24" i="6"/>
  <c r="I24" i="6"/>
  <c r="B481" i="18" s="1"/>
  <c r="J32" i="6"/>
  <c r="L32" i="6" s="1"/>
  <c r="J36" i="6"/>
  <c r="L36" i="6" s="1"/>
  <c r="I36" i="6"/>
  <c r="B757" i="18" s="1"/>
  <c r="I25" i="6"/>
  <c r="B504" i="18" s="1"/>
  <c r="G31" i="6"/>
  <c r="I31" i="6"/>
  <c r="B642" i="18" s="1"/>
  <c r="H33" i="6"/>
  <c r="I33" i="6"/>
  <c r="B688" i="18" s="1"/>
  <c r="E5" i="11"/>
  <c r="D38" i="18"/>
  <c r="D8" i="11"/>
  <c r="D107" i="18" s="1"/>
  <c r="E8" i="11"/>
  <c r="F107" i="18" s="1"/>
  <c r="C10" i="11"/>
  <c r="B153" i="18" s="1"/>
  <c r="D10" i="11"/>
  <c r="D153" i="18" s="1"/>
  <c r="E34" i="11"/>
  <c r="F705" i="18" s="1"/>
  <c r="C34" i="11"/>
  <c r="B705" i="18" s="1"/>
  <c r="E36" i="11"/>
  <c r="F751" i="18" s="1"/>
  <c r="C36" i="11"/>
  <c r="B751" i="18" s="1"/>
  <c r="D38" i="11"/>
  <c r="D797" i="18" s="1"/>
  <c r="E38" i="11"/>
  <c r="F797" i="18" s="1"/>
  <c r="C40" i="11"/>
  <c r="B843" i="18" s="1"/>
  <c r="E40" i="11"/>
  <c r="F843" i="18" s="1"/>
  <c r="E42" i="11"/>
  <c r="F889" i="18" s="1"/>
  <c r="C42" i="11"/>
  <c r="B889" i="18" s="1"/>
  <c r="A1048" i="18"/>
  <c r="P48" i="2"/>
  <c r="D1048" i="18" s="1"/>
  <c r="O52" i="2"/>
  <c r="C1140" i="18" s="1"/>
  <c r="A1140" i="18"/>
  <c r="P59" i="2"/>
  <c r="O59" i="2"/>
  <c r="P71" i="2"/>
  <c r="O71" i="2"/>
  <c r="P72" i="2"/>
  <c r="O72" i="2"/>
  <c r="Q18" i="2"/>
  <c r="S18" i="2" s="1"/>
  <c r="T18" i="2"/>
  <c r="T24" i="2"/>
  <c r="Q24" i="2"/>
  <c r="S24" i="2" s="1"/>
  <c r="T26" i="2"/>
  <c r="Q26" i="2"/>
  <c r="S26" i="2" s="1"/>
  <c r="Q28" i="2"/>
  <c r="S28" i="2" s="1"/>
  <c r="T28" i="2"/>
  <c r="D76" i="13"/>
  <c r="D73" i="13"/>
  <c r="C35" i="13"/>
  <c r="B732" i="18" s="1"/>
  <c r="C77" i="13"/>
  <c r="C21" i="13"/>
  <c r="B410" i="18" s="1"/>
  <c r="I37" i="2"/>
  <c r="D793" i="18" s="1"/>
  <c r="J77" i="2"/>
  <c r="J69" i="2"/>
  <c r="J39" i="2"/>
  <c r="E839" i="18" s="1"/>
  <c r="H42" i="6"/>
  <c r="I42" i="6" s="1"/>
  <c r="B895" i="18" s="1"/>
  <c r="H84" i="6"/>
  <c r="J84" i="6"/>
  <c r="D25" i="13"/>
  <c r="D502" i="18" s="1"/>
  <c r="C25" i="13"/>
  <c r="B502" i="18" s="1"/>
  <c r="C42" i="13"/>
  <c r="B893" i="18" s="1"/>
  <c r="D42" i="13"/>
  <c r="D893" i="18" s="1"/>
  <c r="C54" i="13"/>
  <c r="B1169" i="18" s="1"/>
  <c r="D54" i="13"/>
  <c r="D1169" i="18" s="1"/>
  <c r="C55" i="13"/>
  <c r="B1192" i="18" s="1"/>
  <c r="D55" i="13"/>
  <c r="D1192" i="18" s="1"/>
  <c r="C86" i="13"/>
  <c r="D86" i="13"/>
  <c r="C287" i="18"/>
  <c r="I15" i="2"/>
  <c r="D287" i="18" s="1"/>
  <c r="C333" i="18"/>
  <c r="I17" i="2"/>
  <c r="D333" i="18" s="1"/>
  <c r="H87" i="6"/>
  <c r="I92" i="6"/>
  <c r="G96" i="6"/>
  <c r="Q47" i="2"/>
  <c r="S47" i="2" s="1"/>
  <c r="Q49" i="2"/>
  <c r="S49" i="2" s="1"/>
  <c r="Q51" i="2"/>
  <c r="S51" i="2" s="1"/>
  <c r="Q53" i="2"/>
  <c r="S53" i="2" s="1"/>
  <c r="Q55" i="2"/>
  <c r="S55" i="2" s="1"/>
  <c r="Q57" i="2"/>
  <c r="S57" i="2" s="1"/>
  <c r="Q59" i="2"/>
  <c r="S59" i="2" s="1"/>
  <c r="Q61" i="2"/>
  <c r="S61" i="2" s="1"/>
  <c r="Q63" i="2"/>
  <c r="S63" i="2" s="1"/>
  <c r="Q65" i="2"/>
  <c r="S65" i="2" s="1"/>
  <c r="Q67" i="2"/>
  <c r="S67" i="2" s="1"/>
  <c r="Q69" i="2"/>
  <c r="S69" i="2" s="1"/>
  <c r="Q71" i="2"/>
  <c r="S71" i="2" s="1"/>
  <c r="Q73" i="2"/>
  <c r="S73" i="2" s="1"/>
  <c r="Q75" i="2"/>
  <c r="S75" i="2" s="1"/>
  <c r="Q77" i="2"/>
  <c r="S77" i="2" s="1"/>
  <c r="Q79" i="2"/>
  <c r="S79" i="2" s="1"/>
  <c r="Q81" i="2"/>
  <c r="S81" i="2" s="1"/>
  <c r="Q83" i="2"/>
  <c r="S83" i="2" s="1"/>
  <c r="Q85" i="2"/>
  <c r="S85" i="2" s="1"/>
  <c r="Q87" i="2"/>
  <c r="S87" i="2" s="1"/>
  <c r="Q89" i="2"/>
  <c r="S89" i="2" s="1"/>
  <c r="Q91" i="2"/>
  <c r="S91" i="2" s="1"/>
  <c r="Q93" i="2"/>
  <c r="S93" i="2" s="1"/>
  <c r="Q95" i="2"/>
  <c r="S95" i="2" s="1"/>
  <c r="Q97" i="2"/>
  <c r="S97" i="2" s="1"/>
  <c r="Q99" i="2"/>
  <c r="S99" i="2" s="1"/>
  <c r="I13" i="6"/>
  <c r="B228" i="18" s="1"/>
  <c r="M12" i="6"/>
  <c r="D205" i="18" s="1"/>
  <c r="H10" i="6"/>
  <c r="L40" i="6"/>
  <c r="M40" i="6"/>
  <c r="D849" i="18" s="1"/>
  <c r="K40" i="6"/>
  <c r="L57" i="6"/>
  <c r="M57" i="6"/>
  <c r="D1240" i="18" s="1"/>
  <c r="K57" i="6"/>
  <c r="K61" i="6"/>
  <c r="L61" i="6"/>
  <c r="M61" i="6"/>
  <c r="L73" i="6"/>
  <c r="M73" i="6"/>
  <c r="K73" i="6"/>
  <c r="K77" i="6"/>
  <c r="L77" i="6"/>
  <c r="M77" i="6"/>
  <c r="L85" i="6"/>
  <c r="M85" i="6"/>
  <c r="K85" i="6"/>
  <c r="L9" i="6"/>
  <c r="K9" i="6"/>
  <c r="K32" i="6"/>
  <c r="M32" i="6" s="1"/>
  <c r="D665" i="18" s="1"/>
  <c r="L70" i="6"/>
  <c r="K70" i="6"/>
  <c r="M70" i="6"/>
  <c r="K76" i="6"/>
  <c r="M76" i="6"/>
  <c r="K93" i="6"/>
  <c r="L93" i="6"/>
  <c r="M93" i="6"/>
  <c r="A34" i="18"/>
  <c r="A11" i="18"/>
  <c r="O22" i="2"/>
  <c r="C450" i="18" s="1"/>
  <c r="G19" i="6"/>
  <c r="I19" i="6" s="1"/>
  <c r="B366" i="18" s="1"/>
  <c r="H29" i="6"/>
  <c r="G35" i="6"/>
  <c r="I35" i="6" s="1"/>
  <c r="B734" i="18" s="1"/>
  <c r="H37" i="6"/>
  <c r="I41" i="6"/>
  <c r="B872" i="18" s="1"/>
  <c r="I64" i="6"/>
  <c r="H66" i="6"/>
  <c r="M78" i="6"/>
  <c r="G84" i="6"/>
  <c r="I88" i="6"/>
  <c r="J90" i="6"/>
  <c r="H91" i="6"/>
  <c r="J96" i="6"/>
  <c r="T5" i="2"/>
  <c r="E1" i="16"/>
  <c r="T1" i="1"/>
  <c r="D19" i="18"/>
  <c r="B1115" i="18"/>
  <c r="B931" i="18"/>
  <c r="B471" i="18"/>
  <c r="B609" i="18"/>
  <c r="B241" i="18"/>
  <c r="B494" i="18"/>
  <c r="B356" i="18"/>
  <c r="B770" i="18"/>
  <c r="B724" i="18"/>
  <c r="B816" i="18"/>
  <c r="B862" i="18"/>
  <c r="B1000" i="18"/>
  <c r="B747" i="18"/>
  <c r="B1230" i="18"/>
  <c r="B1092" i="18"/>
  <c r="B1069" i="18"/>
  <c r="B1023" i="18"/>
  <c r="B80" i="18"/>
  <c r="B333" i="18"/>
  <c r="B425" i="18"/>
  <c r="B655" i="18"/>
  <c r="B195" i="18"/>
  <c r="B379" i="18"/>
  <c r="B1184" i="18"/>
  <c r="B1138" i="18"/>
  <c r="B632" i="18"/>
  <c r="B1207" i="18"/>
  <c r="B1161" i="18"/>
  <c r="B1" i="22"/>
  <c r="F12" i="19"/>
  <c r="B1" i="19" s="1"/>
  <c r="L5" i="6"/>
  <c r="K5" i="6"/>
  <c r="K16" i="6"/>
  <c r="L16" i="6"/>
  <c r="L20" i="6"/>
  <c r="K20" i="6"/>
  <c r="L22" i="6"/>
  <c r="K33" i="6"/>
  <c r="L33" i="6"/>
  <c r="K46" i="6"/>
  <c r="L46" i="6"/>
  <c r="M46" i="6" s="1"/>
  <c r="D987" i="18" s="1"/>
  <c r="K26" i="6"/>
  <c r="L26" i="6"/>
  <c r="M26" i="6" s="1"/>
  <c r="D527" i="18" s="1"/>
  <c r="L28" i="6"/>
  <c r="K28" i="6"/>
  <c r="K31" i="6"/>
  <c r="L31" i="6"/>
  <c r="M31" i="6"/>
  <c r="D642" i="18" s="1"/>
  <c r="J74" i="6"/>
  <c r="G74" i="6"/>
  <c r="K86" i="6"/>
  <c r="M86" i="6"/>
  <c r="L86" i="6"/>
  <c r="T39" i="2"/>
  <c r="T41" i="2"/>
  <c r="Q34" i="2"/>
  <c r="S34" i="2" s="1"/>
  <c r="Q37" i="2"/>
  <c r="S37" i="2" s="1"/>
  <c r="O45" i="2"/>
  <c r="C979" i="18" s="1"/>
  <c r="J42" i="6"/>
  <c r="C12" i="11"/>
  <c r="C38" i="11"/>
  <c r="B797" i="18" s="1"/>
  <c r="G88" i="6"/>
  <c r="E41" i="2"/>
  <c r="E27" i="2"/>
  <c r="E37" i="2"/>
  <c r="E39" i="2"/>
  <c r="F153" i="18" l="1"/>
  <c r="B176" i="18"/>
  <c r="I10" i="6"/>
  <c r="B159" i="18" s="1"/>
  <c r="I9" i="6"/>
  <c r="B136" i="18" s="1"/>
  <c r="L95" i="6"/>
  <c r="K95" i="6"/>
  <c r="K48" i="6"/>
  <c r="M48" i="6"/>
  <c r="D1033" i="18" s="1"/>
  <c r="K4" i="6"/>
  <c r="M13" i="6"/>
  <c r="D228" i="18" s="1"/>
  <c r="I11" i="6"/>
  <c r="B182" i="18" s="1"/>
  <c r="D1" i="13"/>
  <c r="D1" i="11"/>
  <c r="I22" i="6"/>
  <c r="B435" i="18" s="1"/>
  <c r="I18" i="6"/>
  <c r="B343" i="18" s="1"/>
  <c r="L23" i="6"/>
  <c r="K23" i="6"/>
  <c r="L17" i="6"/>
  <c r="K17" i="6"/>
  <c r="M21" i="6"/>
  <c r="D412" i="18" s="1"/>
  <c r="B57" i="18"/>
  <c r="K36" i="6"/>
  <c r="M36" i="6" s="1"/>
  <c r="D757" i="18" s="1"/>
  <c r="L18" i="6"/>
  <c r="C1" i="13"/>
  <c r="F1" i="16"/>
  <c r="I43" i="6"/>
  <c r="B918" i="18" s="1"/>
  <c r="M33" i="6"/>
  <c r="D688" i="18" s="1"/>
  <c r="M28" i="6"/>
  <c r="D573" i="18" s="1"/>
  <c r="M20" i="6"/>
  <c r="D389" i="18" s="1"/>
  <c r="I6" i="6"/>
  <c r="B67" i="18" s="1"/>
  <c r="I4" i="6"/>
  <c r="L84" i="6"/>
  <c r="M84" i="6"/>
  <c r="K84" i="6"/>
  <c r="L24" i="6"/>
  <c r="M24" i="6" s="1"/>
  <c r="D481" i="18" s="1"/>
  <c r="K24" i="6"/>
  <c r="K58" i="6"/>
  <c r="L58" i="6"/>
  <c r="M58" i="6"/>
  <c r="K68" i="6"/>
  <c r="L68" i="6"/>
  <c r="M68" i="6"/>
  <c r="K8" i="6"/>
  <c r="L8" i="6"/>
  <c r="M6" i="6"/>
  <c r="D67" i="18" s="1"/>
  <c r="K22" i="6"/>
  <c r="M22" i="6" s="1"/>
  <c r="D435" i="18" s="1"/>
  <c r="M18" i="6"/>
  <c r="D343" i="18" s="1"/>
  <c r="M16" i="6"/>
  <c r="D297" i="18" s="1"/>
  <c r="F38" i="18"/>
  <c r="E1" i="11"/>
  <c r="L14" i="6"/>
  <c r="K14" i="6"/>
  <c r="L43" i="6"/>
  <c r="K43" i="6"/>
  <c r="L56" i="6"/>
  <c r="M56" i="6"/>
  <c r="D1217" i="18" s="1"/>
  <c r="K56" i="6"/>
  <c r="M9" i="6"/>
  <c r="D136" i="18" s="1"/>
  <c r="K96" i="6"/>
  <c r="L96" i="6"/>
  <c r="M96" i="6"/>
  <c r="L90" i="6"/>
  <c r="K90" i="6"/>
  <c r="M90" i="6"/>
  <c r="M5" i="6"/>
  <c r="D44" i="18" s="1"/>
  <c r="G3" i="19"/>
  <c r="F1" i="19" s="1"/>
  <c r="E3" i="22"/>
  <c r="F1" i="22" s="1"/>
  <c r="M4" i="6"/>
  <c r="D21" i="18" s="1"/>
  <c r="B839" i="18"/>
  <c r="B563" i="18"/>
  <c r="B793" i="18"/>
  <c r="B885" i="18"/>
  <c r="K42" i="6"/>
  <c r="L42" i="6"/>
  <c r="M42" i="6" s="1"/>
  <c r="D895" i="18" s="1"/>
  <c r="L74" i="6"/>
  <c r="K74" i="6"/>
  <c r="M74" i="6"/>
  <c r="C1" i="11"/>
  <c r="E1" i="13" l="1"/>
  <c r="F1" i="11"/>
  <c r="M17" i="6"/>
  <c r="D320" i="18" s="1"/>
  <c r="M23" i="6"/>
  <c r="D458" i="18" s="1"/>
  <c r="M43" i="6"/>
  <c r="D918" i="18" s="1"/>
  <c r="M8" i="6"/>
  <c r="D113" i="18" s="1"/>
  <c r="B21" i="18"/>
  <c r="D1" i="6"/>
  <c r="M14" i="6"/>
  <c r="D251" i="18" s="1"/>
  <c r="K1" i="6" l="1"/>
  <c r="G1" i="6" s="1"/>
  <c r="L1" i="6" s="1"/>
</calcChain>
</file>

<file path=xl/sharedStrings.xml><?xml version="1.0" encoding="utf-8"?>
<sst xmlns="http://schemas.openxmlformats.org/spreadsheetml/2006/main" count="2789" uniqueCount="255">
  <si>
    <t>DATE OF CLINIC</t>
  </si>
  <si>
    <t>PREPARER NAME</t>
  </si>
  <si>
    <t>CLIENT NAME</t>
  </si>
  <si>
    <t>CLIENT DOB</t>
  </si>
  <si>
    <t>CHECKED BY</t>
  </si>
  <si>
    <t>CHECK DATE</t>
  </si>
  <si>
    <r>
      <rPr>
        <b/>
        <sz val="16"/>
        <color rgb="FFFF0000"/>
        <rFont val="Calibri"/>
        <family val="2"/>
        <scheme val="minor"/>
      </rPr>
      <t xml:space="preserve">DISCLAIMER: </t>
    </r>
    <r>
      <rPr>
        <sz val="16"/>
        <color theme="1"/>
        <rFont val="Calibri"/>
        <family val="2"/>
        <scheme val="minor"/>
      </rPr>
      <t xml:space="preserve">This spreadsheet is intended to be a tool to assist with the gathering and analysis of criminal record information. It is </t>
    </r>
    <r>
      <rPr>
        <b/>
        <sz val="16"/>
        <color theme="1"/>
        <rFont val="Calibri"/>
        <family val="2"/>
        <scheme val="minor"/>
      </rPr>
      <t xml:space="preserve">NOT </t>
    </r>
    <r>
      <rPr>
        <sz val="16"/>
        <color theme="1"/>
        <rFont val="Calibri"/>
        <family val="2"/>
        <scheme val="minor"/>
      </rPr>
      <t xml:space="preserve">meant to constitute legal advice in any way, and there cannot and should not be relied upon. If you are seeking analysis of your legal rights and responsibilities, you are urged to contact an attorney. </t>
    </r>
  </si>
  <si>
    <t>TOTALS</t>
  </si>
  <si>
    <t>NOTES</t>
  </si>
  <si>
    <t>CASE#</t>
  </si>
  <si>
    <t>COUNTY</t>
  </si>
  <si>
    <t>CHG DATE</t>
  </si>
  <si>
    <t>DISP DATE</t>
  </si>
  <si>
    <t>CHARGE</t>
  </si>
  <si>
    <t>FEL?</t>
  </si>
  <si>
    <t>DISPO</t>
  </si>
  <si>
    <t>VEH?</t>
  </si>
  <si>
    <t>SUPERVISION</t>
  </si>
  <si>
    <t>TYPE OF COURT DEBT</t>
  </si>
  <si>
    <t>FINES</t>
  </si>
  <si>
    <t>FILING FEES</t>
  </si>
  <si>
    <t>INDIGENT DEFENSE</t>
  </si>
  <si>
    <t>SURCHARGE</t>
  </si>
  <si>
    <t>JAIL / ROOM &amp; BOARD</t>
  </si>
  <si>
    <t>RESTITUTION</t>
  </si>
  <si>
    <t>3D PARTY COLLECTION</t>
  </si>
  <si>
    <t>SHERIFF'S FEES</t>
  </si>
  <si>
    <t>MISCELLANEOUS</t>
  </si>
  <si>
    <t>UNKNOWN</t>
  </si>
  <si>
    <t>TOTAL</t>
  </si>
  <si>
    <t>Black Hawk</t>
  </si>
  <si>
    <t>OFFENSE</t>
  </si>
  <si>
    <t>YEAR</t>
  </si>
  <si>
    <t>JUVENILE (232.150)</t>
  </si>
  <si>
    <t>DISMISSAL / ACQUITTAL (902C.2)</t>
  </si>
  <si>
    <t>DEFERRED (907)</t>
  </si>
  <si>
    <t>PUB INTX &amp; MINOR IN POSSESSION (123.46 &amp; 123.47)</t>
  </si>
  <si>
    <t>PROSTITUTION (725.1)</t>
  </si>
  <si>
    <t>ID THEFT TRAFFIC (321.200A)</t>
  </si>
  <si>
    <t>DRV WHILE SUSP/BAR/REV NO NOTICE (321.211)</t>
  </si>
  <si>
    <t>JUV?</t>
  </si>
  <si>
    <t>2 YRS AFT LAST CASE ACT &amp; AGE 18 ?</t>
  </si>
  <si>
    <t>SBSQ OR PENDING FECR, AGR, SRCR?</t>
  </si>
  <si>
    <t>YOUTHFUL OFFENDER STS &amp; SBSQ CONVICTION?</t>
  </si>
  <si>
    <t>DISM ACQ?</t>
  </si>
  <si>
    <t>ATT'Y DEBT</t>
  </si>
  <si>
    <t>OTH DEBT</t>
  </si>
  <si>
    <t>TIME ELAPSED?</t>
  </si>
  <si>
    <t>INS/COMP</t>
  </si>
  <si>
    <t>DEF JMT?</t>
  </si>
  <si>
    <t>ON PROB?</t>
  </si>
  <si>
    <t>2 YRS?</t>
  </si>
  <si>
    <t>OTHR CONVICTION IN 2 YRS OTHER THAN 321 OR LOCAL TRFC</t>
  </si>
  <si>
    <t>&lt; 18 YRS AT TIME OF CHG?</t>
  </si>
  <si>
    <t>OTHR CHG IN 2 YRS OTHER THAN 321 OR LOCAL TRFC</t>
  </si>
  <si>
    <t>FRAUD?</t>
  </si>
  <si>
    <t>LESS THAN 1 YEAR SNCE DISCOVERY?</t>
  </si>
  <si>
    <t>RECEIVED NOTICE?</t>
  </si>
  <si>
    <t>DISCHARGABLE?</t>
  </si>
  <si>
    <t>YES</t>
  </si>
  <si>
    <t>MAYBE</t>
  </si>
  <si>
    <t>NO</t>
  </si>
  <si>
    <t>TOTAL FOR LICENSURE</t>
  </si>
  <si>
    <t>OTHER DEBT</t>
  </si>
  <si>
    <t>TOTAL FOR REGISTRATION</t>
  </si>
  <si>
    <t>LICENSURE</t>
  </si>
  <si>
    <t>REGISTRATION</t>
  </si>
  <si>
    <t>VEHICULAR?</t>
  </si>
  <si>
    <t>CRIM CONV?</t>
  </si>
  <si>
    <t>WHICH EXEMPTIONS APPLY?</t>
  </si>
  <si>
    <t>ALL</t>
  </si>
  <si>
    <t>FEDERAL ONLY</t>
  </si>
  <si>
    <t>TIME BARRED?</t>
  </si>
  <si>
    <t>BARRED</t>
  </si>
  <si>
    <t>MAYBE BARRED</t>
  </si>
  <si>
    <t>NOT BARRED</t>
  </si>
  <si>
    <t>EXPUNGEMENT</t>
  </si>
  <si>
    <t>2 YRS PASSED &amp; AGE 18 ?</t>
  </si>
  <si>
    <t>PUB INTOX</t>
  </si>
  <si>
    <t>BANKRUPTCY</t>
  </si>
  <si>
    <t>STATUTE OF LIMITATIONS</t>
  </si>
  <si>
    <t>EXEMPTIONS</t>
  </si>
  <si>
    <t>LICENSURE &amp; REGISTRATION</t>
  </si>
  <si>
    <t>INSTALLMENT RAP</t>
  </si>
  <si>
    <t>OVERALL RAP (IMPOSITION / REMISSION)</t>
  </si>
  <si>
    <t>BASIC INFO</t>
  </si>
  <si>
    <t>Name</t>
  </si>
  <si>
    <t>County</t>
  </si>
  <si>
    <t>BALANCE</t>
  </si>
  <si>
    <t>Household size</t>
  </si>
  <si>
    <t># of Cars</t>
  </si>
  <si>
    <t>MONTHLY HOUSEHOLD INCOME</t>
  </si>
  <si>
    <t>Unemployment</t>
  </si>
  <si>
    <t>Gross salary (monthly)</t>
  </si>
  <si>
    <t>HOURLY WAGES</t>
  </si>
  <si>
    <t>SSI/SSD</t>
  </si>
  <si>
    <t>Hourly rate</t>
  </si>
  <si>
    <t>VA Benefits</t>
  </si>
  <si>
    <t>Hours / wk</t>
  </si>
  <si>
    <t>TANF</t>
  </si>
  <si>
    <t>DISP</t>
  </si>
  <si>
    <t>Monthly</t>
  </si>
  <si>
    <t>TOTAL INCOME</t>
  </si>
  <si>
    <t>TOTAL EXPENSES</t>
  </si>
  <si>
    <t>MONTHLY LIVING EXPENSES</t>
  </si>
  <si>
    <t>1. Food /Personal care</t>
  </si>
  <si>
    <t>4. Medical</t>
  </si>
  <si>
    <t>Actual</t>
  </si>
  <si>
    <t>Allowance</t>
  </si>
  <si>
    <t>Food</t>
  </si>
  <si>
    <t>Health insurance</t>
  </si>
  <si>
    <t>Housekeeping supplies</t>
  </si>
  <si>
    <t>Out of pocket health care</t>
  </si>
  <si>
    <t>Clothing and Clothing Services</t>
  </si>
  <si>
    <t>Expenses</t>
  </si>
  <si>
    <t>Personal Care Products &amp; Services</t>
  </si>
  <si>
    <t>Total</t>
  </si>
  <si>
    <t>Miscellaneous</t>
  </si>
  <si>
    <t>5. Other</t>
  </si>
  <si>
    <t>2. Transportation</t>
  </si>
  <si>
    <t>Child / dependent care</t>
  </si>
  <si>
    <t>Estimated tax payments</t>
  </si>
  <si>
    <t>Gas / insurance / licenses</t>
  </si>
  <si>
    <t>Term life insurance</t>
  </si>
  <si>
    <t>Parking, maintenance, etc.</t>
  </si>
  <si>
    <r>
      <t xml:space="preserve">Retirement </t>
    </r>
    <r>
      <rPr>
        <i/>
        <sz val="11"/>
        <color theme="1"/>
        <rFont val="Calibri"/>
        <family val="2"/>
        <scheme val="minor"/>
      </rPr>
      <t>(employer required)</t>
    </r>
  </si>
  <si>
    <t>Public transportation</t>
  </si>
  <si>
    <r>
      <t xml:space="preserve">Retirement </t>
    </r>
    <r>
      <rPr>
        <i/>
        <sz val="11"/>
        <color theme="1"/>
        <rFont val="Calibri"/>
        <family val="2"/>
        <scheme val="minor"/>
      </rPr>
      <t>(voluntary)</t>
    </r>
  </si>
  <si>
    <t>Union dues</t>
  </si>
  <si>
    <t>3. Housing &amp; Utilities</t>
  </si>
  <si>
    <t>Delinquent taxes</t>
  </si>
  <si>
    <r>
      <t xml:space="preserve">Student loans </t>
    </r>
    <r>
      <rPr>
        <i/>
        <sz val="11"/>
        <color theme="1"/>
        <rFont val="Calibri"/>
        <family val="2"/>
        <scheme val="minor"/>
      </rPr>
      <t>(minimum payment)</t>
    </r>
  </si>
  <si>
    <t>Rent/mortgage/housing payment</t>
  </si>
  <si>
    <t>Court ordered child support</t>
  </si>
  <si>
    <t>Electric, oil/gas, Water/Trash</t>
  </si>
  <si>
    <t>Court ordered spousal support</t>
  </si>
  <si>
    <t>Phone/cell/cable/internet</t>
  </si>
  <si>
    <t>Other county court debt</t>
  </si>
  <si>
    <t>Real estate taxes &amp; insurance</t>
  </si>
  <si>
    <t>Other court ordered payments</t>
  </si>
  <si>
    <t>Maintenance &amp; repairs</t>
  </si>
  <si>
    <t>Other</t>
  </si>
  <si>
    <t>Balance</t>
  </si>
  <si>
    <t>TOTAL DISCRETIONARY INCOME</t>
  </si>
  <si>
    <t>IRS LOCAL COLLECTION STANDARDS - HOUSING</t>
  </si>
  <si>
    <t>2018 Fed pov guidelines</t>
  </si>
  <si>
    <t>Calibration</t>
  </si>
  <si>
    <t xml:space="preserve">Adair </t>
  </si>
  <si>
    <t># in household</t>
  </si>
  <si>
    <t>Amount</t>
  </si>
  <si>
    <t>Min payment</t>
  </si>
  <si>
    <t xml:space="preserve">Adams </t>
  </si>
  <si>
    <t>Max % payment</t>
  </si>
  <si>
    <t xml:space="preserve">Allamakee </t>
  </si>
  <si>
    <t>Max # payments (mos)</t>
  </si>
  <si>
    <t xml:space="preserve">Appanoose </t>
  </si>
  <si>
    <t xml:space="preserve">Audubon </t>
  </si>
  <si>
    <t xml:space="preserve">Benton </t>
  </si>
  <si>
    <t xml:space="preserve">Black Hawk </t>
  </si>
  <si>
    <t xml:space="preserve">Boone </t>
  </si>
  <si>
    <t xml:space="preserve">Bremer </t>
  </si>
  <si>
    <t xml:space="preserve">Buchanan </t>
  </si>
  <si>
    <t>Add'l</t>
  </si>
  <si>
    <t xml:space="preserve">Buena Vista </t>
  </si>
  <si>
    <t xml:space="preserve">Butler </t>
  </si>
  <si>
    <t xml:space="preserve">Calhoun </t>
  </si>
  <si>
    <t xml:space="preserve">Carroll </t>
  </si>
  <si>
    <t xml:space="preserve">Cass </t>
  </si>
  <si>
    <t xml:space="preserve">Cedar </t>
  </si>
  <si>
    <t xml:space="preserve">Cerro Gordo </t>
  </si>
  <si>
    <t xml:space="preserve">Cherokee </t>
  </si>
  <si>
    <t xml:space="preserve">Chickasaw </t>
  </si>
  <si>
    <t xml:space="preserve">Clarke </t>
  </si>
  <si>
    <t xml:space="preserve">Clay </t>
  </si>
  <si>
    <t xml:space="preserve">Clayton </t>
  </si>
  <si>
    <t xml:space="preserve">Clinton </t>
  </si>
  <si>
    <t xml:space="preserve">Crawford </t>
  </si>
  <si>
    <t xml:space="preserve">Dallas </t>
  </si>
  <si>
    <t xml:space="preserve">Davis </t>
  </si>
  <si>
    <t xml:space="preserve">Decatur </t>
  </si>
  <si>
    <t xml:space="preserve">Delaware </t>
  </si>
  <si>
    <t xml:space="preserve">Des Moines </t>
  </si>
  <si>
    <t xml:space="preserve">Dickinson </t>
  </si>
  <si>
    <t xml:space="preserve">Dubuque </t>
  </si>
  <si>
    <t xml:space="preserve">Emmet </t>
  </si>
  <si>
    <t xml:space="preserve">Fayette </t>
  </si>
  <si>
    <t xml:space="preserve">Floyd </t>
  </si>
  <si>
    <t xml:space="preserve">Franklin </t>
  </si>
  <si>
    <t xml:space="preserve">Fremont </t>
  </si>
  <si>
    <t xml:space="preserve">Greene </t>
  </si>
  <si>
    <t xml:space="preserve">Grundy </t>
  </si>
  <si>
    <t xml:space="preserve">Guthrie </t>
  </si>
  <si>
    <t xml:space="preserve">Hamilton </t>
  </si>
  <si>
    <t xml:space="preserve">Hancock </t>
  </si>
  <si>
    <t xml:space="preserve">Hardin </t>
  </si>
  <si>
    <t xml:space="preserve">Harrison </t>
  </si>
  <si>
    <t xml:space="preserve">Henry </t>
  </si>
  <si>
    <t xml:space="preserve">Howard </t>
  </si>
  <si>
    <t xml:space="preserve">Humboldt </t>
  </si>
  <si>
    <t xml:space="preserve">Ida </t>
  </si>
  <si>
    <t xml:space="preserve">Iowa </t>
  </si>
  <si>
    <t xml:space="preserve">Jackson </t>
  </si>
  <si>
    <t xml:space="preserve">Jasper </t>
  </si>
  <si>
    <t xml:space="preserve">Jefferson </t>
  </si>
  <si>
    <t xml:space="preserve">Johnson </t>
  </si>
  <si>
    <t xml:space="preserve">Jones </t>
  </si>
  <si>
    <t xml:space="preserve">Keokuk </t>
  </si>
  <si>
    <t xml:space="preserve">Kossuth </t>
  </si>
  <si>
    <t xml:space="preserve">Lee </t>
  </si>
  <si>
    <t xml:space="preserve">Linn </t>
  </si>
  <si>
    <t xml:space="preserve">Louisa </t>
  </si>
  <si>
    <t xml:space="preserve">Lucas </t>
  </si>
  <si>
    <t xml:space="preserve">Lyon </t>
  </si>
  <si>
    <t xml:space="preserve">Madison </t>
  </si>
  <si>
    <t xml:space="preserve">Mahaska </t>
  </si>
  <si>
    <t xml:space="preserve">Marion </t>
  </si>
  <si>
    <t xml:space="preserve">Marshall </t>
  </si>
  <si>
    <t xml:space="preserve">Mills </t>
  </si>
  <si>
    <t xml:space="preserve">Mitchell </t>
  </si>
  <si>
    <t xml:space="preserve">Monona </t>
  </si>
  <si>
    <t xml:space="preserve">Monroe </t>
  </si>
  <si>
    <t xml:space="preserve">Montgomery </t>
  </si>
  <si>
    <t xml:space="preserve">Muscatine </t>
  </si>
  <si>
    <t xml:space="preserve">O'Brien </t>
  </si>
  <si>
    <t xml:space="preserve">Osceola </t>
  </si>
  <si>
    <t xml:space="preserve">Page </t>
  </si>
  <si>
    <t xml:space="preserve">Palo Alto </t>
  </si>
  <si>
    <t xml:space="preserve">Plymouth </t>
  </si>
  <si>
    <t xml:space="preserve">Pocahontas </t>
  </si>
  <si>
    <t xml:space="preserve">Polk </t>
  </si>
  <si>
    <t xml:space="preserve">Pottawattamie </t>
  </si>
  <si>
    <t xml:space="preserve">Poweshiek </t>
  </si>
  <si>
    <t xml:space="preserve">Ringgold </t>
  </si>
  <si>
    <t xml:space="preserve">Sac </t>
  </si>
  <si>
    <t xml:space="preserve">Scott </t>
  </si>
  <si>
    <t xml:space="preserve">Shelby </t>
  </si>
  <si>
    <t xml:space="preserve">Sioux </t>
  </si>
  <si>
    <t xml:space="preserve">Story </t>
  </si>
  <si>
    <t xml:space="preserve">Tama </t>
  </si>
  <si>
    <t xml:space="preserve">Taylor </t>
  </si>
  <si>
    <t xml:space="preserve">Union </t>
  </si>
  <si>
    <t xml:space="preserve">Van Buren </t>
  </si>
  <si>
    <t xml:space="preserve">Wapello </t>
  </si>
  <si>
    <t xml:space="preserve">Warren </t>
  </si>
  <si>
    <t xml:space="preserve">Washington </t>
  </si>
  <si>
    <t xml:space="preserve">Wayne </t>
  </si>
  <si>
    <t xml:space="preserve">Webster </t>
  </si>
  <si>
    <t xml:space="preserve">Winnebago </t>
  </si>
  <si>
    <t xml:space="preserve">Winneshiek </t>
  </si>
  <si>
    <t xml:space="preserve">Woodbury </t>
  </si>
  <si>
    <t xml:space="preserve">Worth </t>
  </si>
  <si>
    <t xml:space="preserve">Wright </t>
  </si>
  <si>
    <t>IOWA CRIMINAL RECORD SPREADSHEET, (CRS) © 2018 ALEX KORNYA, ALL RIGHTS RESERVED</t>
  </si>
  <si>
    <r>
      <rPr>
        <b/>
        <sz val="11"/>
        <color rgb="FFFF0000"/>
        <rFont val="Calibri"/>
        <family val="2"/>
        <scheme val="minor"/>
      </rPr>
      <t>NOTE:</t>
    </r>
    <r>
      <rPr>
        <sz val="11"/>
        <rFont val="Calibri"/>
        <family val="2"/>
        <scheme val="minor"/>
      </rPr>
      <t xml:space="preserve"> Designed for Excel 2016, some functions may not work properly in  earlier versions.</t>
    </r>
  </si>
  <si>
    <t>VERSION 2.3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</si>
</sst>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quot;$&quot;#,##0.00"/>
    <numFmt numFmtId="165" formatCode="_([$$-409]* #,##0.00_);_([$$-409]* \(#,##0.00\);_([$$-409]* &quot;-&quot;??_);_(@_)"/>
    <numFmt numFmtId="166" formatCode="_(&quot;$&quot;* #,##0_);_(&quot;$&quot;* \(#,##0\);_(&quot;$&quot;* &quot;-&quot;??_);_(@_)"/>
  </numFmts>
  <fonts count="20" x14ac:knownFonts="1">
    <font>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1"/>
      <color theme="1"/>
      <name val="Calibri"/>
      <family val="2"/>
      <scheme val="minor"/>
    </font>
    <font>
      <sz val="11"/>
      <name val="Calibri"/>
      <family val="2"/>
      <scheme val="minor"/>
    </font>
    <font>
      <sz val="14"/>
      <color theme="1"/>
      <name val="Calibri"/>
      <family val="2"/>
      <scheme val="minor"/>
    </font>
    <font>
      <b/>
      <sz val="16"/>
      <color rgb="FFFF0000"/>
      <name val="Calibri"/>
      <family val="2"/>
      <scheme val="minor"/>
    </font>
    <font>
      <sz val="16"/>
      <color theme="1"/>
      <name val="Calibri"/>
      <family val="2"/>
      <scheme val="minor"/>
    </font>
    <font>
      <b/>
      <sz val="16"/>
      <color theme="1"/>
      <name val="Calibri"/>
      <family val="2"/>
      <scheme val="minor"/>
    </font>
    <font>
      <sz val="11"/>
      <color rgb="FFFF0000"/>
      <name val="Calibri"/>
      <family val="2"/>
      <scheme val="minor"/>
    </font>
    <font>
      <sz val="13"/>
      <color theme="1"/>
      <name val="Calibri"/>
      <family val="2"/>
      <scheme val="minor"/>
    </font>
    <font>
      <b/>
      <sz val="11"/>
      <name val="Calibri"/>
      <family val="2"/>
      <scheme val="minor"/>
    </font>
    <font>
      <b/>
      <sz val="14"/>
      <color theme="0"/>
      <name val="Calibri"/>
      <family val="2"/>
      <scheme val="minor"/>
    </font>
    <font>
      <b/>
      <sz val="60"/>
      <color theme="0"/>
      <name val="Calibri"/>
      <family val="2"/>
      <scheme val="minor"/>
    </font>
    <font>
      <sz val="11"/>
      <color theme="1"/>
      <name val="Calibri"/>
      <family val="2"/>
      <scheme val="minor"/>
    </font>
    <font>
      <i/>
      <sz val="11"/>
      <color theme="1"/>
      <name val="Calibri"/>
      <family val="2"/>
      <scheme val="minor"/>
    </font>
    <font>
      <sz val="11"/>
      <color rgb="FF00B0F0"/>
      <name val="Calibri"/>
      <family val="2"/>
      <scheme val="minor"/>
    </font>
    <font>
      <b/>
      <sz val="11"/>
      <color rgb="FFFF0000"/>
      <name val="Calibri"/>
      <family val="2"/>
      <scheme val="minor"/>
    </font>
    <font>
      <sz val="10"/>
      <color rgb="FF000000"/>
      <name val="Times New Roman"/>
      <family val="1"/>
    </font>
  </fonts>
  <fills count="31">
    <fill>
      <patternFill patternType="none"/>
    </fill>
    <fill>
      <patternFill patternType="gray125"/>
    </fill>
    <fill>
      <patternFill patternType="solid">
        <fgColor theme="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6600FF"/>
        <bgColor indexed="64"/>
      </patternFill>
    </fill>
    <fill>
      <patternFill patternType="solid">
        <fgColor rgb="FFCC99FF"/>
        <bgColor indexed="64"/>
      </patternFill>
    </fill>
    <fill>
      <patternFill patternType="solid">
        <fgColor rgb="FF00B0F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FF0000"/>
      </left>
      <right/>
      <top/>
      <bottom style="thin">
        <color rgb="FFFF0000"/>
      </bottom>
      <diagonal/>
    </border>
    <border>
      <left/>
      <right style="thin">
        <color rgb="FFFF0000"/>
      </right>
      <top/>
      <bottom style="thin">
        <color rgb="FFFF0000"/>
      </bottom>
      <diagonal/>
    </border>
  </borders>
  <cellStyleXfs count="3">
    <xf numFmtId="0" fontId="0" fillId="0" borderId="0"/>
    <xf numFmtId="44" fontId="15" fillId="0" borderId="0" applyFont="0" applyFill="0" applyBorder="0" applyAlignment="0" applyProtection="0"/>
    <xf numFmtId="9" fontId="15" fillId="0" borderId="0" applyFont="0" applyFill="0" applyBorder="0" applyAlignment="0" applyProtection="0"/>
  </cellStyleXfs>
  <cellXfs count="314">
    <xf numFmtId="0" fontId="0" fillId="0" borderId="0" xfId="0"/>
    <xf numFmtId="0" fontId="0" fillId="0" borderId="1" xfId="0" applyBorder="1" applyAlignment="1">
      <alignment horizontal="center"/>
    </xf>
    <xf numFmtId="0" fontId="0" fillId="0" borderId="1" xfId="0" applyBorder="1"/>
    <xf numFmtId="0" fontId="0" fillId="0" borderId="1" xfId="0" applyFill="1" applyBorder="1" applyAlignment="1">
      <alignment horizontal="center"/>
    </xf>
    <xf numFmtId="164" fontId="0" fillId="0" borderId="0" xfId="0" applyNumberFormat="1"/>
    <xf numFmtId="0" fontId="3" fillId="0" borderId="0" xfId="0" applyFont="1"/>
    <xf numFmtId="0" fontId="0" fillId="0" borderId="0" xfId="0" applyFill="1" applyBorder="1" applyAlignment="1">
      <alignment horizontal="center"/>
    </xf>
    <xf numFmtId="164" fontId="0" fillId="0" borderId="0" xfId="0" applyNumberFormat="1" applyFill="1" applyBorder="1"/>
    <xf numFmtId="0" fontId="1" fillId="0" borderId="0" xfId="0" applyFont="1" applyFill="1" applyBorder="1" applyAlignment="1">
      <alignment horizontal="center"/>
    </xf>
    <xf numFmtId="164" fontId="0" fillId="0" borderId="0" xfId="0" applyNumberFormat="1" applyBorder="1"/>
    <xf numFmtId="0" fontId="0" fillId="14" borderId="1" xfId="0" applyFill="1" applyBorder="1" applyAlignment="1">
      <alignment horizontal="center"/>
    </xf>
    <xf numFmtId="0" fontId="0" fillId="5" borderId="0" xfId="0" applyFill="1"/>
    <xf numFmtId="0" fontId="0" fillId="17" borderId="1" xfId="0" applyFill="1" applyBorder="1" applyAlignment="1">
      <alignment horizontal="center"/>
    </xf>
    <xf numFmtId="0" fontId="0" fillId="17" borderId="1" xfId="0" applyFill="1" applyBorder="1"/>
    <xf numFmtId="0" fontId="0" fillId="14" borderId="1" xfId="0" applyFill="1" applyBorder="1"/>
    <xf numFmtId="164" fontId="5" fillId="5" borderId="0" xfId="0" applyNumberFormat="1" applyFont="1" applyFill="1"/>
    <xf numFmtId="164" fontId="5" fillId="5" borderId="0" xfId="0" applyNumberFormat="1" applyFont="1" applyFill="1" applyBorder="1" applyAlignment="1">
      <alignment horizontal="right"/>
    </xf>
    <xf numFmtId="0" fontId="5" fillId="18" borderId="1" xfId="0" applyFont="1" applyFill="1" applyBorder="1" applyAlignment="1">
      <alignment horizontal="center" wrapText="1"/>
    </xf>
    <xf numFmtId="0" fontId="0" fillId="20" borderId="1" xfId="0"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vertical="center"/>
    </xf>
    <xf numFmtId="0" fontId="0" fillId="16" borderId="1" xfId="0" applyFill="1" applyBorder="1" applyAlignment="1">
      <alignment vertical="center"/>
    </xf>
    <xf numFmtId="0" fontId="0" fillId="9" borderId="1" xfId="0" applyFill="1" applyBorder="1" applyAlignment="1">
      <alignment vertical="center"/>
    </xf>
    <xf numFmtId="0" fontId="0" fillId="5" borderId="1" xfId="0" applyFill="1" applyBorder="1" applyAlignment="1">
      <alignment vertical="center"/>
    </xf>
    <xf numFmtId="0" fontId="0" fillId="16" borderId="1" xfId="0" applyFill="1" applyBorder="1" applyAlignment="1">
      <alignment vertical="center" wrapText="1"/>
    </xf>
    <xf numFmtId="0" fontId="0" fillId="9" borderId="1" xfId="0" applyFill="1" applyBorder="1" applyAlignment="1">
      <alignment vertical="center" wrapText="1"/>
    </xf>
    <xf numFmtId="0" fontId="0" fillId="5" borderId="7" xfId="0" applyFill="1" applyBorder="1" applyAlignment="1">
      <alignment vertical="center" wrapText="1"/>
    </xf>
    <xf numFmtId="14" fontId="0" fillId="0" borderId="0" xfId="0" applyNumberFormat="1"/>
    <xf numFmtId="14" fontId="0" fillId="5" borderId="0" xfId="0" applyNumberFormat="1" applyFill="1"/>
    <xf numFmtId="14" fontId="0" fillId="0" borderId="0" xfId="0" applyNumberFormat="1" applyAlignment="1">
      <alignment horizontal="left"/>
    </xf>
    <xf numFmtId="0" fontId="4" fillId="6" borderId="1" xfId="0" applyFont="1" applyFill="1" applyBorder="1"/>
    <xf numFmtId="0" fontId="0" fillId="5" borderId="0" xfId="0" applyNumberFormat="1" applyFill="1"/>
    <xf numFmtId="0" fontId="0" fillId="20" borderId="1" xfId="0" applyFill="1" applyBorder="1" applyAlignment="1">
      <alignment horizontal="center" vertical="center" wrapText="1"/>
    </xf>
    <xf numFmtId="0" fontId="0" fillId="5" borderId="9" xfId="0" applyFill="1" applyBorder="1"/>
    <xf numFmtId="0" fontId="0" fillId="5" borderId="2" xfId="0" applyFill="1" applyBorder="1"/>
    <xf numFmtId="0" fontId="5" fillId="5" borderId="2" xfId="0" applyFont="1" applyFill="1" applyBorder="1"/>
    <xf numFmtId="0" fontId="0" fillId="0" borderId="9" xfId="0" applyBorder="1"/>
    <xf numFmtId="0" fontId="0" fillId="0" borderId="2" xfId="0" applyBorder="1"/>
    <xf numFmtId="0" fontId="0" fillId="12" borderId="1" xfId="0" applyFill="1" applyBorder="1" applyAlignment="1">
      <alignment vertical="center"/>
    </xf>
    <xf numFmtId="0" fontId="5" fillId="18" borderId="3" xfId="0" applyFont="1" applyFill="1" applyBorder="1" applyAlignment="1">
      <alignment horizontal="center" wrapText="1"/>
    </xf>
    <xf numFmtId="0" fontId="5" fillId="5" borderId="0" xfId="0" applyFont="1" applyFill="1" applyBorder="1"/>
    <xf numFmtId="0" fontId="5" fillId="0" borderId="0" xfId="0" applyFont="1" applyFill="1" applyAlignment="1">
      <alignment horizontal="right" wrapText="1"/>
    </xf>
    <xf numFmtId="0" fontId="2" fillId="21" borderId="10" xfId="0" applyFont="1" applyFill="1" applyBorder="1" applyAlignment="1">
      <alignment horizontal="center"/>
    </xf>
    <xf numFmtId="164" fontId="4" fillId="22" borderId="0" xfId="0" applyNumberFormat="1" applyFont="1" applyFill="1"/>
    <xf numFmtId="0" fontId="0" fillId="0" borderId="10" xfId="0" applyFill="1" applyBorder="1" applyAlignment="1">
      <alignment horizontal="center"/>
    </xf>
    <xf numFmtId="0" fontId="2" fillId="23" borderId="1" xfId="0" applyFont="1" applyFill="1" applyBorder="1" applyAlignment="1">
      <alignment horizontal="center"/>
    </xf>
    <xf numFmtId="0" fontId="2" fillId="24" borderId="1" xfId="0" applyFont="1" applyFill="1" applyBorder="1" applyAlignment="1">
      <alignment horizontal="center"/>
    </xf>
    <xf numFmtId="0" fontId="2" fillId="25" borderId="1" xfId="0" applyFont="1" applyFill="1" applyBorder="1" applyAlignment="1">
      <alignment horizontal="center"/>
    </xf>
    <xf numFmtId="164" fontId="2" fillId="23" borderId="1" xfId="0" applyNumberFormat="1" applyFont="1" applyFill="1" applyBorder="1"/>
    <xf numFmtId="164" fontId="2" fillId="24" borderId="1" xfId="0" applyNumberFormat="1" applyFont="1" applyFill="1" applyBorder="1"/>
    <xf numFmtId="164" fontId="2" fillId="25" borderId="1" xfId="0" applyNumberFormat="1" applyFont="1" applyFill="1" applyBorder="1"/>
    <xf numFmtId="164" fontId="0" fillId="9" borderId="1" xfId="0" applyNumberFormat="1" applyFill="1" applyBorder="1" applyAlignment="1">
      <alignment horizontal="right"/>
    </xf>
    <xf numFmtId="164" fontId="0" fillId="9" borderId="0" xfId="0" applyNumberFormat="1" applyFill="1"/>
    <xf numFmtId="164" fontId="0" fillId="26" borderId="0" xfId="0" applyNumberFormat="1" applyFill="1"/>
    <xf numFmtId="164" fontId="0" fillId="14" borderId="0" xfId="0" applyNumberFormat="1" applyFill="1"/>
    <xf numFmtId="164" fontId="0" fillId="14" borderId="16" xfId="0" applyNumberFormat="1" applyFill="1" applyBorder="1"/>
    <xf numFmtId="164" fontId="0" fillId="14" borderId="19" xfId="0" applyNumberFormat="1" applyFill="1" applyBorder="1"/>
    <xf numFmtId="164" fontId="5" fillId="5" borderId="5" xfId="0" applyNumberFormat="1" applyFont="1" applyFill="1" applyBorder="1" applyAlignment="1">
      <alignment horizontal="right"/>
    </xf>
    <xf numFmtId="164" fontId="0" fillId="0" borderId="20" xfId="0" applyNumberFormat="1" applyFill="1" applyBorder="1"/>
    <xf numFmtId="164" fontId="6" fillId="0" borderId="0" xfId="0" applyNumberFormat="1" applyFont="1"/>
    <xf numFmtId="0" fontId="0" fillId="0" borderId="0" xfId="0" applyAlignment="1">
      <alignment wrapText="1"/>
    </xf>
    <xf numFmtId="14" fontId="0" fillId="0" borderId="0" xfId="0" applyNumberFormat="1" applyAlignment="1">
      <alignment wrapText="1"/>
    </xf>
    <xf numFmtId="14" fontId="3" fillId="0" borderId="0" xfId="0" applyNumberFormat="1" applyFont="1" applyAlignment="1">
      <alignment wrapText="1"/>
    </xf>
    <xf numFmtId="0" fontId="0" fillId="0" borderId="3" xfId="0" applyBorder="1"/>
    <xf numFmtId="0" fontId="11" fillId="0" borderId="15" xfId="0" applyFont="1" applyBorder="1" applyAlignment="1">
      <alignment wrapText="1"/>
    </xf>
    <xf numFmtId="0" fontId="11" fillId="0" borderId="16" xfId="0" applyFont="1" applyBorder="1" applyAlignment="1">
      <alignment wrapText="1"/>
    </xf>
    <xf numFmtId="0" fontId="0" fillId="2" borderId="1" xfId="0" applyFill="1" applyBorder="1" applyAlignment="1">
      <alignment vertical="center"/>
    </xf>
    <xf numFmtId="164" fontId="0" fillId="0" borderId="1" xfId="0" applyNumberFormat="1" applyFill="1" applyBorder="1" applyAlignment="1">
      <alignment horizontal="left"/>
    </xf>
    <xf numFmtId="0" fontId="10" fillId="2" borderId="0" xfId="0" applyFont="1" applyFill="1" applyBorder="1"/>
    <xf numFmtId="0" fontId="0" fillId="2" borderId="0" xfId="0" applyFill="1" applyBorder="1"/>
    <xf numFmtId="164" fontId="0" fillId="0" borderId="1" xfId="0" applyNumberFormat="1" applyFill="1" applyBorder="1"/>
    <xf numFmtId="0" fontId="2" fillId="2" borderId="1" xfId="0" applyFont="1" applyFill="1" applyBorder="1" applyAlignment="1">
      <alignment horizontal="center"/>
    </xf>
    <xf numFmtId="164" fontId="0" fillId="29" borderId="0" xfId="0" applyNumberFormat="1" applyFill="1" applyBorder="1" applyAlignment="1">
      <alignment horizontal="left"/>
    </xf>
    <xf numFmtId="0" fontId="0" fillId="27" borderId="14" xfId="0" applyFill="1" applyBorder="1" applyAlignment="1">
      <alignment horizontal="left"/>
    </xf>
    <xf numFmtId="0" fontId="0" fillId="27" borderId="7" xfId="0" applyFill="1" applyBorder="1" applyAlignment="1">
      <alignment horizontal="left"/>
    </xf>
    <xf numFmtId="0" fontId="0" fillId="27" borderId="9" xfId="0" applyFill="1" applyBorder="1" applyAlignment="1">
      <alignment horizontal="left"/>
    </xf>
    <xf numFmtId="164" fontId="0" fillId="29" borderId="10" xfId="0" applyNumberFormat="1" applyFill="1" applyBorder="1" applyAlignment="1">
      <alignment horizontal="left"/>
    </xf>
    <xf numFmtId="164" fontId="0" fillId="29" borderId="4" xfId="0" applyNumberFormat="1" applyFill="1" applyBorder="1" applyAlignment="1">
      <alignment horizontal="left"/>
    </xf>
    <xf numFmtId="0" fontId="0" fillId="27" borderId="6" xfId="0" applyFill="1" applyBorder="1" applyAlignment="1">
      <alignment horizontal="left"/>
    </xf>
    <xf numFmtId="0" fontId="0" fillId="27" borderId="11" xfId="0" applyFill="1" applyBorder="1" applyAlignment="1">
      <alignment horizontal="left"/>
    </xf>
    <xf numFmtId="0" fontId="0" fillId="27" borderId="12" xfId="0" applyFill="1" applyBorder="1" applyAlignment="1">
      <alignment horizontal="left"/>
    </xf>
    <xf numFmtId="164" fontId="0" fillId="29" borderId="10" xfId="0" applyNumberFormat="1" applyFill="1" applyBorder="1"/>
    <xf numFmtId="164" fontId="0" fillId="29" borderId="4" xfId="0" applyNumberFormat="1" applyFill="1" applyBorder="1"/>
    <xf numFmtId="0" fontId="0" fillId="27" borderId="6" xfId="0" applyFill="1" applyBorder="1" applyAlignment="1">
      <alignment horizontal="center"/>
    </xf>
    <xf numFmtId="0" fontId="2" fillId="27" borderId="11" xfId="0" applyFont="1" applyFill="1" applyBorder="1" applyAlignment="1">
      <alignment horizontal="center"/>
    </xf>
    <xf numFmtId="0" fontId="12" fillId="27" borderId="4" xfId="0" applyFont="1" applyFill="1" applyBorder="1" applyAlignment="1">
      <alignment horizontal="center" vertical="center" wrapText="1"/>
    </xf>
    <xf numFmtId="0" fontId="12" fillId="28" borderId="1" xfId="0" applyFont="1" applyFill="1" applyBorder="1" applyAlignment="1">
      <alignment vertical="center"/>
    </xf>
    <xf numFmtId="0" fontId="12" fillId="28" borderId="1" xfId="0" applyFont="1" applyFill="1" applyBorder="1" applyAlignment="1">
      <alignment vertical="center" wrapText="1"/>
    </xf>
    <xf numFmtId="0" fontId="1" fillId="13" borderId="1" xfId="0" applyFont="1" applyFill="1" applyBorder="1" applyAlignment="1">
      <alignment horizontal="center" vertical="center"/>
    </xf>
    <xf numFmtId="0" fontId="1" fillId="13" borderId="1" xfId="0" applyFont="1" applyFill="1" applyBorder="1" applyAlignment="1">
      <alignment vertical="center"/>
    </xf>
    <xf numFmtId="0" fontId="2" fillId="13" borderId="1" xfId="0" applyFont="1" applyFill="1" applyBorder="1" applyAlignment="1">
      <alignment horizontal="center"/>
    </xf>
    <xf numFmtId="0" fontId="13" fillId="2" borderId="29" xfId="0" applyFont="1" applyFill="1" applyBorder="1" applyAlignment="1">
      <alignment horizontal="center"/>
    </xf>
    <xf numFmtId="0" fontId="13" fillId="2" borderId="11" xfId="0" applyFont="1" applyFill="1" applyBorder="1" applyAlignment="1">
      <alignment horizontal="center"/>
    </xf>
    <xf numFmtId="0" fontId="0" fillId="27" borderId="36" xfId="0" applyFill="1" applyBorder="1" applyAlignment="1">
      <alignment horizontal="left"/>
    </xf>
    <xf numFmtId="164" fontId="0" fillId="29" borderId="35" xfId="0" applyNumberFormat="1" applyFill="1" applyBorder="1"/>
    <xf numFmtId="0" fontId="0" fillId="27" borderId="37" xfId="0" applyFill="1" applyBorder="1" applyAlignment="1">
      <alignment horizontal="left"/>
    </xf>
    <xf numFmtId="0" fontId="0" fillId="27" borderId="34" xfId="0" applyFill="1" applyBorder="1" applyAlignment="1">
      <alignment horizontal="left" vertical="center"/>
    </xf>
    <xf numFmtId="0" fontId="10" fillId="2" borderId="38" xfId="0" applyFont="1" applyFill="1" applyBorder="1"/>
    <xf numFmtId="0" fontId="0" fillId="0" borderId="37" xfId="0" applyBorder="1" applyAlignment="1">
      <alignment horizontal="left"/>
    </xf>
    <xf numFmtId="0" fontId="12" fillId="27" borderId="36" xfId="0" applyFont="1" applyFill="1" applyBorder="1" applyAlignment="1">
      <alignment horizontal="center" vertical="center"/>
    </xf>
    <xf numFmtId="0" fontId="0" fillId="2" borderId="39" xfId="0" applyFill="1" applyBorder="1" applyAlignment="1">
      <alignment vertical="center"/>
    </xf>
    <xf numFmtId="0" fontId="0" fillId="0" borderId="24" xfId="0" applyBorder="1"/>
    <xf numFmtId="0" fontId="0" fillId="2" borderId="25" xfId="0" applyFill="1" applyBorder="1"/>
    <xf numFmtId="0" fontId="1" fillId="13" borderId="37" xfId="0" applyFont="1" applyFill="1" applyBorder="1" applyAlignment="1">
      <alignment horizontal="center" vertical="center"/>
    </xf>
    <xf numFmtId="0" fontId="0" fillId="0" borderId="34" xfId="0" applyBorder="1"/>
    <xf numFmtId="0" fontId="1" fillId="13" borderId="37" xfId="0" applyFont="1" applyFill="1" applyBorder="1" applyAlignment="1">
      <alignment horizontal="center"/>
    </xf>
    <xf numFmtId="0" fontId="1" fillId="13" borderId="42" xfId="0" applyFont="1" applyFill="1" applyBorder="1" applyAlignment="1">
      <alignment horizontal="center"/>
    </xf>
    <xf numFmtId="164" fontId="0" fillId="0" borderId="43" xfId="0" applyNumberFormat="1" applyFill="1" applyBorder="1" applyAlignment="1">
      <alignment horizontal="left"/>
    </xf>
    <xf numFmtId="0" fontId="2" fillId="13" borderId="43" xfId="0" applyFont="1" applyFill="1" applyBorder="1" applyAlignment="1">
      <alignment horizontal="center"/>
    </xf>
    <xf numFmtId="14" fontId="11" fillId="0" borderId="16" xfId="0" applyNumberFormat="1" applyFont="1" applyBorder="1" applyAlignment="1">
      <alignment wrapText="1"/>
    </xf>
    <xf numFmtId="0" fontId="11" fillId="0" borderId="20" xfId="0" applyFont="1" applyBorder="1" applyAlignment="1">
      <alignment wrapText="1"/>
    </xf>
    <xf numFmtId="0" fontId="1"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47" xfId="0" applyFont="1" applyFill="1" applyBorder="1" applyAlignment="1">
      <alignment horizontal="center" vertical="center"/>
    </xf>
    <xf numFmtId="0" fontId="11" fillId="0" borderId="7" xfId="0" applyFont="1" applyBorder="1" applyAlignment="1">
      <alignment wrapText="1"/>
    </xf>
    <xf numFmtId="0" fontId="11" fillId="0" borderId="11" xfId="0" applyFont="1" applyBorder="1" applyAlignment="1">
      <alignment wrapText="1"/>
    </xf>
    <xf numFmtId="0" fontId="11" fillId="0" borderId="29" xfId="0" applyFont="1" applyBorder="1" applyAlignment="1">
      <alignment wrapText="1"/>
    </xf>
    <xf numFmtId="14" fontId="11" fillId="0" borderId="11" xfId="0" applyNumberFormat="1" applyFont="1" applyBorder="1" applyAlignment="1">
      <alignment wrapText="1"/>
    </xf>
    <xf numFmtId="14" fontId="11" fillId="0" borderId="29" xfId="0" applyNumberFormat="1" applyFont="1" applyBorder="1" applyAlignment="1">
      <alignment wrapText="1"/>
    </xf>
    <xf numFmtId="0" fontId="11" fillId="0" borderId="11" xfId="0" applyNumberFormat="1" applyFont="1" applyBorder="1" applyAlignment="1">
      <alignment wrapText="1"/>
    </xf>
    <xf numFmtId="0" fontId="11" fillId="0" borderId="29" xfId="0" applyNumberFormat="1" applyFont="1" applyBorder="1" applyAlignment="1">
      <alignment wrapText="1"/>
    </xf>
    <xf numFmtId="14" fontId="11" fillId="0" borderId="11" xfId="0" applyNumberFormat="1" applyFont="1" applyBorder="1" applyAlignment="1"/>
    <xf numFmtId="0" fontId="11" fillId="0" borderId="16" xfId="0" applyFont="1" applyBorder="1" applyAlignment="1"/>
    <xf numFmtId="0" fontId="1" fillId="13" borderId="34" xfId="0" applyFont="1" applyFill="1" applyBorder="1" applyAlignment="1">
      <alignment horizontal="center"/>
    </xf>
    <xf numFmtId="164" fontId="0" fillId="0" borderId="3" xfId="0" applyNumberFormat="1" applyFill="1" applyBorder="1" applyAlignment="1">
      <alignment horizontal="left"/>
    </xf>
    <xf numFmtId="0" fontId="2" fillId="13" borderId="3" xfId="0" applyFont="1" applyFill="1" applyBorder="1" applyAlignment="1">
      <alignment horizontal="center"/>
    </xf>
    <xf numFmtId="0" fontId="1" fillId="2" borderId="50" xfId="0" applyFont="1" applyFill="1" applyBorder="1" applyAlignment="1">
      <alignment horizontal="center" vertical="center"/>
    </xf>
    <xf numFmtId="0" fontId="1" fillId="2" borderId="35" xfId="0" applyFont="1" applyFill="1" applyBorder="1" applyAlignment="1">
      <alignment horizontal="center" vertical="center"/>
    </xf>
    <xf numFmtId="164" fontId="0" fillId="0" borderId="0" xfId="0" applyNumberFormat="1" applyFill="1" applyBorder="1" applyAlignment="1">
      <alignment horizontal="left"/>
    </xf>
    <xf numFmtId="0" fontId="2" fillId="0" borderId="0" xfId="0" applyFont="1" applyFill="1" applyBorder="1" applyAlignment="1">
      <alignment horizontal="center"/>
    </xf>
    <xf numFmtId="8" fontId="0" fillId="0" borderId="0" xfId="0" applyNumberFormat="1" applyAlignment="1">
      <alignment wrapText="1"/>
    </xf>
    <xf numFmtId="14" fontId="0" fillId="0" borderId="0" xfId="0" applyNumberFormat="1" applyFont="1" applyAlignment="1">
      <alignment wrapText="1"/>
    </xf>
    <xf numFmtId="0" fontId="0" fillId="0" borderId="0" xfId="0" applyFont="1"/>
    <xf numFmtId="164" fontId="1" fillId="0" borderId="16" xfId="0" applyNumberFormat="1" applyFont="1" applyFill="1" applyBorder="1" applyAlignment="1">
      <alignment horizontal="center"/>
    </xf>
    <xf numFmtId="0" fontId="4" fillId="0" borderId="0" xfId="0" applyFont="1"/>
    <xf numFmtId="0" fontId="4" fillId="0" borderId="0" xfId="0" applyFont="1" applyBorder="1"/>
    <xf numFmtId="0" fontId="4" fillId="0" borderId="6" xfId="0" applyFont="1" applyBorder="1"/>
    <xf numFmtId="0" fontId="0" fillId="0" borderId="10" xfId="0" applyBorder="1"/>
    <xf numFmtId="0" fontId="0" fillId="0" borderId="4" xfId="0" applyBorder="1"/>
    <xf numFmtId="0" fontId="0" fillId="0" borderId="0" xfId="0" applyFill="1"/>
    <xf numFmtId="0" fontId="1" fillId="0" borderId="0" xfId="0" applyFont="1" applyFill="1" applyBorder="1" applyAlignment="1">
      <alignment vertical="center"/>
    </xf>
    <xf numFmtId="0" fontId="0" fillId="26" borderId="0" xfId="0" applyFill="1"/>
    <xf numFmtId="0" fontId="0" fillId="26" borderId="6" xfId="0" applyFont="1" applyFill="1" applyBorder="1" applyAlignment="1">
      <alignment horizontal="center"/>
    </xf>
    <xf numFmtId="44" fontId="0" fillId="0" borderId="10" xfId="1" applyFont="1" applyBorder="1"/>
    <xf numFmtId="44" fontId="0" fillId="0" borderId="5" xfId="1" applyFont="1" applyBorder="1"/>
    <xf numFmtId="0" fontId="0" fillId="0" borderId="52" xfId="0" applyBorder="1" applyAlignment="1">
      <alignment vertical="center" wrapText="1"/>
    </xf>
    <xf numFmtId="3" fontId="0" fillId="0" borderId="52" xfId="0" applyNumberFormat="1" applyBorder="1" applyAlignment="1">
      <alignment horizontal="right" vertical="center" wrapText="1"/>
    </xf>
    <xf numFmtId="0" fontId="0" fillId="0" borderId="52" xfId="0" applyBorder="1" applyAlignment="1">
      <alignment horizontal="right" vertical="center" wrapText="1"/>
    </xf>
    <xf numFmtId="0" fontId="0" fillId="0" borderId="1" xfId="0" applyFont="1" applyFill="1" applyBorder="1" applyAlignment="1">
      <alignment horizontal="left"/>
    </xf>
    <xf numFmtId="0" fontId="0" fillId="26" borderId="3" xfId="0" applyFont="1" applyFill="1" applyBorder="1" applyAlignment="1">
      <alignment vertical="center"/>
    </xf>
    <xf numFmtId="0" fontId="0" fillId="14" borderId="4" xfId="0" applyFont="1" applyFill="1" applyBorder="1" applyAlignment="1">
      <alignment vertical="center"/>
    </xf>
    <xf numFmtId="0" fontId="1" fillId="7" borderId="0" xfId="0" applyFont="1" applyFill="1" applyBorder="1" applyAlignment="1">
      <alignment vertical="center"/>
    </xf>
    <xf numFmtId="0" fontId="1" fillId="2" borderId="2" xfId="0" applyFont="1" applyFill="1" applyBorder="1" applyAlignment="1">
      <alignment vertical="center"/>
    </xf>
    <xf numFmtId="0" fontId="4" fillId="0" borderId="3" xfId="0" applyFont="1" applyFill="1" applyBorder="1" applyAlignment="1">
      <alignment vertical="center"/>
    </xf>
    <xf numFmtId="0" fontId="4" fillId="0" borderId="10" xfId="0" applyFont="1" applyFill="1" applyBorder="1" applyAlignment="1">
      <alignment vertical="center"/>
    </xf>
    <xf numFmtId="44" fontId="4" fillId="0" borderId="3" xfId="1" applyFont="1" applyFill="1" applyBorder="1" applyAlignment="1">
      <alignment vertical="center"/>
    </xf>
    <xf numFmtId="44" fontId="4" fillId="0" borderId="4" xfId="1" applyFont="1" applyFill="1" applyBorder="1" applyAlignment="1">
      <alignment vertical="center"/>
    </xf>
    <xf numFmtId="44" fontId="0" fillId="0" borderId="0" xfId="1" applyFont="1" applyFill="1"/>
    <xf numFmtId="44" fontId="0" fillId="28" borderId="5" xfId="1" applyFont="1" applyFill="1" applyBorder="1"/>
    <xf numFmtId="0" fontId="0" fillId="0" borderId="1" xfId="0" applyBorder="1" applyAlignment="1">
      <alignment wrapText="1"/>
    </xf>
    <xf numFmtId="6" fontId="0" fillId="0" borderId="1" xfId="0" applyNumberFormat="1" applyBorder="1"/>
    <xf numFmtId="0" fontId="4" fillId="0" borderId="0" xfId="0" applyFont="1" applyFill="1" applyBorder="1" applyAlignment="1"/>
    <xf numFmtId="166" fontId="0" fillId="0" borderId="1" xfId="1" applyNumberFormat="1" applyFont="1" applyBorder="1"/>
    <xf numFmtId="44" fontId="0" fillId="28" borderId="8" xfId="1" applyFont="1" applyFill="1" applyBorder="1"/>
    <xf numFmtId="44" fontId="0" fillId="28" borderId="4" xfId="1" applyFont="1" applyFill="1" applyBorder="1"/>
    <xf numFmtId="44" fontId="4" fillId="28" borderId="10" xfId="0" applyNumberFormat="1" applyFont="1" applyFill="1" applyBorder="1" applyAlignment="1">
      <alignment vertical="center"/>
    </xf>
    <xf numFmtId="44" fontId="4" fillId="28" borderId="10" xfId="1" applyFont="1" applyFill="1" applyBorder="1" applyAlignment="1">
      <alignment vertical="center"/>
    </xf>
    <xf numFmtId="0" fontId="2" fillId="2" borderId="0" xfId="0" applyFont="1" applyFill="1"/>
    <xf numFmtId="44" fontId="2" fillId="2" borderId="0" xfId="1" applyFont="1" applyFill="1"/>
    <xf numFmtId="9" fontId="2" fillId="2" borderId="0" xfId="2" applyFont="1" applyFill="1"/>
    <xf numFmtId="0" fontId="2" fillId="2" borderId="0" xfId="0" applyFont="1" applyFill="1" applyAlignment="1"/>
    <xf numFmtId="0" fontId="0" fillId="0" borderId="1" xfId="0" applyBorder="1" applyAlignment="1"/>
    <xf numFmtId="3" fontId="0" fillId="0" borderId="52" xfId="0" applyNumberFormat="1" applyBorder="1" applyAlignment="1">
      <alignment horizontal="right" vertical="center"/>
    </xf>
    <xf numFmtId="0" fontId="0" fillId="0" borderId="52" xfId="0" applyBorder="1" applyAlignment="1">
      <alignment vertical="center"/>
    </xf>
    <xf numFmtId="0" fontId="0" fillId="0" borderId="1" xfId="0" applyBorder="1" applyAlignment="1">
      <alignment horizontal="right" vertical="center" wrapText="1"/>
    </xf>
    <xf numFmtId="0" fontId="1" fillId="2" borderId="0" xfId="0" applyFont="1" applyFill="1"/>
    <xf numFmtId="44" fontId="0" fillId="0" borderId="5" xfId="0" applyNumberFormat="1" applyBorder="1"/>
    <xf numFmtId="0" fontId="0" fillId="0" borderId="0" xfId="0" applyFill="1" applyBorder="1" applyAlignment="1"/>
    <xf numFmtId="0" fontId="0" fillId="0" borderId="0" xfId="0" applyBorder="1" applyAlignment="1"/>
    <xf numFmtId="44" fontId="0" fillId="0" borderId="0" xfId="1" applyFont="1" applyBorder="1" applyAlignment="1"/>
    <xf numFmtId="165" fontId="0" fillId="0" borderId="0" xfId="0" applyNumberFormat="1" applyBorder="1"/>
    <xf numFmtId="44" fontId="0" fillId="0" borderId="0" xfId="1" applyFont="1" applyBorder="1"/>
    <xf numFmtId="0" fontId="1" fillId="2" borderId="10" xfId="0" applyFont="1" applyFill="1" applyBorder="1" applyAlignment="1">
      <alignment horizontal="center" vertical="center"/>
    </xf>
    <xf numFmtId="0" fontId="1" fillId="2" borderId="16" xfId="0" applyFont="1" applyFill="1" applyBorder="1" applyAlignment="1">
      <alignment horizontal="center"/>
    </xf>
    <xf numFmtId="0" fontId="2" fillId="2" borderId="44"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0" fillId="14" borderId="7" xfId="0" applyFont="1" applyFill="1" applyBorder="1" applyAlignment="1">
      <alignment horizontal="center" vertical="center"/>
    </xf>
    <xf numFmtId="0" fontId="0" fillId="14" borderId="29" xfId="0" applyFont="1" applyFill="1" applyBorder="1" applyAlignment="1">
      <alignment horizontal="center" vertical="center"/>
    </xf>
    <xf numFmtId="0" fontId="0" fillId="0" borderId="0" xfId="0" applyBorder="1"/>
    <xf numFmtId="0" fontId="0" fillId="0" borderId="5" xfId="0" applyBorder="1"/>
    <xf numFmtId="0" fontId="5" fillId="0" borderId="0" xfId="0" applyFont="1" applyFill="1" applyAlignment="1">
      <alignment horizontal="left" wrapText="1"/>
    </xf>
    <xf numFmtId="0" fontId="19" fillId="0" borderId="0" xfId="0" applyFont="1"/>
    <xf numFmtId="14" fontId="19" fillId="0" borderId="0" xfId="0" applyNumberFormat="1" applyFont="1"/>
    <xf numFmtId="14" fontId="19" fillId="0" borderId="0" xfId="0" applyNumberFormat="1" applyFont="1" applyAlignment="1">
      <alignment wrapText="1"/>
    </xf>
    <xf numFmtId="0" fontId="2" fillId="2" borderId="0" xfId="0" applyFont="1" applyFill="1" applyAlignment="1">
      <alignment horizontal="left" wrapText="1"/>
    </xf>
    <xf numFmtId="0" fontId="8" fillId="0" borderId="21" xfId="0" applyFont="1"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0"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5" fillId="0" borderId="0" xfId="0" applyFont="1" applyFill="1" applyAlignment="1">
      <alignment horizontal="left" vertical="top" wrapText="1"/>
    </xf>
    <xf numFmtId="0" fontId="1" fillId="25" borderId="12" xfId="0" applyFont="1" applyFill="1" applyBorder="1" applyAlignment="1">
      <alignment horizontal="center" vertical="center"/>
    </xf>
    <xf numFmtId="0" fontId="1" fillId="25" borderId="1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xf>
    <xf numFmtId="0" fontId="1" fillId="2" borderId="0" xfId="0" applyFont="1" applyFill="1" applyAlignment="1">
      <alignment horizontal="center"/>
    </xf>
    <xf numFmtId="0" fontId="1" fillId="2" borderId="10" xfId="0" applyFont="1" applyFill="1" applyBorder="1" applyAlignment="1">
      <alignment horizontal="center" vertical="center"/>
    </xf>
    <xf numFmtId="0" fontId="1" fillId="2" borderId="1" xfId="0" applyFont="1" applyFill="1" applyBorder="1" applyAlignment="1">
      <alignment horizontal="center" vertical="center"/>
    </xf>
    <xf numFmtId="0" fontId="1" fillId="11" borderId="1" xfId="0" applyFont="1" applyFill="1" applyBorder="1" applyAlignment="1">
      <alignment horizontal="center"/>
    </xf>
    <xf numFmtId="0" fontId="1" fillId="4" borderId="7" xfId="0" applyFont="1" applyFill="1" applyBorder="1" applyAlignment="1">
      <alignment horizontal="center"/>
    </xf>
    <xf numFmtId="0" fontId="1" fillId="4" borderId="11" xfId="0" applyFont="1" applyFill="1" applyBorder="1" applyAlignment="1">
      <alignment horizontal="center"/>
    </xf>
    <xf numFmtId="0" fontId="1" fillId="13" borderId="7" xfId="0" applyFont="1" applyFill="1" applyBorder="1" applyAlignment="1">
      <alignment horizontal="center"/>
    </xf>
    <xf numFmtId="0" fontId="1" fillId="13" borderId="11" xfId="0" applyFont="1" applyFill="1" applyBorder="1" applyAlignment="1">
      <alignment horizontal="center"/>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2" fillId="15" borderId="1" xfId="0" applyFont="1" applyFill="1" applyBorder="1" applyAlignment="1">
      <alignment horizontal="center"/>
    </xf>
    <xf numFmtId="0" fontId="2" fillId="19" borderId="1" xfId="0" applyFont="1" applyFill="1" applyBorder="1" applyAlignment="1">
      <alignment horizontal="center"/>
    </xf>
    <xf numFmtId="0" fontId="2" fillId="7" borderId="1" xfId="0" applyFont="1" applyFill="1" applyBorder="1" applyAlignment="1">
      <alignment horizontal="center"/>
    </xf>
    <xf numFmtId="0" fontId="1" fillId="2" borderId="5" xfId="0" applyFont="1" applyFill="1" applyBorder="1" applyAlignment="1">
      <alignment horizontal="center" vertical="center"/>
    </xf>
    <xf numFmtId="0" fontId="1" fillId="2" borderId="8" xfId="0" applyFont="1" applyFill="1" applyBorder="1" applyAlignment="1">
      <alignment horizontal="center" vertical="center"/>
    </xf>
    <xf numFmtId="0" fontId="2" fillId="8" borderId="1" xfId="0" applyFont="1" applyFill="1" applyBorder="1" applyAlignment="1">
      <alignment horizontal="center"/>
    </xf>
    <xf numFmtId="0" fontId="0" fillId="0" borderId="1" xfId="0" applyBorder="1" applyAlignment="1">
      <alignment horizontal="center" vertical="center"/>
    </xf>
    <xf numFmtId="0" fontId="1" fillId="2" borderId="5"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164" fontId="0" fillId="14" borderId="18" xfId="0" applyNumberFormat="1" applyFill="1" applyBorder="1" applyAlignment="1">
      <alignment horizontal="center"/>
    </xf>
    <xf numFmtId="164" fontId="0" fillId="14" borderId="16" xfId="0" applyNumberFormat="1" applyFill="1" applyBorder="1" applyAlignment="1">
      <alignment horizontal="center"/>
    </xf>
    <xf numFmtId="0" fontId="1" fillId="15" borderId="2" xfId="0" applyFont="1" applyFill="1" applyBorder="1" applyAlignment="1">
      <alignment horizontal="center"/>
    </xf>
    <xf numFmtId="0" fontId="1" fillId="15" borderId="0" xfId="0" applyFont="1" applyFill="1" applyBorder="1" applyAlignment="1">
      <alignment horizontal="center"/>
    </xf>
    <xf numFmtId="0" fontId="1" fillId="8" borderId="0" xfId="0" applyFont="1" applyFill="1" applyBorder="1" applyAlignment="1">
      <alignment horizont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7" xfId="0" applyFont="1" applyFill="1" applyBorder="1" applyAlignment="1">
      <alignment horizontal="center" vertical="center"/>
    </xf>
    <xf numFmtId="0" fontId="13" fillId="4" borderId="40" xfId="0" applyFont="1" applyFill="1" applyBorder="1" applyAlignment="1">
      <alignment horizontal="center"/>
    </xf>
    <xf numFmtId="0" fontId="13" fillId="4" borderId="11" xfId="0" applyFont="1" applyFill="1" applyBorder="1" applyAlignment="1">
      <alignment horizontal="center"/>
    </xf>
    <xf numFmtId="0" fontId="13" fillId="4" borderId="41" xfId="0" applyFont="1" applyFill="1" applyBorder="1" applyAlignment="1">
      <alignment horizontal="center"/>
    </xf>
    <xf numFmtId="0" fontId="13" fillId="4" borderId="29" xfId="0" applyFont="1" applyFill="1" applyBorder="1" applyAlignment="1">
      <alignment horizontal="center"/>
    </xf>
    <xf numFmtId="0" fontId="14" fillId="2" borderId="12" xfId="0" applyFont="1" applyFill="1" applyBorder="1" applyAlignment="1">
      <alignment horizontal="center" vertical="center"/>
    </xf>
    <xf numFmtId="0" fontId="14" fillId="2" borderId="4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49" xfId="0" applyFont="1" applyFill="1" applyBorder="1" applyAlignment="1">
      <alignment horizontal="center" vertical="center"/>
    </xf>
    <xf numFmtId="0" fontId="2" fillId="2" borderId="44"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41" xfId="0" applyBorder="1" applyAlignment="1">
      <alignment horizontal="center"/>
    </xf>
    <xf numFmtId="0" fontId="2" fillId="2" borderId="9" xfId="0" applyFont="1" applyFill="1" applyBorder="1" applyAlignment="1">
      <alignment horizontal="center"/>
    </xf>
    <xf numFmtId="0" fontId="2" fillId="2" borderId="12" xfId="0" applyFont="1" applyFill="1" applyBorder="1" applyAlignment="1">
      <alignment horizontal="center"/>
    </xf>
    <xf numFmtId="0" fontId="2" fillId="2" borderId="48" xfId="0" applyFont="1" applyFill="1" applyBorder="1" applyAlignment="1">
      <alignment horizontal="center"/>
    </xf>
    <xf numFmtId="0" fontId="0" fillId="0" borderId="1" xfId="0" applyBorder="1" applyAlignment="1">
      <alignment horizontal="left"/>
    </xf>
    <xf numFmtId="0" fontId="0" fillId="0" borderId="4" xfId="0" applyBorder="1" applyAlignment="1">
      <alignment horizontal="left"/>
    </xf>
    <xf numFmtId="0" fontId="0" fillId="0" borderId="38" xfId="0" applyBorder="1" applyAlignment="1">
      <alignment horizontal="left"/>
    </xf>
    <xf numFmtId="0" fontId="13" fillId="4" borderId="37" xfId="0" applyFont="1" applyFill="1" applyBorder="1" applyAlignment="1">
      <alignment horizontal="center"/>
    </xf>
    <xf numFmtId="0" fontId="13" fillId="4" borderId="1" xfId="0" applyFont="1" applyFill="1" applyBorder="1" applyAlignment="1">
      <alignment horizontal="center"/>
    </xf>
    <xf numFmtId="0" fontId="13" fillId="4" borderId="39" xfId="0" applyFont="1" applyFill="1" applyBorder="1" applyAlignment="1">
      <alignment horizontal="center"/>
    </xf>
    <xf numFmtId="0" fontId="0" fillId="0" borderId="7" xfId="0" applyBorder="1" applyAlignment="1">
      <alignment horizontal="left"/>
    </xf>
    <xf numFmtId="0" fontId="0" fillId="0" borderId="11" xfId="0" applyBorder="1" applyAlignment="1">
      <alignment horizontal="left"/>
    </xf>
    <xf numFmtId="0" fontId="0" fillId="0" borderId="41" xfId="0" applyBorder="1" applyAlignment="1">
      <alignment horizontal="left"/>
    </xf>
    <xf numFmtId="165" fontId="4" fillId="0" borderId="0" xfId="1" applyNumberFormat="1" applyFont="1" applyBorder="1" applyAlignment="1">
      <alignment horizontal="center"/>
    </xf>
    <xf numFmtId="165" fontId="4" fillId="0" borderId="5" xfId="1" applyNumberFormat="1" applyFont="1" applyBorder="1" applyAlignment="1">
      <alignment horizontal="center"/>
    </xf>
    <xf numFmtId="165" fontId="0" fillId="0" borderId="2" xfId="0" applyNumberFormat="1" applyBorder="1" applyAlignment="1">
      <alignment horizontal="center"/>
    </xf>
    <xf numFmtId="0" fontId="0" fillId="0" borderId="0" xfId="0" applyBorder="1" applyAlignment="1">
      <alignment horizont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14" borderId="7" xfId="0" applyFont="1" applyFill="1" applyBorder="1" applyAlignment="1">
      <alignment horizontal="center" vertical="center"/>
    </xf>
    <xf numFmtId="0" fontId="0" fillId="14" borderId="29" xfId="0" applyFont="1" applyFill="1" applyBorder="1" applyAlignment="1">
      <alignment horizontal="center" vertical="center"/>
    </xf>
    <xf numFmtId="0" fontId="4" fillId="0" borderId="1" xfId="0" applyFont="1" applyFill="1" applyBorder="1" applyAlignment="1">
      <alignment horizontal="left" vertical="center"/>
    </xf>
    <xf numFmtId="0" fontId="1" fillId="15" borderId="0" xfId="0" applyFont="1" applyFill="1" applyBorder="1" applyAlignment="1">
      <alignment horizontal="center" vertical="center"/>
    </xf>
    <xf numFmtId="0" fontId="0" fillId="26" borderId="9" xfId="0" applyFont="1" applyFill="1" applyBorder="1" applyAlignment="1">
      <alignment horizontal="center" vertical="center"/>
    </xf>
    <xf numFmtId="0" fontId="0" fillId="26" borderId="13" xfId="0" applyFont="1" applyFill="1" applyBorder="1" applyAlignment="1">
      <alignment horizontal="center" vertical="center"/>
    </xf>
    <xf numFmtId="0" fontId="1" fillId="7" borderId="51" xfId="0" applyFont="1" applyFill="1" applyBorder="1" applyAlignment="1">
      <alignment horizontal="center"/>
    </xf>
    <xf numFmtId="0" fontId="2" fillId="7" borderId="51" xfId="0" applyFont="1" applyFill="1" applyBorder="1" applyAlignment="1">
      <alignment horizontal="center"/>
    </xf>
    <xf numFmtId="0" fontId="0" fillId="0" borderId="0" xfId="0" applyBorder="1" applyAlignment="1">
      <alignment horizontal="left"/>
    </xf>
    <xf numFmtId="0" fontId="0" fillId="0" borderId="5" xfId="0" applyBorder="1" applyAlignment="1">
      <alignment horizontal="left"/>
    </xf>
    <xf numFmtId="0" fontId="4" fillId="0" borderId="0" xfId="0" applyFont="1" applyBorder="1" applyAlignment="1">
      <alignment horizontal="left"/>
    </xf>
    <xf numFmtId="0" fontId="4" fillId="0" borderId="5" xfId="0" applyFont="1" applyBorder="1" applyAlignment="1">
      <alignment horizontal="left"/>
    </xf>
    <xf numFmtId="0" fontId="4" fillId="30" borderId="1" xfId="0" applyFont="1" applyFill="1" applyBorder="1" applyAlignment="1">
      <alignment horizontal="center"/>
    </xf>
    <xf numFmtId="0" fontId="4" fillId="6" borderId="1" xfId="0" applyFont="1" applyFill="1" applyBorder="1" applyAlignment="1">
      <alignment horizontal="center"/>
    </xf>
    <xf numFmtId="0" fontId="4" fillId="30" borderId="11" xfId="0" applyFont="1" applyFill="1" applyBorder="1" applyAlignment="1">
      <alignment horizontal="center"/>
    </xf>
    <xf numFmtId="0" fontId="4" fillId="30" borderId="29" xfId="0" applyFont="1"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Border="1" applyAlignment="1"/>
    <xf numFmtId="0" fontId="0" fillId="0" borderId="5" xfId="0" applyBorder="1" applyAlignment="1"/>
    <xf numFmtId="0" fontId="4" fillId="0" borderId="6" xfId="0" applyFont="1" applyBorder="1" applyAlignment="1">
      <alignment horizontal="left"/>
    </xf>
    <xf numFmtId="0" fontId="4" fillId="0" borderId="8" xfId="0" applyFont="1" applyBorder="1" applyAlignment="1">
      <alignment horizontal="left"/>
    </xf>
    <xf numFmtId="0" fontId="4" fillId="16" borderId="7" xfId="0" applyFont="1" applyFill="1" applyBorder="1" applyAlignment="1">
      <alignment horizontal="center" vertical="center"/>
    </xf>
    <xf numFmtId="0" fontId="4" fillId="16" borderId="11" xfId="0" applyFont="1" applyFill="1" applyBorder="1" applyAlignment="1">
      <alignment horizontal="center" vertical="center"/>
    </xf>
    <xf numFmtId="0" fontId="4" fillId="16" borderId="29"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29" xfId="0" applyFont="1" applyFill="1" applyBorder="1" applyAlignment="1">
      <alignment horizontal="center" vertical="center"/>
    </xf>
    <xf numFmtId="44" fontId="12" fillId="28" borderId="7" xfId="0" applyNumberFormat="1" applyFont="1" applyFill="1" applyBorder="1" applyAlignment="1">
      <alignment horizontal="center" vertical="center"/>
    </xf>
    <xf numFmtId="0" fontId="12" fillId="28" borderId="29" xfId="0" applyFont="1" applyFill="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44" fontId="0" fillId="0" borderId="2" xfId="1" applyFont="1" applyFill="1" applyBorder="1" applyAlignment="1">
      <alignment horizontal="center"/>
    </xf>
    <xf numFmtId="44" fontId="0" fillId="0" borderId="0" xfId="1" applyFont="1" applyFill="1" applyAlignment="1">
      <alignment horizontal="center"/>
    </xf>
    <xf numFmtId="0" fontId="17" fillId="2" borderId="53" xfId="0" applyFont="1" applyFill="1" applyBorder="1" applyAlignment="1">
      <alignment horizontal="center"/>
    </xf>
    <xf numFmtId="0" fontId="17" fillId="2" borderId="54" xfId="0" applyFont="1" applyFill="1" applyBorder="1" applyAlignment="1">
      <alignment horizontal="center"/>
    </xf>
  </cellXfs>
  <cellStyles count="3">
    <cellStyle name="Currency" xfId="1" builtinId="4"/>
    <cellStyle name="Normal" xfId="0" builtinId="0"/>
    <cellStyle name="Percent" xfId="2" builtinId="5"/>
  </cellStyles>
  <dxfs count="143">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auto="1"/>
      </font>
      <fill>
        <patternFill>
          <bgColor rgb="FFFFFF00"/>
        </patternFill>
      </fill>
    </dxf>
    <dxf>
      <font>
        <color theme="1"/>
      </font>
      <fill>
        <patternFill>
          <bgColor theme="1"/>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1"/>
      </font>
      <fill>
        <patternFill>
          <bgColor rgb="FFFFFF00"/>
        </patternFill>
      </fill>
    </dxf>
    <dxf>
      <font>
        <color theme="0"/>
      </font>
      <fill>
        <patternFill>
          <bgColor rgb="FFFF0000"/>
        </patternFill>
      </fill>
    </dxf>
    <dxf>
      <fill>
        <patternFill>
          <bgColor theme="1"/>
        </patternFill>
      </fill>
    </dxf>
    <dxf>
      <font>
        <color theme="0"/>
      </font>
      <fill>
        <patternFill>
          <bgColor rgb="FFFF0000"/>
        </patternFill>
      </fill>
    </dxf>
    <dxf>
      <font>
        <color rgb="FF9C0006"/>
      </font>
      <fill>
        <patternFill>
          <bgColor rgb="FFFFC7CE"/>
        </patternFill>
      </fill>
    </dxf>
    <dxf>
      <font>
        <b/>
        <i val="0"/>
      </font>
      <fill>
        <patternFill>
          <bgColor rgb="FFFFFF00"/>
        </patternFill>
      </fill>
    </dxf>
    <dxf>
      <fill>
        <patternFill>
          <bgColor theme="1"/>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1"/>
      </font>
      <fill>
        <patternFill>
          <bgColor theme="1"/>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b/>
        <i val="0"/>
        <color auto="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1"/>
      </font>
      <fill>
        <patternFill>
          <bgColor theme="1"/>
        </patternFill>
      </fill>
    </dxf>
    <dxf>
      <font>
        <b/>
        <i val="0"/>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auto="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theme="1"/>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b/>
        <i val="0"/>
        <color rgb="FFFFFF00"/>
      </font>
      <fill>
        <patternFill>
          <bgColor theme="2" tint="-0.89996032593768116"/>
        </patternFill>
      </fill>
    </dxf>
    <dxf>
      <font>
        <b/>
        <i val="0"/>
        <color rgb="FFFFFF00"/>
      </font>
      <fill>
        <patternFill>
          <bgColor theme="2" tint="-0.89996032593768116"/>
        </patternFill>
      </fill>
    </dxf>
    <dxf>
      <font>
        <b/>
        <i val="0"/>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CurrentDir/2017%2003%2028%20CRS%20V%201.0%20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INF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zoomScale="85" zoomScaleNormal="85" workbookViewId="0">
      <selection activeCell="B3" sqref="B3:B6"/>
    </sheetView>
  </sheetViews>
  <sheetFormatPr defaultRowHeight="14.4" x14ac:dyDescent="0.3"/>
  <cols>
    <col min="1" max="1" width="22" customWidth="1"/>
    <col min="2" max="2" width="29.109375" customWidth="1"/>
    <col min="4" max="4" width="25.5546875" customWidth="1"/>
  </cols>
  <sheetData>
    <row r="1" spans="1:13" ht="34.5" customHeight="1" x14ac:dyDescent="0.3">
      <c r="A1" s="197" t="s">
        <v>252</v>
      </c>
      <c r="B1" s="197"/>
      <c r="C1" s="197"/>
      <c r="D1" s="41" t="s">
        <v>254</v>
      </c>
      <c r="F1" s="193"/>
      <c r="G1" s="193"/>
      <c r="H1" s="207" t="s">
        <v>253</v>
      </c>
      <c r="I1" s="207"/>
      <c r="J1" s="207"/>
      <c r="K1" s="207"/>
      <c r="L1" s="207"/>
      <c r="M1" s="207"/>
    </row>
    <row r="3" spans="1:13" x14ac:dyDescent="0.3">
      <c r="A3" s="30" t="s">
        <v>0</v>
      </c>
      <c r="B3" s="29"/>
    </row>
    <row r="4" spans="1:13" x14ac:dyDescent="0.3">
      <c r="A4" s="30" t="s">
        <v>1</v>
      </c>
    </row>
    <row r="5" spans="1:13" x14ac:dyDescent="0.3">
      <c r="A5" s="30" t="s">
        <v>2</v>
      </c>
    </row>
    <row r="6" spans="1:13" x14ac:dyDescent="0.3">
      <c r="A6" s="30" t="s">
        <v>3</v>
      </c>
      <c r="B6" s="29"/>
    </row>
    <row r="7" spans="1:13" x14ac:dyDescent="0.3">
      <c r="A7" s="30" t="s">
        <v>4</v>
      </c>
    </row>
    <row r="8" spans="1:13" x14ac:dyDescent="0.3">
      <c r="A8" s="30" t="s">
        <v>5</v>
      </c>
      <c r="B8" s="29"/>
    </row>
    <row r="10" spans="1:13" ht="15" thickBot="1" x14ac:dyDescent="0.35"/>
    <row r="11" spans="1:13" x14ac:dyDescent="0.3">
      <c r="D11" s="198" t="s">
        <v>6</v>
      </c>
      <c r="E11" s="199"/>
      <c r="F11" s="199"/>
      <c r="G11" s="199"/>
      <c r="H11" s="199"/>
      <c r="I11" s="199"/>
      <c r="J11" s="199"/>
      <c r="K11" s="199"/>
      <c r="L11" s="200"/>
    </row>
    <row r="12" spans="1:13" x14ac:dyDescent="0.3">
      <c r="D12" s="201"/>
      <c r="E12" s="202"/>
      <c r="F12" s="202"/>
      <c r="G12" s="202"/>
      <c r="H12" s="202"/>
      <c r="I12" s="202"/>
      <c r="J12" s="202"/>
      <c r="K12" s="202"/>
      <c r="L12" s="203"/>
    </row>
    <row r="13" spans="1:13" x14ac:dyDescent="0.3">
      <c r="D13" s="201"/>
      <c r="E13" s="202"/>
      <c r="F13" s="202"/>
      <c r="G13" s="202"/>
      <c r="H13" s="202"/>
      <c r="I13" s="202"/>
      <c r="J13" s="202"/>
      <c r="K13" s="202"/>
      <c r="L13" s="203"/>
    </row>
    <row r="14" spans="1:13" x14ac:dyDescent="0.3">
      <c r="D14" s="201"/>
      <c r="E14" s="202"/>
      <c r="F14" s="202"/>
      <c r="G14" s="202"/>
      <c r="H14" s="202"/>
      <c r="I14" s="202"/>
      <c r="J14" s="202"/>
      <c r="K14" s="202"/>
      <c r="L14" s="203"/>
    </row>
    <row r="15" spans="1:13" x14ac:dyDescent="0.3">
      <c r="D15" s="201"/>
      <c r="E15" s="202"/>
      <c r="F15" s="202"/>
      <c r="G15" s="202"/>
      <c r="H15" s="202"/>
      <c r="I15" s="202"/>
      <c r="J15" s="202"/>
      <c r="K15" s="202"/>
      <c r="L15" s="203"/>
    </row>
    <row r="16" spans="1:13" x14ac:dyDescent="0.3">
      <c r="D16" s="201"/>
      <c r="E16" s="202"/>
      <c r="F16" s="202"/>
      <c r="G16" s="202"/>
      <c r="H16" s="202"/>
      <c r="I16" s="202"/>
      <c r="J16" s="202"/>
      <c r="K16" s="202"/>
      <c r="L16" s="203"/>
    </row>
    <row r="17" spans="4:12" ht="15" thickBot="1" x14ac:dyDescent="0.35">
      <c r="D17" s="204"/>
      <c r="E17" s="205"/>
      <c r="F17" s="205"/>
      <c r="G17" s="205"/>
      <c r="H17" s="205"/>
      <c r="I17" s="205"/>
      <c r="J17" s="205"/>
      <c r="K17" s="205"/>
      <c r="L17" s="206"/>
    </row>
  </sheetData>
  <mergeCells count="3">
    <mergeCell ref="A1:C1"/>
    <mergeCell ref="D11:L17"/>
    <mergeCell ref="H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2"/>
  <sheetViews>
    <sheetView workbookViewId="0">
      <selection activeCell="A2" sqref="A2:G2"/>
    </sheetView>
  </sheetViews>
  <sheetFormatPr defaultRowHeight="14.4" x14ac:dyDescent="0.3"/>
  <cols>
    <col min="1" max="1" width="35.6640625" customWidth="1"/>
    <col min="2" max="3" width="10.6640625" customWidth="1"/>
    <col min="4" max="4" width="34" customWidth="1"/>
    <col min="5" max="5" width="12.44140625" customWidth="1"/>
    <col min="6" max="6" width="10.6640625" customWidth="1"/>
    <col min="7" max="7" width="10.5546875" bestFit="1" customWidth="1"/>
  </cols>
  <sheetData>
    <row r="1" spans="1:7" ht="15" thickBot="1" x14ac:dyDescent="0.35">
      <c r="A1" s="153" t="s">
        <v>83</v>
      </c>
      <c r="B1" s="272">
        <f>IF(0.1*F11&lt;TABLES!L2,TABLES!L2,0.1*F11+TABLES!L2)</f>
        <v>25</v>
      </c>
      <c r="C1" s="273"/>
      <c r="D1" s="284" t="s">
        <v>84</v>
      </c>
      <c r="E1" s="285"/>
      <c r="F1" s="274">
        <f>IF(TABLES!L4*B1&lt;E3, TABLES!L4*B1, E3)</f>
        <v>0</v>
      </c>
      <c r="G1" s="275"/>
    </row>
    <row r="2" spans="1:7" ht="15" thickTop="1" x14ac:dyDescent="0.3">
      <c r="A2" s="281" t="s">
        <v>85</v>
      </c>
      <c r="B2" s="281"/>
      <c r="C2" s="281"/>
      <c r="D2" s="281"/>
      <c r="E2" s="281"/>
      <c r="F2" s="281"/>
      <c r="G2" s="281"/>
    </row>
    <row r="3" spans="1:7" x14ac:dyDescent="0.3">
      <c r="A3" s="143" t="s">
        <v>86</v>
      </c>
      <c r="B3" s="280">
        <f>'BASIC INFO'!B5</f>
        <v>0</v>
      </c>
      <c r="C3" s="280"/>
      <c r="D3" s="144" t="s">
        <v>142</v>
      </c>
      <c r="E3" s="310">
        <f>'CASE DATA'!T1</f>
        <v>0</v>
      </c>
      <c r="F3" s="311"/>
      <c r="G3" s="311"/>
    </row>
    <row r="4" spans="1:7" x14ac:dyDescent="0.3">
      <c r="A4" s="151" t="s">
        <v>89</v>
      </c>
      <c r="B4" s="139">
        <v>1</v>
      </c>
      <c r="C4" s="282" t="s">
        <v>90</v>
      </c>
      <c r="D4" s="283"/>
      <c r="E4" s="155"/>
      <c r="F4" s="142"/>
      <c r="G4" s="142"/>
    </row>
    <row r="5" spans="1:7" x14ac:dyDescent="0.3">
      <c r="A5" s="300" t="s">
        <v>91</v>
      </c>
      <c r="B5" s="301"/>
      <c r="C5" s="301"/>
      <c r="D5" s="301"/>
      <c r="E5" s="301"/>
      <c r="F5" s="301"/>
      <c r="G5" s="302"/>
    </row>
    <row r="6" spans="1:7" x14ac:dyDescent="0.3">
      <c r="A6" s="152" t="s">
        <v>92</v>
      </c>
      <c r="B6" s="140"/>
      <c r="C6" s="278" t="s">
        <v>93</v>
      </c>
      <c r="D6" s="279"/>
      <c r="E6" s="158"/>
      <c r="F6" s="276" t="s">
        <v>94</v>
      </c>
      <c r="G6" s="277"/>
    </row>
    <row r="7" spans="1:7" x14ac:dyDescent="0.3">
      <c r="A7" s="152" t="s">
        <v>95</v>
      </c>
      <c r="B7" s="140"/>
      <c r="C7" s="278"/>
      <c r="D7" s="279"/>
      <c r="E7" s="158"/>
      <c r="F7" s="154" t="s">
        <v>96</v>
      </c>
      <c r="G7" s="157">
        <f>'RAP #1'!G7</f>
        <v>0</v>
      </c>
    </row>
    <row r="8" spans="1:7" x14ac:dyDescent="0.3">
      <c r="A8" s="152" t="s">
        <v>97</v>
      </c>
      <c r="B8" s="140"/>
      <c r="C8" s="278"/>
      <c r="D8" s="279"/>
      <c r="E8" s="158"/>
      <c r="F8" s="154" t="s">
        <v>98</v>
      </c>
      <c r="G8" s="156">
        <f>'RAP #1'!G8</f>
        <v>0</v>
      </c>
    </row>
    <row r="9" spans="1:7" x14ac:dyDescent="0.3">
      <c r="A9" s="152" t="s">
        <v>99</v>
      </c>
      <c r="B9" s="140"/>
      <c r="C9" s="278"/>
      <c r="D9" s="279"/>
      <c r="E9" s="158"/>
      <c r="F9" s="154" t="s">
        <v>101</v>
      </c>
      <c r="G9" s="167">
        <f>(G8*G7)*30/7</f>
        <v>0</v>
      </c>
    </row>
    <row r="10" spans="1:7" x14ac:dyDescent="0.3">
      <c r="A10" s="303" t="s">
        <v>102</v>
      </c>
      <c r="B10" s="304"/>
      <c r="C10" s="304"/>
      <c r="D10" s="304"/>
      <c r="E10" s="305"/>
      <c r="F10" s="306">
        <f>SUM(B6:B9)+SUM(E6:E9)+G9</f>
        <v>0</v>
      </c>
      <c r="G10" s="307"/>
    </row>
    <row r="11" spans="1:7" x14ac:dyDescent="0.3">
      <c r="A11" s="303" t="s">
        <v>143</v>
      </c>
      <c r="B11" s="304"/>
      <c r="C11" s="304"/>
      <c r="D11" s="304"/>
      <c r="E11" s="305"/>
      <c r="F11" s="306">
        <f>_xlfn.IFS(B4=1,F10-1.5*TABLES!I3/12,B4=2,F10-1.5*TABLES!I4/12,B4=3,F10-1.5*TABLES!I5/12,B4=4,F10-1.5*TABLES!I6/12,B4=5,F10-1.5*TABLES!I7/12,B4=6,F10-1.5*TABLES!I8/12,B4=7,F10-1.5*TABLES!I9/12,B4=8,F10-1.5*TABLES!I10/12,B4&gt;8,F10-1.5*TABLES!I10/12+(B4*(TABLES!I11/12)))</f>
        <v>-1517.5</v>
      </c>
      <c r="G11" s="307"/>
    </row>
    <row r="14" spans="1:7" x14ac:dyDescent="0.3">
      <c r="A14" s="136"/>
    </row>
    <row r="15" spans="1:7" x14ac:dyDescent="0.3">
      <c r="A15" s="163"/>
      <c r="B15" s="163"/>
      <c r="C15" s="163"/>
    </row>
    <row r="22" spans="1:1" x14ac:dyDescent="0.3">
      <c r="A22" s="136"/>
    </row>
  </sheetData>
  <mergeCells count="17">
    <mergeCell ref="B1:C1"/>
    <mergeCell ref="D1:E1"/>
    <mergeCell ref="F1:G1"/>
    <mergeCell ref="A2:G2"/>
    <mergeCell ref="B3:C3"/>
    <mergeCell ref="A11:E11"/>
    <mergeCell ref="F11:G11"/>
    <mergeCell ref="E3:G3"/>
    <mergeCell ref="C8:D8"/>
    <mergeCell ref="A10:E10"/>
    <mergeCell ref="F10:G10"/>
    <mergeCell ref="A5:G5"/>
    <mergeCell ref="F6:G6"/>
    <mergeCell ref="C9:D9"/>
    <mergeCell ref="C4:D4"/>
    <mergeCell ref="C6:D6"/>
    <mergeCell ref="C7:D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
  <sheetViews>
    <sheetView workbookViewId="0">
      <selection activeCell="D3" sqref="D3"/>
    </sheetView>
  </sheetViews>
  <sheetFormatPr defaultRowHeight="14.4" x14ac:dyDescent="0.3"/>
  <cols>
    <col min="1" max="1" width="19.33203125" customWidth="1"/>
    <col min="3" max="3" width="21.6640625" customWidth="1"/>
    <col min="4" max="4" width="55.33203125" customWidth="1"/>
    <col min="5" max="5" width="38.5546875" customWidth="1"/>
    <col min="9" max="9" width="47.44140625" customWidth="1"/>
  </cols>
  <sheetData>
    <row r="1" spans="1:4" x14ac:dyDescent="0.3">
      <c r="A1" s="221" t="s">
        <v>9</v>
      </c>
      <c r="B1" s="215" t="s">
        <v>31</v>
      </c>
      <c r="C1" s="226" t="s">
        <v>32</v>
      </c>
    </row>
    <row r="2" spans="1:4" x14ac:dyDescent="0.3">
      <c r="A2" s="222"/>
      <c r="B2" s="215"/>
      <c r="C2" s="227"/>
    </row>
    <row r="3" spans="1:4" x14ac:dyDescent="0.3">
      <c r="A3" s="11">
        <f xml:space="preserve"> 'CASE DATA'!A4</f>
        <v>0</v>
      </c>
      <c r="B3" s="11">
        <f xml:space="preserve"> 'CASE DATA'!E4</f>
        <v>0</v>
      </c>
      <c r="C3" s="28">
        <f xml:space="preserve"> 'CASE DATA'!D4</f>
        <v>0</v>
      </c>
      <c r="D3" t="str">
        <f>IF('CASE DATA'!F4="NO","Not a felony conviction",_xlfn.IFS('CASE DATA'!D4&lt;DATE(2005,7,2),"Rights automatically restored",AND('CASE DATA'!D4&gt;DATE(2005,7,2),'CASE DATA'!D4&lt;DATE(2011,1,14)),"probably need to file application",'CASE DATA'!D4&gt;DATE(2011,1,14), "need to file application"))</f>
        <v>Rights automatically restored</v>
      </c>
    </row>
    <row r="4" spans="1:4" x14ac:dyDescent="0.3">
      <c r="A4" s="11">
        <f xml:space="preserve"> 'CASE DATA'!A5</f>
        <v>0</v>
      </c>
      <c r="B4" s="11">
        <f xml:space="preserve"> 'CASE DATA'!E5</f>
        <v>0</v>
      </c>
      <c r="C4" s="28">
        <f xml:space="preserve"> 'CASE DATA'!D5</f>
        <v>0</v>
      </c>
      <c r="D4" t="str">
        <f>IF('CASE DATA'!F5="NO","Not a felony conviction",_xlfn.IFS('CASE DATA'!D5&lt;DATE(2005,7,2),"Rights automatically restored",AND('CASE DATA'!D5&gt;DATE(2005,7,2),'CASE DATA'!D5&lt;DATE(2011,1,14)),"probably need to file application",'CASE DATA'!D5&gt;DATE(2011,1,14), "need to file application"))</f>
        <v>Rights automatically restored</v>
      </c>
    </row>
    <row r="5" spans="1:4" x14ac:dyDescent="0.3">
      <c r="A5" s="11">
        <f xml:space="preserve"> 'CASE DATA'!A6</f>
        <v>0</v>
      </c>
      <c r="B5" s="11">
        <f xml:space="preserve"> 'CASE DATA'!E6</f>
        <v>0</v>
      </c>
      <c r="C5" s="28">
        <f xml:space="preserve"> 'CASE DATA'!D6</f>
        <v>0</v>
      </c>
      <c r="D5" t="str">
        <f>IF('CASE DATA'!F6="NO","Not a felony conviction",_xlfn.IFS('CASE DATA'!D6&lt;DATE(2005,7,2),"Rights automatically restored",AND('CASE DATA'!D6&gt;DATE(2005,7,2),'CASE DATA'!D6&lt;DATE(2011,1,14)),"probably need to file application",'CASE DATA'!D6&gt;DATE(2011,1,14), "need to file application"))</f>
        <v>Rights automatically restored</v>
      </c>
    </row>
    <row r="6" spans="1:4" x14ac:dyDescent="0.3">
      <c r="A6" s="11">
        <f xml:space="preserve"> 'CASE DATA'!A7</f>
        <v>0</v>
      </c>
      <c r="B6" s="11">
        <f xml:space="preserve"> 'CASE DATA'!E7</f>
        <v>0</v>
      </c>
      <c r="C6" s="28">
        <f xml:space="preserve"> 'CASE DATA'!D7</f>
        <v>0</v>
      </c>
      <c r="D6" t="str">
        <f>IF('CASE DATA'!F7="NO","Not a felony conviction",_xlfn.IFS('CASE DATA'!D7&lt;DATE(2005,7,2),"Rights automatically restored",AND('CASE DATA'!D7&gt;DATE(2005,7,2),'CASE DATA'!D7&lt;DATE(2011,1,14)),"probably need to file application",'CASE DATA'!D7&gt;DATE(2011,1,14), "need to file application"))</f>
        <v>Rights automatically restored</v>
      </c>
    </row>
    <row r="7" spans="1:4" x14ac:dyDescent="0.3">
      <c r="A7" s="11">
        <f xml:space="preserve"> 'CASE DATA'!A8</f>
        <v>0</v>
      </c>
      <c r="B7" s="11">
        <f xml:space="preserve"> 'CASE DATA'!E8</f>
        <v>0</v>
      </c>
      <c r="C7" s="28">
        <f xml:space="preserve"> 'CASE DATA'!D8</f>
        <v>0</v>
      </c>
      <c r="D7" t="str">
        <f>IF('CASE DATA'!F8="NO","Not a felony conviction",_xlfn.IFS('CASE DATA'!D8&lt;DATE(2005,7,2),"Rights automatically restored",AND('CASE DATA'!D8&gt;DATE(2005,7,2),'CASE DATA'!D8&lt;DATE(2011,1,14)),"probably need to file application",'CASE DATA'!D8&gt;DATE(2011,1,14), "need to file application"))</f>
        <v>Rights automatically restored</v>
      </c>
    </row>
    <row r="8" spans="1:4" x14ac:dyDescent="0.3">
      <c r="A8" s="11">
        <f xml:space="preserve"> 'CASE DATA'!A9</f>
        <v>0</v>
      </c>
      <c r="B8" s="11">
        <f xml:space="preserve"> 'CASE DATA'!E9</f>
        <v>0</v>
      </c>
      <c r="C8" s="28">
        <f xml:space="preserve"> 'CASE DATA'!D9</f>
        <v>0</v>
      </c>
      <c r="D8" t="str">
        <f>IF('CASE DATA'!F9="NO","Not a felony conviction",_xlfn.IFS('CASE DATA'!D9&lt;DATE(2005,7,2),"Rights automatically restored",AND('CASE DATA'!D9&gt;DATE(2005,7,2),'CASE DATA'!D9&lt;DATE(2011,1,14)),"probably need to file application",'CASE DATA'!D9&gt;DATE(2011,1,14), "need to file application"))</f>
        <v>Rights automatically restored</v>
      </c>
    </row>
    <row r="9" spans="1:4" x14ac:dyDescent="0.3">
      <c r="A9" s="11">
        <f xml:space="preserve"> 'CASE DATA'!A10</f>
        <v>0</v>
      </c>
      <c r="B9" s="11">
        <f xml:space="preserve"> 'CASE DATA'!E10</f>
        <v>0</v>
      </c>
      <c r="C9" s="28">
        <f xml:space="preserve"> 'CASE DATA'!D10</f>
        <v>0</v>
      </c>
      <c r="D9" t="str">
        <f>IF('CASE DATA'!F10="NO","Not a felony conviction",_xlfn.IFS('CASE DATA'!D10&lt;DATE(2005,7,2),"Rights automatically restored",AND('CASE DATA'!D10&gt;DATE(2005,7,2),'CASE DATA'!D10&lt;DATE(2011,1,14)),"probably need to file application",'CASE DATA'!D10&gt;DATE(2011,1,14), "need to file application"))</f>
        <v>Rights automatically restored</v>
      </c>
    </row>
    <row r="10" spans="1:4" x14ac:dyDescent="0.3">
      <c r="A10" s="11">
        <f xml:space="preserve"> 'CASE DATA'!A11</f>
        <v>0</v>
      </c>
      <c r="B10" s="11">
        <f xml:space="preserve"> 'CASE DATA'!E11</f>
        <v>0</v>
      </c>
      <c r="C10" s="28">
        <f xml:space="preserve"> 'CASE DATA'!D11</f>
        <v>0</v>
      </c>
      <c r="D10" t="str">
        <f>IF('CASE DATA'!F11="NO","Not a felony conviction",_xlfn.IFS('CASE DATA'!D11&lt;DATE(2005,7,2),"Rights automatically restored",AND('CASE DATA'!D11&gt;DATE(2005,7,2),'CASE DATA'!D11&lt;DATE(2011,1,14)),"probably need to file application",'CASE DATA'!D11&gt;DATE(2011,1,14), "need to file application"))</f>
        <v>Rights automatically restored</v>
      </c>
    </row>
    <row r="11" spans="1:4" x14ac:dyDescent="0.3">
      <c r="A11" s="11">
        <f xml:space="preserve"> 'CASE DATA'!A12</f>
        <v>0</v>
      </c>
      <c r="B11" s="11">
        <f xml:space="preserve"> 'CASE DATA'!E12</f>
        <v>0</v>
      </c>
      <c r="C11" s="28">
        <f xml:space="preserve"> 'CASE DATA'!D12</f>
        <v>0</v>
      </c>
      <c r="D11" t="str">
        <f>IF('CASE DATA'!F12="NO","Not a felony conviction",_xlfn.IFS('CASE DATA'!D12&lt;DATE(2005,7,2),"Rights automatically restored",AND('CASE DATA'!D12&gt;DATE(2005,7,2),'CASE DATA'!D12&lt;DATE(2011,1,14)),"probably need to file application",'CASE DATA'!D12&gt;DATE(2011,1,14), "need to file application"))</f>
        <v>Rights automatically restored</v>
      </c>
    </row>
    <row r="12" spans="1:4" x14ac:dyDescent="0.3">
      <c r="A12" s="11">
        <f xml:space="preserve"> 'CASE DATA'!A13</f>
        <v>0</v>
      </c>
      <c r="B12" s="11">
        <f xml:space="preserve"> 'CASE DATA'!E13</f>
        <v>0</v>
      </c>
      <c r="C12" s="28">
        <f xml:space="preserve"> 'CASE DATA'!D13</f>
        <v>0</v>
      </c>
      <c r="D12" t="str">
        <f>IF('CASE DATA'!F13="NO","Not a felony conviction",_xlfn.IFS('CASE DATA'!D13&lt;DATE(2005,7,2),"Rights automatically restored",AND('CASE DATA'!D13&gt;DATE(2005,7,2),'CASE DATA'!D13&lt;DATE(2011,1,14)),"probably need to file application",'CASE DATA'!D13&gt;DATE(2011,1,14), "need to file application"))</f>
        <v>Rights automatically restored</v>
      </c>
    </row>
    <row r="13" spans="1:4" x14ac:dyDescent="0.3">
      <c r="A13" s="11">
        <f xml:space="preserve"> 'CASE DATA'!A14</f>
        <v>0</v>
      </c>
      <c r="B13" s="11">
        <f xml:space="preserve"> 'CASE DATA'!E14</f>
        <v>0</v>
      </c>
      <c r="C13" s="28">
        <f xml:space="preserve"> 'CASE DATA'!D14</f>
        <v>0</v>
      </c>
      <c r="D13" t="str">
        <f>IF('CASE DATA'!F14="NO","Not a felony conviction",_xlfn.IFS('CASE DATA'!D14&lt;DATE(2005,7,2),"Rights automatically restored",AND('CASE DATA'!D14&gt;DATE(2005,7,2),'CASE DATA'!D14&lt;DATE(2011,1,14)),"probably need to file application",'CASE DATA'!D14&gt;DATE(2011,1,14), "need to file application"))</f>
        <v>Rights automatically restored</v>
      </c>
    </row>
    <row r="14" spans="1:4" x14ac:dyDescent="0.3">
      <c r="A14" s="11">
        <f xml:space="preserve"> 'CASE DATA'!A15</f>
        <v>0</v>
      </c>
      <c r="B14" s="11">
        <f xml:space="preserve"> 'CASE DATA'!E15</f>
        <v>0</v>
      </c>
      <c r="C14" s="28">
        <f xml:space="preserve"> 'CASE DATA'!D15</f>
        <v>0</v>
      </c>
      <c r="D14" t="str">
        <f>IF('CASE DATA'!F15="NO","Not a felony conviction",_xlfn.IFS('CASE DATA'!D15&lt;DATE(2005,7,2),"Rights automatically restored",AND('CASE DATA'!D15&gt;DATE(2005,7,2),'CASE DATA'!D15&lt;DATE(2011,1,14)),"probably need to file application",'CASE DATA'!D15&gt;DATE(2011,1,14), "need to file application"))</f>
        <v>Rights automatically restored</v>
      </c>
    </row>
    <row r="15" spans="1:4" x14ac:dyDescent="0.3">
      <c r="A15" s="11">
        <f xml:space="preserve"> 'CASE DATA'!A16</f>
        <v>0</v>
      </c>
      <c r="B15" s="11">
        <f xml:space="preserve"> 'CASE DATA'!E16</f>
        <v>0</v>
      </c>
      <c r="C15" s="28">
        <f xml:space="preserve"> 'CASE DATA'!D16</f>
        <v>0</v>
      </c>
      <c r="D15" t="str">
        <f>IF('CASE DATA'!F16="NO","Not a felony conviction",_xlfn.IFS('CASE DATA'!D16&lt;DATE(2005,7,2),"Rights automatically restored",AND('CASE DATA'!D16&gt;DATE(2005,7,2),'CASE DATA'!D16&lt;DATE(2011,1,14)),"probably need to file application",'CASE DATA'!D16&gt;DATE(2011,1,14), "need to file application"))</f>
        <v>Rights automatically restored</v>
      </c>
    </row>
    <row r="16" spans="1:4" x14ac:dyDescent="0.3">
      <c r="A16" s="11">
        <f xml:space="preserve"> 'CASE DATA'!A17</f>
        <v>0</v>
      </c>
      <c r="B16" s="11">
        <f xml:space="preserve"> 'CASE DATA'!E17</f>
        <v>0</v>
      </c>
      <c r="C16" s="28">
        <f xml:space="preserve"> 'CASE DATA'!D17</f>
        <v>0</v>
      </c>
      <c r="D16" t="str">
        <f>IF('CASE DATA'!F17="NO","Not a felony conviction",_xlfn.IFS('CASE DATA'!D17&lt;DATE(2005,7,2),"Rights automatically restored",AND('CASE DATA'!D17&gt;DATE(2005,7,2),'CASE DATA'!D17&lt;DATE(2011,1,14)),"probably need to file application",'CASE DATA'!D17&gt;DATE(2011,1,14), "need to file application"))</f>
        <v>Rights automatically restored</v>
      </c>
    </row>
    <row r="17" spans="1:4" x14ac:dyDescent="0.3">
      <c r="A17" s="11">
        <f xml:space="preserve"> 'CASE DATA'!A18</f>
        <v>0</v>
      </c>
      <c r="B17" s="11">
        <f xml:space="preserve"> 'CASE DATA'!E18</f>
        <v>0</v>
      </c>
      <c r="C17" s="28">
        <f xml:space="preserve"> 'CASE DATA'!D18</f>
        <v>0</v>
      </c>
      <c r="D17" t="str">
        <f>IF('CASE DATA'!F18="NO","Not a felony conviction",_xlfn.IFS('CASE DATA'!D18&lt;DATE(2005,7,2),"Rights automatically restored",AND('CASE DATA'!D18&gt;DATE(2005,7,2),'CASE DATA'!D18&lt;DATE(2011,1,14)),"probably need to file application",'CASE DATA'!D18&gt;DATE(2011,1,14), "need to file application"))</f>
        <v>Rights automatically restored</v>
      </c>
    </row>
    <row r="18" spans="1:4" x14ac:dyDescent="0.3">
      <c r="A18" s="11">
        <f xml:space="preserve"> 'CASE DATA'!A19</f>
        <v>0</v>
      </c>
      <c r="B18" s="11">
        <f xml:space="preserve"> 'CASE DATA'!E19</f>
        <v>0</v>
      </c>
      <c r="C18" s="28">
        <f xml:space="preserve"> 'CASE DATA'!D19</f>
        <v>0</v>
      </c>
      <c r="D18" t="str">
        <f>IF('CASE DATA'!F19="NO","Not a felony conviction",_xlfn.IFS('CASE DATA'!D19&lt;DATE(2005,7,2),"Rights automatically restored",AND('CASE DATA'!D19&gt;DATE(2005,7,2),'CASE DATA'!D19&lt;DATE(2011,1,14)),"probably need to file application",'CASE DATA'!D19&gt;DATE(2011,1,14), "need to file application"))</f>
        <v>Rights automatically restored</v>
      </c>
    </row>
    <row r="19" spans="1:4" x14ac:dyDescent="0.3">
      <c r="A19" s="11">
        <f xml:space="preserve"> 'CASE DATA'!A20</f>
        <v>0</v>
      </c>
      <c r="B19" s="11">
        <f xml:space="preserve"> 'CASE DATA'!E20</f>
        <v>0</v>
      </c>
      <c r="C19" s="28">
        <f xml:space="preserve"> 'CASE DATA'!D20</f>
        <v>0</v>
      </c>
      <c r="D19" t="str">
        <f>IF('CASE DATA'!F20="NO","Not a felony conviction",_xlfn.IFS('CASE DATA'!D20&lt;DATE(2005,7,2),"Rights automatically restored",AND('CASE DATA'!D20&gt;DATE(2005,7,2),'CASE DATA'!D20&lt;DATE(2011,1,14)),"probably need to file application",'CASE DATA'!D20&gt;DATE(2011,1,14), "need to file application"))</f>
        <v>Rights automatically restored</v>
      </c>
    </row>
    <row r="20" spans="1:4" x14ac:dyDescent="0.3">
      <c r="A20" s="11">
        <f xml:space="preserve"> 'CASE DATA'!A21</f>
        <v>0</v>
      </c>
      <c r="B20" s="11">
        <f xml:space="preserve"> 'CASE DATA'!E21</f>
        <v>0</v>
      </c>
      <c r="C20" s="28">
        <f xml:space="preserve"> 'CASE DATA'!D21</f>
        <v>0</v>
      </c>
      <c r="D20" t="str">
        <f>IF('CASE DATA'!F21="NO","Not a felony conviction",_xlfn.IFS('CASE DATA'!D21&lt;DATE(2005,7,2),"Rights automatically restored",AND('CASE DATA'!D21&gt;DATE(2005,7,2),'CASE DATA'!D21&lt;DATE(2011,1,14)),"probably need to file application",'CASE DATA'!D21&gt;DATE(2011,1,14), "need to file application"))</f>
        <v>Rights automatically restored</v>
      </c>
    </row>
    <row r="21" spans="1:4" x14ac:dyDescent="0.3">
      <c r="A21" s="11">
        <f xml:space="preserve"> 'CASE DATA'!A22</f>
        <v>0</v>
      </c>
      <c r="B21" s="11">
        <f xml:space="preserve"> 'CASE DATA'!E22</f>
        <v>0</v>
      </c>
      <c r="C21" s="28">
        <f xml:space="preserve"> 'CASE DATA'!D22</f>
        <v>0</v>
      </c>
      <c r="D21" t="str">
        <f>IF('CASE DATA'!F22="NO","Not a felony conviction",_xlfn.IFS('CASE DATA'!D22&lt;DATE(2005,7,2),"Rights automatically restored",AND('CASE DATA'!D22&gt;DATE(2005,7,2),'CASE DATA'!D22&lt;DATE(2011,1,14)),"probably need to file application",'CASE DATA'!D22&gt;DATE(2011,1,14), "need to file application"))</f>
        <v>Rights automatically restored</v>
      </c>
    </row>
    <row r="22" spans="1:4" x14ac:dyDescent="0.3">
      <c r="A22" s="11">
        <f xml:space="preserve"> 'CASE DATA'!A23</f>
        <v>0</v>
      </c>
      <c r="B22" s="11">
        <f xml:space="preserve"> 'CASE DATA'!E23</f>
        <v>0</v>
      </c>
      <c r="C22" s="28">
        <f xml:space="preserve"> 'CASE DATA'!D23</f>
        <v>0</v>
      </c>
      <c r="D22" t="str">
        <f>IF('CASE DATA'!F23="NO","Not a felony conviction",_xlfn.IFS('CASE DATA'!D23&lt;DATE(2005,7,2),"Rights automatically restored",AND('CASE DATA'!D23&gt;DATE(2005,7,2),'CASE DATA'!D23&lt;DATE(2011,1,14)),"probably need to file application",'CASE DATA'!D23&gt;DATE(2011,1,14), "need to file application"))</f>
        <v>Rights automatically restored</v>
      </c>
    </row>
    <row r="23" spans="1:4" x14ac:dyDescent="0.3">
      <c r="A23" s="11">
        <f xml:space="preserve"> 'CASE DATA'!A24</f>
        <v>0</v>
      </c>
      <c r="B23" s="11">
        <f xml:space="preserve"> 'CASE DATA'!E24</f>
        <v>0</v>
      </c>
      <c r="C23" s="28">
        <f xml:space="preserve"> 'CASE DATA'!D24</f>
        <v>0</v>
      </c>
      <c r="D23" t="str">
        <f>IF('CASE DATA'!F24="NO","Not a felony conviction",_xlfn.IFS('CASE DATA'!D24&lt;DATE(2005,7,2),"Rights automatically restored",AND('CASE DATA'!D24&gt;DATE(2005,7,2),'CASE DATA'!D24&lt;DATE(2011,1,14)),"probably need to file application",'CASE DATA'!D24&gt;DATE(2011,1,14), "need to file application"))</f>
        <v>Rights automatically restored</v>
      </c>
    </row>
    <row r="24" spans="1:4" x14ac:dyDescent="0.3">
      <c r="A24" s="11">
        <f xml:space="preserve"> 'CASE DATA'!A25</f>
        <v>0</v>
      </c>
      <c r="B24" s="11">
        <f xml:space="preserve"> 'CASE DATA'!E25</f>
        <v>0</v>
      </c>
      <c r="C24" s="28">
        <f xml:space="preserve"> 'CASE DATA'!D25</f>
        <v>0</v>
      </c>
      <c r="D24" t="str">
        <f>IF('CASE DATA'!F25="NO","Not a felony conviction",_xlfn.IFS('CASE DATA'!D25&lt;DATE(2005,7,2),"Rights automatically restored",AND('CASE DATA'!D25&gt;DATE(2005,7,2),'CASE DATA'!D25&lt;DATE(2011,1,14)),"probably need to file application",'CASE DATA'!D25&gt;DATE(2011,1,14), "need to file application"))</f>
        <v>Rights automatically restored</v>
      </c>
    </row>
    <row r="25" spans="1:4" x14ac:dyDescent="0.3">
      <c r="A25" s="11">
        <f xml:space="preserve"> 'CASE DATA'!A26</f>
        <v>0</v>
      </c>
      <c r="B25" s="11">
        <f xml:space="preserve"> 'CASE DATA'!E26</f>
        <v>0</v>
      </c>
      <c r="C25" s="28">
        <f xml:space="preserve"> 'CASE DATA'!D26</f>
        <v>0</v>
      </c>
      <c r="D25" t="str">
        <f>IF('CASE DATA'!F26="NO","Not a felony conviction",_xlfn.IFS('CASE DATA'!D26&lt;DATE(2005,7,2),"Rights automatically restored",AND('CASE DATA'!D26&gt;DATE(2005,7,2),'CASE DATA'!D26&lt;DATE(2011,1,14)),"probably need to file application",'CASE DATA'!D26&gt;DATE(2011,1,14), "need to file application"))</f>
        <v>Rights automatically restored</v>
      </c>
    </row>
    <row r="26" spans="1:4" x14ac:dyDescent="0.3">
      <c r="A26" s="11">
        <f xml:space="preserve"> 'CASE DATA'!A27</f>
        <v>0</v>
      </c>
      <c r="B26" s="11">
        <f xml:space="preserve"> 'CASE DATA'!E27</f>
        <v>0</v>
      </c>
      <c r="C26" s="28">
        <f xml:space="preserve"> 'CASE DATA'!D27</f>
        <v>0</v>
      </c>
      <c r="D26" t="str">
        <f>IF('CASE DATA'!F27="NO","Not a felony conviction",_xlfn.IFS('CASE DATA'!D27&lt;DATE(2005,7,2),"Rights automatically restored",AND('CASE DATA'!D27&gt;DATE(2005,7,2),'CASE DATA'!D27&lt;DATE(2011,1,14)),"probably need to file application",'CASE DATA'!D27&gt;DATE(2011,1,14), "need to file application"))</f>
        <v>Rights automatically restored</v>
      </c>
    </row>
    <row r="27" spans="1:4" x14ac:dyDescent="0.3">
      <c r="A27" s="11">
        <f xml:space="preserve"> 'CASE DATA'!A28</f>
        <v>0</v>
      </c>
      <c r="B27" s="11">
        <f xml:space="preserve"> 'CASE DATA'!E28</f>
        <v>0</v>
      </c>
      <c r="C27" s="28">
        <f xml:space="preserve"> 'CASE DATA'!D28</f>
        <v>0</v>
      </c>
      <c r="D27" t="str">
        <f>IF('CASE DATA'!F28="NO","Not a felony conviction",_xlfn.IFS('CASE DATA'!D28&lt;DATE(2005,7,2),"Rights automatically restored",AND('CASE DATA'!D28&gt;DATE(2005,7,2),'CASE DATA'!D28&lt;DATE(2011,1,14)),"probably need to file application",'CASE DATA'!D28&gt;DATE(2011,1,14), "need to file application"))</f>
        <v>Rights automatically restored</v>
      </c>
    </row>
    <row r="28" spans="1:4" x14ac:dyDescent="0.3">
      <c r="A28" s="11">
        <f xml:space="preserve"> 'CASE DATA'!A29</f>
        <v>0</v>
      </c>
      <c r="B28" s="11">
        <f xml:space="preserve"> 'CASE DATA'!E29</f>
        <v>0</v>
      </c>
      <c r="C28" s="28">
        <f xml:space="preserve"> 'CASE DATA'!D29</f>
        <v>0</v>
      </c>
      <c r="D28" t="str">
        <f>IF('CASE DATA'!F29="NO","Not a felony conviction",_xlfn.IFS('CASE DATA'!D29&lt;DATE(2005,7,2),"Rights automatically restored",AND('CASE DATA'!D29&gt;DATE(2005,7,2),'CASE DATA'!D29&lt;DATE(2011,1,14)),"probably need to file application",'CASE DATA'!D29&gt;DATE(2011,1,14), "need to file application"))</f>
        <v>Rights automatically restored</v>
      </c>
    </row>
    <row r="29" spans="1:4" x14ac:dyDescent="0.3">
      <c r="A29" s="11">
        <f xml:space="preserve"> 'CASE DATA'!A30</f>
        <v>0</v>
      </c>
      <c r="B29" s="11">
        <f xml:space="preserve"> 'CASE DATA'!E30</f>
        <v>0</v>
      </c>
      <c r="C29" s="28">
        <f xml:space="preserve"> 'CASE DATA'!D30</f>
        <v>0</v>
      </c>
      <c r="D29" t="str">
        <f>IF('CASE DATA'!F30="NO","Not a felony conviction",_xlfn.IFS('CASE DATA'!D30&lt;DATE(2005,7,2),"Rights automatically restored",AND('CASE DATA'!D30&gt;DATE(2005,7,2),'CASE DATA'!D30&lt;DATE(2011,1,14)),"probably need to file application",'CASE DATA'!D30&gt;DATE(2011,1,14), "need to file application"))</f>
        <v>Rights automatically restored</v>
      </c>
    </row>
    <row r="30" spans="1:4" x14ac:dyDescent="0.3">
      <c r="A30" s="11">
        <f xml:space="preserve"> 'CASE DATA'!A31</f>
        <v>0</v>
      </c>
      <c r="B30" s="11">
        <f xml:space="preserve"> 'CASE DATA'!E31</f>
        <v>0</v>
      </c>
      <c r="C30" s="28">
        <f xml:space="preserve"> 'CASE DATA'!D31</f>
        <v>0</v>
      </c>
      <c r="D30" t="str">
        <f>IF('CASE DATA'!F31="NO","Not a felony conviction",_xlfn.IFS('CASE DATA'!D31&lt;DATE(2005,7,2),"Rights automatically restored",AND('CASE DATA'!D31&gt;DATE(2005,7,2),'CASE DATA'!D31&lt;DATE(2011,1,14)),"probably need to file application",'CASE DATA'!D31&gt;DATE(2011,1,14), "need to file application"))</f>
        <v>Rights automatically restored</v>
      </c>
    </row>
    <row r="31" spans="1:4" x14ac:dyDescent="0.3">
      <c r="A31" s="11">
        <f xml:space="preserve"> 'CASE DATA'!A32</f>
        <v>0</v>
      </c>
      <c r="B31" s="11">
        <f xml:space="preserve"> 'CASE DATA'!E32</f>
        <v>0</v>
      </c>
      <c r="C31" s="28">
        <f xml:space="preserve"> 'CASE DATA'!D32</f>
        <v>0</v>
      </c>
      <c r="D31" t="str">
        <f>IF('CASE DATA'!F32="NO","Not a felony conviction",_xlfn.IFS('CASE DATA'!D32&lt;DATE(2005,7,2),"Rights automatically restored",AND('CASE DATA'!D32&gt;DATE(2005,7,2),'CASE DATA'!D32&lt;DATE(2011,1,14)),"probably need to file application",'CASE DATA'!D32&gt;DATE(2011,1,14), "need to file application"))</f>
        <v>Rights automatically restored</v>
      </c>
    </row>
    <row r="32" spans="1:4" x14ac:dyDescent="0.3">
      <c r="A32" s="11">
        <f xml:space="preserve"> 'CASE DATA'!A33</f>
        <v>0</v>
      </c>
      <c r="B32" s="11">
        <f xml:space="preserve"> 'CASE DATA'!E33</f>
        <v>0</v>
      </c>
      <c r="C32" s="28">
        <f xml:space="preserve"> 'CASE DATA'!D33</f>
        <v>0</v>
      </c>
      <c r="D32" t="str">
        <f>IF('CASE DATA'!F33="NO","Not a felony conviction",_xlfn.IFS('CASE DATA'!D33&lt;DATE(2005,7,2),"Rights automatically restored",AND('CASE DATA'!D33&gt;DATE(2005,7,2),'CASE DATA'!D33&lt;DATE(2011,1,14)),"probably need to file application",'CASE DATA'!D33&gt;DATE(2011,1,14), "need to file application"))</f>
        <v>Rights automatically restored</v>
      </c>
    </row>
    <row r="33" spans="1:9" x14ac:dyDescent="0.3">
      <c r="A33" s="11">
        <f xml:space="preserve"> 'CASE DATA'!A34</f>
        <v>0</v>
      </c>
      <c r="B33" s="11">
        <f xml:space="preserve"> 'CASE DATA'!E34</f>
        <v>0</v>
      </c>
      <c r="C33" s="28">
        <f xml:space="preserve"> 'CASE DATA'!D34</f>
        <v>0</v>
      </c>
      <c r="D33" t="str">
        <f>IF('CASE DATA'!F34="NO","Not a felony conviction",_xlfn.IFS('CASE DATA'!D34&lt;DATE(2005,7,2),"Rights automatically restored",AND('CASE DATA'!D34&gt;DATE(2005,7,2),'CASE DATA'!D34&lt;DATE(2011,1,14)),"probably need to file application",'CASE DATA'!D34&gt;DATE(2011,1,14), "need to file application"))</f>
        <v>Rights automatically restored</v>
      </c>
    </row>
    <row r="34" spans="1:9" x14ac:dyDescent="0.3">
      <c r="A34" s="11">
        <f xml:space="preserve"> 'CASE DATA'!A35</f>
        <v>0</v>
      </c>
      <c r="B34" s="11">
        <f xml:space="preserve"> 'CASE DATA'!E35</f>
        <v>0</v>
      </c>
      <c r="C34" s="28">
        <f xml:space="preserve"> 'CASE DATA'!D35</f>
        <v>0</v>
      </c>
      <c r="D34" t="str">
        <f>IF('CASE DATA'!F35="NO","Not a felony conviction",_xlfn.IFS('CASE DATA'!D35&lt;DATE(2005,7,2),"Rights automatically restored",AND('CASE DATA'!D35&gt;DATE(2005,7,2),'CASE DATA'!D35&lt;DATE(2011,1,14)),"probably need to file application",'CASE DATA'!D35&gt;DATE(2011,1,14), "need to file application"))</f>
        <v>Rights automatically restored</v>
      </c>
    </row>
    <row r="35" spans="1:9" x14ac:dyDescent="0.3">
      <c r="A35" s="11">
        <f xml:space="preserve"> 'CASE DATA'!A36</f>
        <v>0</v>
      </c>
      <c r="B35" s="11">
        <f xml:space="preserve"> 'CASE DATA'!E36</f>
        <v>0</v>
      </c>
      <c r="C35" s="28">
        <f xml:space="preserve"> 'CASE DATA'!D36</f>
        <v>0</v>
      </c>
      <c r="D35" t="str">
        <f>IF('CASE DATA'!F36="NO","Not a felony conviction",_xlfn.IFS('CASE DATA'!D36&lt;DATE(2005,7,2),"Rights automatically restored",AND('CASE DATA'!D36&gt;DATE(2005,7,2),'CASE DATA'!D36&lt;DATE(2011,1,14)),"probably need to file application",'CASE DATA'!D36&gt;DATE(2011,1,14), "need to file application"))</f>
        <v>Rights automatically restored</v>
      </c>
    </row>
    <row r="36" spans="1:9" x14ac:dyDescent="0.3">
      <c r="A36" s="11">
        <f xml:space="preserve"> 'CASE DATA'!A37</f>
        <v>0</v>
      </c>
      <c r="B36" s="11">
        <f xml:space="preserve"> 'CASE DATA'!E37</f>
        <v>0</v>
      </c>
      <c r="C36" s="28">
        <f xml:space="preserve"> 'CASE DATA'!D37</f>
        <v>0</v>
      </c>
      <c r="D36" t="str">
        <f>IF('CASE DATA'!F37="NO","Not a felony conviction",_xlfn.IFS('CASE DATA'!D37&lt;DATE(2005,7,2),"Rights automatically restored",AND('CASE DATA'!D37&gt;DATE(2005,7,2),'CASE DATA'!D37&lt;DATE(2011,1,14)),"probably need to file application",'CASE DATA'!D37&gt;DATE(2011,1,14), "need to file application"))</f>
        <v>Rights automatically restored</v>
      </c>
    </row>
    <row r="37" spans="1:9" x14ac:dyDescent="0.3">
      <c r="A37" s="11">
        <f xml:space="preserve"> 'CASE DATA'!A38</f>
        <v>0</v>
      </c>
      <c r="B37" s="11">
        <f xml:space="preserve"> 'CASE DATA'!E38</f>
        <v>0</v>
      </c>
      <c r="C37" s="28">
        <f xml:space="preserve"> 'CASE DATA'!D38</f>
        <v>0</v>
      </c>
      <c r="D37" t="str">
        <f>IF('CASE DATA'!F38="NO","Not a felony conviction",_xlfn.IFS('CASE DATA'!D38&lt;DATE(2005,7,2),"Rights automatically restored",AND('CASE DATA'!D38&gt;DATE(2005,7,2),'CASE DATA'!D38&lt;DATE(2011,1,14)),"probably need to file application",'CASE DATA'!D38&gt;DATE(2011,1,14), "need to file application"))</f>
        <v>Rights automatically restored</v>
      </c>
    </row>
    <row r="38" spans="1:9" x14ac:dyDescent="0.3">
      <c r="A38" s="11">
        <f xml:space="preserve"> 'CASE DATA'!A39</f>
        <v>0</v>
      </c>
      <c r="B38" s="11">
        <f xml:space="preserve"> 'CASE DATA'!E39</f>
        <v>0</v>
      </c>
      <c r="C38" s="28">
        <f xml:space="preserve"> 'CASE DATA'!D39</f>
        <v>0</v>
      </c>
      <c r="D38" t="str">
        <f>IF('CASE DATA'!F39="NO","Not a felony conviction",_xlfn.IFS('CASE DATA'!D39&lt;DATE(2005,7,2),"Rights automatically restored",AND('CASE DATA'!D39&gt;DATE(2005,7,2),'CASE DATA'!D39&lt;DATE(2011,1,14)),"probably need to file application",'CASE DATA'!D39&gt;DATE(2011,1,14), "need to file application"))</f>
        <v>Rights automatically restored</v>
      </c>
    </row>
    <row r="39" spans="1:9" x14ac:dyDescent="0.3">
      <c r="A39" s="11">
        <f xml:space="preserve"> 'CASE DATA'!A40</f>
        <v>0</v>
      </c>
      <c r="B39" s="11">
        <f xml:space="preserve"> 'CASE DATA'!E40</f>
        <v>0</v>
      </c>
      <c r="C39" s="28">
        <f xml:space="preserve"> 'CASE DATA'!D40</f>
        <v>0</v>
      </c>
      <c r="D39" t="str">
        <f>IF('CASE DATA'!F40="NO","Not a felony conviction",_xlfn.IFS('CASE DATA'!D40&lt;DATE(2005,7,2),"Rights automatically restored",AND('CASE DATA'!D40&gt;DATE(2005,7,2),'CASE DATA'!D40&lt;DATE(2011,1,14)),"probably need to file application",'CASE DATA'!D40&gt;DATE(2011,1,14), "need to file application"))</f>
        <v>Rights automatically restored</v>
      </c>
    </row>
    <row r="40" spans="1:9" x14ac:dyDescent="0.3">
      <c r="A40" s="11">
        <f xml:space="preserve"> 'CASE DATA'!A41</f>
        <v>0</v>
      </c>
      <c r="B40" s="11">
        <f xml:space="preserve"> 'CASE DATA'!E41</f>
        <v>0</v>
      </c>
      <c r="C40" s="28">
        <f xml:space="preserve"> 'CASE DATA'!D41</f>
        <v>0</v>
      </c>
      <c r="D40" t="str">
        <f>IF('CASE DATA'!F41="NO","Not a felony conviction",_xlfn.IFS('CASE DATA'!D41&lt;DATE(2005,7,2),"Rights automatically restored",AND('CASE DATA'!D41&gt;DATE(2005,7,2),'CASE DATA'!D41&lt;DATE(2011,1,14)),"probably need to file application",'CASE DATA'!D41&gt;DATE(2011,1,14), "need to file application"))</f>
        <v>Rights automatically restored</v>
      </c>
    </row>
    <row r="41" spans="1:9" x14ac:dyDescent="0.3">
      <c r="A41" s="11">
        <f xml:space="preserve"> 'CASE DATA'!A42</f>
        <v>0</v>
      </c>
      <c r="B41" s="11">
        <f xml:space="preserve"> 'CASE DATA'!E42</f>
        <v>0</v>
      </c>
      <c r="C41" s="28">
        <f xml:space="preserve"> 'CASE DATA'!D42</f>
        <v>0</v>
      </c>
      <c r="D41" t="str">
        <f>IF('CASE DATA'!F42="NO","Not a felony conviction",_xlfn.IFS('CASE DATA'!D42&lt;DATE(2005,7,2),"Rights automatically restored",AND('CASE DATA'!D42&gt;DATE(2005,7,2),'CASE DATA'!D42&lt;DATE(2011,1,14)),"probably need to file application",'CASE DATA'!D42&gt;DATE(2011,1,14), "need to file application"))</f>
        <v>Rights automatically restored</v>
      </c>
    </row>
    <row r="42" spans="1:9" x14ac:dyDescent="0.3">
      <c r="A42" s="11">
        <f xml:space="preserve"> 'CASE DATA'!A43</f>
        <v>0</v>
      </c>
      <c r="B42" s="11">
        <f xml:space="preserve"> 'CASE DATA'!E43</f>
        <v>0</v>
      </c>
      <c r="C42" s="28">
        <f xml:space="preserve"> 'CASE DATA'!D43</f>
        <v>0</v>
      </c>
      <c r="D42" t="str">
        <f>IF('CASE DATA'!F43="NO","Not a felony conviction",_xlfn.IFS('CASE DATA'!D43&lt;DATE(2005,7,2),"Rights automatically restored",AND('CASE DATA'!D43&gt;DATE(2005,7,2),'CASE DATA'!D43&lt;DATE(2011,1,14)),"probably need to file application",'CASE DATA'!D43&gt;DATE(2011,1,14), "need to file application"))</f>
        <v>Rights automatically restored</v>
      </c>
    </row>
    <row r="43" spans="1:9" x14ac:dyDescent="0.3">
      <c r="A43" s="11">
        <f xml:space="preserve"> 'CASE DATA'!A44</f>
        <v>0</v>
      </c>
      <c r="B43" s="11">
        <f xml:space="preserve"> 'CASE DATA'!E44</f>
        <v>0</v>
      </c>
      <c r="C43" s="28">
        <f xml:space="preserve"> 'CASE DATA'!D44</f>
        <v>0</v>
      </c>
      <c r="D43" t="str">
        <f>IF('CASE DATA'!F44="NO","N/A",_xlfn.IFS('CASE DATA'!D44&lt;DATE(2005,7,2),"Rights automatically restored",AND('CASE DATA'!D44&gt;DATE(2005,7,2),'CASE DATA'!D44&lt;DATE(2011,1,14)),"probably need to file application",'CASE DATA'!D44&gt;DATE(2011,1,14), "need to file application"))</f>
        <v>Rights automatically restored</v>
      </c>
      <c r="I43" s="27"/>
    </row>
    <row r="44" spans="1:9" x14ac:dyDescent="0.3">
      <c r="A44" s="11">
        <f xml:space="preserve"> 'CASE DATA'!A45</f>
        <v>0</v>
      </c>
      <c r="B44" s="11">
        <f xml:space="preserve"> 'CASE DATA'!E45</f>
        <v>0</v>
      </c>
      <c r="C44" s="28">
        <f xml:space="preserve"> 'CASE DATA'!D45</f>
        <v>0</v>
      </c>
      <c r="D44" t="str">
        <f>IF('CASE DATA'!F45="NO","N/A",_xlfn.IFS('CASE DATA'!D45&lt;DATE(2005,7,2),"Rights automatically restored",AND('CASE DATA'!D45&gt;DATE(2005,7,2),'CASE DATA'!D45&lt;DATE(2011,1,14)),"probably need to file application",'CASE DATA'!D45&gt;DATE(2011,1,14), "need to file application"))</f>
        <v>Rights automatically restored</v>
      </c>
      <c r="I44" s="27"/>
    </row>
    <row r="45" spans="1:9" x14ac:dyDescent="0.3">
      <c r="A45" s="11">
        <f xml:space="preserve"> 'CASE DATA'!A46</f>
        <v>0</v>
      </c>
      <c r="B45" s="11">
        <f xml:space="preserve"> 'CASE DATA'!E46</f>
        <v>0</v>
      </c>
      <c r="C45" s="28">
        <f xml:space="preserve"> 'CASE DATA'!D46</f>
        <v>0</v>
      </c>
      <c r="D45" t="str">
        <f>IF('CASE DATA'!F46="NO","N/A",_xlfn.IFS('CASE DATA'!D46&lt;DATE(2005,7,2),"Rights automatically restored",AND('CASE DATA'!D46&gt;DATE(2005,7,2),'CASE DATA'!D46&lt;DATE(2011,1,14)),"probably need to file application",'CASE DATA'!D46&gt;DATE(2011,1,14), "need to file application"))</f>
        <v>Rights automatically restored</v>
      </c>
      <c r="I45" s="27"/>
    </row>
    <row r="46" spans="1:9" x14ac:dyDescent="0.3">
      <c r="A46" s="11">
        <f xml:space="preserve"> 'CASE DATA'!A47</f>
        <v>0</v>
      </c>
      <c r="B46" s="11">
        <f xml:space="preserve"> 'CASE DATA'!E47</f>
        <v>0</v>
      </c>
      <c r="C46" s="28">
        <f xml:space="preserve"> 'CASE DATA'!D47</f>
        <v>0</v>
      </c>
      <c r="D46" t="str">
        <f>IF('CASE DATA'!F47="NO","N/A",_xlfn.IFS('CASE DATA'!D47&lt;7/5/2005,"Rights automatically restored",AND('CASE DATA'!D47&gt;7/4/2005,'CASE DATA'!D47&lt;1/14/2011),"need to file application",'CASE DATA'!D47&gt;1/14/2011, "need to file application"))</f>
        <v>Rights automatically restored</v>
      </c>
    </row>
    <row r="47" spans="1:9" x14ac:dyDescent="0.3">
      <c r="A47" s="11">
        <f xml:space="preserve"> 'CASE DATA'!A48</f>
        <v>0</v>
      </c>
      <c r="B47" s="11">
        <f xml:space="preserve"> 'CASE DATA'!E48</f>
        <v>0</v>
      </c>
      <c r="C47" s="28">
        <f xml:space="preserve"> 'CASE DATA'!D48</f>
        <v>0</v>
      </c>
      <c r="D47" t="str">
        <f>IF('CASE DATA'!F48="NO","N/A",_xlfn.IFS('CASE DATA'!D48&lt;7/5/2005,"Rights automatically restored",AND('CASE DATA'!D48&gt;7/4/2005,'CASE DATA'!D48&lt;1/14/2011),"need to file application",'CASE DATA'!D48&gt;1/14/2011, "need to file application"))</f>
        <v>Rights automatically restored</v>
      </c>
    </row>
    <row r="48" spans="1:9" x14ac:dyDescent="0.3">
      <c r="A48" s="11">
        <f xml:space="preserve"> 'CASE DATA'!A49</f>
        <v>0</v>
      </c>
      <c r="B48" s="11">
        <f xml:space="preserve"> 'CASE DATA'!E49</f>
        <v>0</v>
      </c>
      <c r="C48" s="28">
        <f xml:space="preserve"> 'CASE DATA'!D49</f>
        <v>0</v>
      </c>
      <c r="D48" t="str">
        <f>IF('CASE DATA'!F49="NO","N/A",_xlfn.IFS('CASE DATA'!D49&lt;7/5/2005,"Rights automatically restored",AND('CASE DATA'!D49&gt;7/4/2005,'CASE DATA'!D49&lt;1/14/2011),"need to file application",'CASE DATA'!D49&gt;1/14/2011, "need to file application"))</f>
        <v>Rights automatically restored</v>
      </c>
    </row>
    <row r="49" spans="1:4" x14ac:dyDescent="0.3">
      <c r="A49" s="11">
        <f xml:space="preserve"> 'CASE DATA'!A50</f>
        <v>0</v>
      </c>
      <c r="B49" s="11">
        <f xml:space="preserve"> 'CASE DATA'!E50</f>
        <v>0</v>
      </c>
      <c r="C49" s="28">
        <f xml:space="preserve"> 'CASE DATA'!D50</f>
        <v>0</v>
      </c>
      <c r="D49" t="str">
        <f>IF('CASE DATA'!F50="NO","N/A",_xlfn.IFS('CASE DATA'!D50&lt;7/5/2005,"Rights automatically restored",AND('CASE DATA'!D50&gt;7/4/2005,'CASE DATA'!D50&lt;1/14/2011),"need to file application",'CASE DATA'!D50&gt;1/14/2011, "need to file application"))</f>
        <v>Rights automatically restored</v>
      </c>
    </row>
    <row r="50" spans="1:4" x14ac:dyDescent="0.3">
      <c r="A50" s="11">
        <f xml:space="preserve"> 'CASE DATA'!A51</f>
        <v>0</v>
      </c>
      <c r="B50" s="11">
        <f xml:space="preserve"> 'CASE DATA'!E51</f>
        <v>0</v>
      </c>
      <c r="C50" s="28">
        <f xml:space="preserve"> 'CASE DATA'!D51</f>
        <v>0</v>
      </c>
      <c r="D50" t="str">
        <f>IF('CASE DATA'!F51="NO","N/A",_xlfn.IFS('CASE DATA'!D51&lt;7/5/2005,"Rights automatically restored",AND('CASE DATA'!D51&gt;7/4/2005,'CASE DATA'!D51&lt;1/14/2011),"need to file application",'CASE DATA'!D51&gt;1/14/2011, "need to file application"))</f>
        <v>Rights automatically restored</v>
      </c>
    </row>
    <row r="51" spans="1:4" x14ac:dyDescent="0.3">
      <c r="A51" s="11">
        <f xml:space="preserve"> 'CASE DATA'!A52</f>
        <v>0</v>
      </c>
      <c r="B51" s="11">
        <f xml:space="preserve"> 'CASE DATA'!E52</f>
        <v>0</v>
      </c>
      <c r="C51" s="28">
        <f xml:space="preserve"> 'CASE DATA'!D52</f>
        <v>0</v>
      </c>
      <c r="D51" t="str">
        <f>IF('CASE DATA'!F52="NO","N/A",_xlfn.IFS('CASE DATA'!D52&lt;7/5/2005,"Rights automatically restored",AND('CASE DATA'!D52&gt;7/4/2005,'CASE DATA'!D52&lt;1/14/2011),"need to file application",'CASE DATA'!D52&gt;1/14/2011, "need to file application"))</f>
        <v>Rights automatically restored</v>
      </c>
    </row>
    <row r="52" spans="1:4" x14ac:dyDescent="0.3">
      <c r="A52" s="11">
        <f xml:space="preserve"> 'CASE DATA'!A53</f>
        <v>0</v>
      </c>
      <c r="B52" s="11">
        <f xml:space="preserve"> 'CASE DATA'!E53</f>
        <v>0</v>
      </c>
      <c r="C52" s="28">
        <f xml:space="preserve"> 'CASE DATA'!D53</f>
        <v>0</v>
      </c>
      <c r="D52" t="str">
        <f>IF('CASE DATA'!F53="NO","N/A",_xlfn.IFS('CASE DATA'!D53&lt;7/5/2005,"Rights automatically restored",AND('CASE DATA'!D53&gt;7/4/2005,'CASE DATA'!D53&lt;1/14/2011),"need to file application",'CASE DATA'!D53&gt;1/14/2011, "need to file application"))</f>
        <v>Rights automatically restored</v>
      </c>
    </row>
    <row r="53" spans="1:4" x14ac:dyDescent="0.3">
      <c r="A53" s="11">
        <f xml:space="preserve"> 'CASE DATA'!A54</f>
        <v>0</v>
      </c>
      <c r="B53" s="11">
        <f xml:space="preserve"> 'CASE DATA'!E54</f>
        <v>0</v>
      </c>
      <c r="C53" s="28">
        <f xml:space="preserve"> 'CASE DATA'!D54</f>
        <v>0</v>
      </c>
      <c r="D53" t="str">
        <f>IF('CASE DATA'!F54="NO","N/A",_xlfn.IFS('CASE DATA'!D54&lt;7/5/2005,"Rights automatically restored",AND('CASE DATA'!D54&gt;7/4/2005,'CASE DATA'!D54&lt;1/14/2011),"need to file application",'CASE DATA'!D54&gt;1/14/2011, "need to file application"))</f>
        <v>Rights automatically restored</v>
      </c>
    </row>
    <row r="54" spans="1:4" x14ac:dyDescent="0.3">
      <c r="A54" s="11">
        <f xml:space="preserve"> 'CASE DATA'!A55</f>
        <v>0</v>
      </c>
      <c r="B54" s="11">
        <f xml:space="preserve"> 'CASE DATA'!E55</f>
        <v>0</v>
      </c>
      <c r="C54" s="28">
        <f xml:space="preserve"> 'CASE DATA'!D55</f>
        <v>0</v>
      </c>
      <c r="D54" t="str">
        <f>IF('CASE DATA'!F55="NO","N/A",_xlfn.IFS('CASE DATA'!D55&lt;7/5/2005,"Rights automatically restored",AND('CASE DATA'!D55&gt;7/4/2005,'CASE DATA'!D55&lt;1/14/2011),"need to file application",'CASE DATA'!D55&gt;1/14/2011, "need to file application"))</f>
        <v>Rights automatically restored</v>
      </c>
    </row>
    <row r="55" spans="1:4" x14ac:dyDescent="0.3">
      <c r="A55" s="11">
        <f xml:space="preserve"> 'CASE DATA'!A56</f>
        <v>0</v>
      </c>
      <c r="B55" s="11">
        <f xml:space="preserve"> 'CASE DATA'!E56</f>
        <v>0</v>
      </c>
      <c r="C55" s="28">
        <f xml:space="preserve"> 'CASE DATA'!D56</f>
        <v>0</v>
      </c>
      <c r="D55" t="str">
        <f>IF('CASE DATA'!F56="NO","N/A",_xlfn.IFS('CASE DATA'!D56&lt;7/5/2005,"Rights automatically restored",AND('CASE DATA'!D56&gt;7/4/2005,'CASE DATA'!D56&lt;1/14/2011),"need to file application",'CASE DATA'!D56&gt;1/14/2011, "need to file application"))</f>
        <v>Rights automatically restored</v>
      </c>
    </row>
    <row r="56" spans="1:4" x14ac:dyDescent="0.3">
      <c r="A56" s="11">
        <f xml:space="preserve"> 'CASE DATA'!A57</f>
        <v>0</v>
      </c>
      <c r="B56" s="11">
        <f xml:space="preserve"> 'CASE DATA'!E57</f>
        <v>0</v>
      </c>
      <c r="C56" s="28">
        <f xml:space="preserve"> 'CASE DATA'!D57</f>
        <v>0</v>
      </c>
      <c r="D56" t="str">
        <f>IF('CASE DATA'!F57="NO","N/A",_xlfn.IFS('CASE DATA'!D57&lt;7/5/2005,"Rights automatically restored",AND('CASE DATA'!D57&gt;7/4/2005,'CASE DATA'!D57&lt;1/14/2011),"need to file application",'CASE DATA'!D57&gt;1/14/2011, "need to file application"))</f>
        <v>Rights automatically restored</v>
      </c>
    </row>
    <row r="57" spans="1:4" x14ac:dyDescent="0.3">
      <c r="A57" s="11">
        <f xml:space="preserve"> 'CASE DATA'!A58</f>
        <v>0</v>
      </c>
      <c r="B57" s="11">
        <f xml:space="preserve"> 'CASE DATA'!E58</f>
        <v>0</v>
      </c>
      <c r="C57" s="28">
        <f xml:space="preserve"> 'CASE DATA'!D58</f>
        <v>0</v>
      </c>
      <c r="D57" t="str">
        <f>IF('CASE DATA'!F58="NO","N/A",_xlfn.IFS('CASE DATA'!D58&lt;7/5/2005,"Rights automatically restored",AND('CASE DATA'!D58&gt;7/4/2005,'CASE DATA'!D58&lt;1/14/2011),"need to file application",'CASE DATA'!D58&gt;1/14/2011, "need to file application"))</f>
        <v>Rights automatically restored</v>
      </c>
    </row>
    <row r="58" spans="1:4" x14ac:dyDescent="0.3">
      <c r="A58" s="11">
        <f xml:space="preserve"> 'CASE DATA'!A59</f>
        <v>0</v>
      </c>
      <c r="B58" s="11">
        <f xml:space="preserve"> 'CASE DATA'!E59</f>
        <v>0</v>
      </c>
      <c r="C58" s="28">
        <f xml:space="preserve"> 'CASE DATA'!D59</f>
        <v>0</v>
      </c>
      <c r="D58" t="str">
        <f>IF('CASE DATA'!F59="NO","N/A",_xlfn.IFS('CASE DATA'!D59&lt;7/5/2005,"Rights automatically restored",AND('CASE DATA'!D59&gt;7/4/2005,'CASE DATA'!D59&lt;1/14/2011),"need to file application",'CASE DATA'!D59&gt;1/14/2011, "need to file application"))</f>
        <v>Rights automatically restored</v>
      </c>
    </row>
    <row r="59" spans="1:4" x14ac:dyDescent="0.3">
      <c r="A59" s="11">
        <f xml:space="preserve"> 'CASE DATA'!A60</f>
        <v>0</v>
      </c>
      <c r="B59" s="11">
        <f xml:space="preserve"> 'CASE DATA'!E60</f>
        <v>0</v>
      </c>
      <c r="C59" s="28">
        <f xml:space="preserve"> 'CASE DATA'!D60</f>
        <v>0</v>
      </c>
      <c r="D59" t="str">
        <f>IF('CASE DATA'!F60="NO","N/A",_xlfn.IFS('CASE DATA'!D60&lt;7/5/2005,"Rights automatically restored",AND('CASE DATA'!D60&gt;7/4/2005,'CASE DATA'!D60&lt;1/14/2011),"need to file application",'CASE DATA'!D60&gt;1/14/2011, "need to file application"))</f>
        <v>Rights automatically restored</v>
      </c>
    </row>
    <row r="60" spans="1:4" x14ac:dyDescent="0.3">
      <c r="A60" s="11">
        <f xml:space="preserve"> 'CASE DATA'!A61</f>
        <v>0</v>
      </c>
      <c r="B60" s="11">
        <f xml:space="preserve"> 'CASE DATA'!E61</f>
        <v>0</v>
      </c>
      <c r="C60" s="28">
        <f xml:space="preserve"> 'CASE DATA'!D61</f>
        <v>0</v>
      </c>
      <c r="D60" t="str">
        <f>IF('CASE DATA'!F61="NO","N/A",_xlfn.IFS('CASE DATA'!D61&lt;7/5/2005,"Rights automatically restored",AND('CASE DATA'!D61&gt;7/4/2005,'CASE DATA'!D61&lt;1/14/2011),"need to file application",'CASE DATA'!D61&gt;1/14/2011, "need to file application"))</f>
        <v>Rights automatically restored</v>
      </c>
    </row>
    <row r="61" spans="1:4" x14ac:dyDescent="0.3">
      <c r="A61" s="11">
        <f xml:space="preserve"> 'CASE DATA'!A62</f>
        <v>0</v>
      </c>
      <c r="B61" s="11">
        <f xml:space="preserve"> 'CASE DATA'!E62</f>
        <v>0</v>
      </c>
      <c r="C61" s="28">
        <f xml:space="preserve"> 'CASE DATA'!D62</f>
        <v>0</v>
      </c>
      <c r="D61" t="str">
        <f>IF('CASE DATA'!F62="NO","N/A",_xlfn.IFS('CASE DATA'!D62&lt;7/5/2005,"Rights automatically restored",AND('CASE DATA'!D62&gt;7/4/2005,'CASE DATA'!D62&lt;1/14/2011),"need to file application",'CASE DATA'!D62&gt;1/14/2011, "need to file application"))</f>
        <v>Rights automatically restored</v>
      </c>
    </row>
    <row r="62" spans="1:4" x14ac:dyDescent="0.3">
      <c r="A62" s="11">
        <f xml:space="preserve"> 'CASE DATA'!A63</f>
        <v>0</v>
      </c>
      <c r="B62" s="11">
        <f xml:space="preserve"> 'CASE DATA'!E63</f>
        <v>0</v>
      </c>
      <c r="C62" s="28">
        <f xml:space="preserve"> 'CASE DATA'!D63</f>
        <v>0</v>
      </c>
      <c r="D62" t="str">
        <f>IF('CASE DATA'!F63="NO","N/A",_xlfn.IFS('CASE DATA'!D63&lt;7/5/2005,"Rights automatically restored",AND('CASE DATA'!D63&gt;7/4/2005,'CASE DATA'!D63&lt;1/14/2011),"need to file application",'CASE DATA'!D63&gt;1/14/2011, "need to file application"))</f>
        <v>Rights automatically restored</v>
      </c>
    </row>
    <row r="63" spans="1:4" x14ac:dyDescent="0.3">
      <c r="A63" s="11">
        <f xml:space="preserve"> 'CASE DATA'!A64</f>
        <v>0</v>
      </c>
      <c r="B63" s="11">
        <f xml:space="preserve"> 'CASE DATA'!E64</f>
        <v>0</v>
      </c>
      <c r="C63" s="28">
        <f xml:space="preserve"> 'CASE DATA'!D64</f>
        <v>0</v>
      </c>
      <c r="D63" t="str">
        <f>IF('CASE DATA'!F64="NO","N/A",_xlfn.IFS('CASE DATA'!D64&lt;7/5/2005,"Rights automatically restored",AND('CASE DATA'!D64&gt;7/4/2005,'CASE DATA'!D64&lt;1/14/2011),"need to file application",'CASE DATA'!D64&gt;1/14/2011, "need to file application"))</f>
        <v>Rights automatically restored</v>
      </c>
    </row>
    <row r="64" spans="1:4" x14ac:dyDescent="0.3">
      <c r="A64" s="11">
        <f xml:space="preserve"> 'CASE DATA'!A65</f>
        <v>0</v>
      </c>
      <c r="B64" s="11">
        <f xml:space="preserve"> 'CASE DATA'!E65</f>
        <v>0</v>
      </c>
      <c r="C64" s="28">
        <f xml:space="preserve"> 'CASE DATA'!D65</f>
        <v>0</v>
      </c>
      <c r="D64" t="str">
        <f>IF('CASE DATA'!F65="NO","N/A",_xlfn.IFS('CASE DATA'!D65&lt;7/5/2005,"Rights automatically restored",AND('CASE DATA'!D65&gt;7/4/2005,'CASE DATA'!D65&lt;1/14/2011),"need to file application",'CASE DATA'!D65&gt;1/14/2011, "need to file application"))</f>
        <v>Rights automatically restored</v>
      </c>
    </row>
    <row r="65" spans="1:4" x14ac:dyDescent="0.3">
      <c r="A65" s="11">
        <f xml:space="preserve"> 'CASE DATA'!A66</f>
        <v>0</v>
      </c>
      <c r="B65" s="11">
        <f xml:space="preserve"> 'CASE DATA'!E66</f>
        <v>0</v>
      </c>
      <c r="C65" s="28">
        <f xml:space="preserve"> 'CASE DATA'!D66</f>
        <v>0</v>
      </c>
      <c r="D65" t="str">
        <f>IF('CASE DATA'!F66="NO","N/A",_xlfn.IFS('CASE DATA'!D66&lt;7/5/2005,"Rights automatically restored",AND('CASE DATA'!D66&gt;7/4/2005,'CASE DATA'!D66&lt;1/14/2011),"need to file application",'CASE DATA'!D66&gt;1/14/2011, "need to file application"))</f>
        <v>Rights automatically restored</v>
      </c>
    </row>
    <row r="66" spans="1:4" x14ac:dyDescent="0.3">
      <c r="A66" s="11">
        <f xml:space="preserve"> 'CASE DATA'!A67</f>
        <v>0</v>
      </c>
      <c r="B66" s="11">
        <f xml:space="preserve"> 'CASE DATA'!E67</f>
        <v>0</v>
      </c>
      <c r="C66" s="28">
        <f xml:space="preserve"> 'CASE DATA'!D67</f>
        <v>0</v>
      </c>
      <c r="D66" t="str">
        <f>IF('CASE DATA'!F67="NO","N/A",_xlfn.IFS('CASE DATA'!D67&lt;7/5/2005,"Rights automatically restored",AND('CASE DATA'!D67&gt;7/4/2005,'CASE DATA'!D67&lt;1/14/2011),"need to file application",'CASE DATA'!D67&gt;1/14/2011, "need to file application"))</f>
        <v>Rights automatically restored</v>
      </c>
    </row>
    <row r="67" spans="1:4" x14ac:dyDescent="0.3">
      <c r="A67" s="11">
        <f xml:space="preserve"> 'CASE DATA'!A68</f>
        <v>0</v>
      </c>
      <c r="B67" s="11">
        <f xml:space="preserve"> 'CASE DATA'!E68</f>
        <v>0</v>
      </c>
      <c r="C67" s="28">
        <f xml:space="preserve"> 'CASE DATA'!D68</f>
        <v>0</v>
      </c>
      <c r="D67" t="str">
        <f>IF('CASE DATA'!F68="NO","N/A",_xlfn.IFS('CASE DATA'!D68&lt;7/5/2005,"Rights automatically restored",AND('CASE DATA'!D68&gt;7/4/2005,'CASE DATA'!D68&lt;1/14/2011),"need to file application",'CASE DATA'!D68&gt;1/14/2011, "need to file application"))</f>
        <v>Rights automatically restored</v>
      </c>
    </row>
    <row r="68" spans="1:4" x14ac:dyDescent="0.3">
      <c r="A68" s="11">
        <f xml:space="preserve"> 'CASE DATA'!A69</f>
        <v>0</v>
      </c>
      <c r="B68" s="11">
        <f xml:space="preserve"> 'CASE DATA'!E69</f>
        <v>0</v>
      </c>
      <c r="C68" s="28">
        <f xml:space="preserve"> 'CASE DATA'!D69</f>
        <v>0</v>
      </c>
      <c r="D68" t="str">
        <f>IF('CASE DATA'!F69="NO","N/A",_xlfn.IFS('CASE DATA'!D69&lt;7/5/2005,"Rights automatically restored",AND('CASE DATA'!D69&gt;7/4/2005,'CASE DATA'!D69&lt;1/14/2011),"need to file application",'CASE DATA'!D69&gt;1/14/2011, "need to file application"))</f>
        <v>Rights automatically restored</v>
      </c>
    </row>
    <row r="69" spans="1:4" x14ac:dyDescent="0.3">
      <c r="A69" s="11">
        <f xml:space="preserve"> 'CASE DATA'!A70</f>
        <v>0</v>
      </c>
      <c r="B69" s="11">
        <f xml:space="preserve"> 'CASE DATA'!E70</f>
        <v>0</v>
      </c>
      <c r="C69" s="28">
        <f xml:space="preserve"> 'CASE DATA'!D70</f>
        <v>0</v>
      </c>
      <c r="D69" t="str">
        <f>IF('CASE DATA'!F70="NO","N/A",_xlfn.IFS('CASE DATA'!D70&lt;7/5/2005,"Rights automatically restored",AND('CASE DATA'!D70&gt;7/4/2005,'CASE DATA'!D70&lt;1/14/2011),"need to file application",'CASE DATA'!D70&gt;1/14/2011, "need to file application"))</f>
        <v>Rights automatically restored</v>
      </c>
    </row>
    <row r="70" spans="1:4" x14ac:dyDescent="0.3">
      <c r="A70" s="11">
        <f xml:space="preserve"> 'CASE DATA'!A71</f>
        <v>0</v>
      </c>
      <c r="B70" s="11">
        <f xml:space="preserve"> 'CASE DATA'!E71</f>
        <v>0</v>
      </c>
      <c r="C70" s="28">
        <f xml:space="preserve"> 'CASE DATA'!D71</f>
        <v>0</v>
      </c>
      <c r="D70" t="str">
        <f>IF('CASE DATA'!F71="NO","N/A",_xlfn.IFS('CASE DATA'!D71&lt;7/5/2005,"Rights automatically restored",AND('CASE DATA'!D71&gt;7/4/2005,'CASE DATA'!D71&lt;1/14/2011),"need to file application",'CASE DATA'!D71&gt;1/14/2011, "need to file application"))</f>
        <v>Rights automatically restored</v>
      </c>
    </row>
    <row r="71" spans="1:4" x14ac:dyDescent="0.3">
      <c r="A71" s="11">
        <f xml:space="preserve"> 'CASE DATA'!A72</f>
        <v>0</v>
      </c>
      <c r="B71" s="11">
        <f xml:space="preserve"> 'CASE DATA'!E72</f>
        <v>0</v>
      </c>
      <c r="C71" s="28">
        <f xml:space="preserve"> 'CASE DATA'!D72</f>
        <v>0</v>
      </c>
      <c r="D71" t="str">
        <f>IF('CASE DATA'!F72="NO","N/A",_xlfn.IFS('CASE DATA'!D72&lt;7/5/2005,"Rights automatically restored",AND('CASE DATA'!D72&gt;7/4/2005,'CASE DATA'!D72&lt;1/14/2011),"need to file application",'CASE DATA'!D72&gt;1/14/2011, "need to file application"))</f>
        <v>Rights automatically restored</v>
      </c>
    </row>
    <row r="72" spans="1:4" x14ac:dyDescent="0.3">
      <c r="A72" s="11">
        <f xml:space="preserve"> 'CASE DATA'!A73</f>
        <v>0</v>
      </c>
      <c r="B72" s="11">
        <f xml:space="preserve"> 'CASE DATA'!E73</f>
        <v>0</v>
      </c>
      <c r="C72" s="28">
        <f xml:space="preserve"> 'CASE DATA'!D73</f>
        <v>0</v>
      </c>
      <c r="D72" t="str">
        <f>IF('CASE DATA'!F73="NO","N/A",_xlfn.IFS('CASE DATA'!D73&lt;7/5/2005,"Rights automatically restored",AND('CASE DATA'!D73&gt;7/4/2005,'CASE DATA'!D73&lt;1/14/2011),"need to file application",'CASE DATA'!D73&gt;1/14/2011, "need to file application"))</f>
        <v>Rights automatically restored</v>
      </c>
    </row>
    <row r="73" spans="1:4" x14ac:dyDescent="0.3">
      <c r="A73" s="11">
        <f xml:space="preserve"> 'CASE DATA'!A74</f>
        <v>0</v>
      </c>
      <c r="B73" s="11">
        <f xml:space="preserve"> 'CASE DATA'!E74</f>
        <v>0</v>
      </c>
      <c r="C73" s="28">
        <f xml:space="preserve"> 'CASE DATA'!D74</f>
        <v>0</v>
      </c>
      <c r="D73" t="str">
        <f>IF('CASE DATA'!F74="NO","N/A",_xlfn.IFS('CASE DATA'!D74&lt;7/5/2005,"Rights automatically restored",AND('CASE DATA'!D74&gt;7/4/2005,'CASE DATA'!D74&lt;1/14/2011),"need to file application",'CASE DATA'!D74&gt;1/14/2011, "need to file application"))</f>
        <v>Rights automatically restored</v>
      </c>
    </row>
    <row r="74" spans="1:4" x14ac:dyDescent="0.3">
      <c r="A74" s="11">
        <f xml:space="preserve"> 'CASE DATA'!A75</f>
        <v>0</v>
      </c>
      <c r="B74" s="11">
        <f xml:space="preserve"> 'CASE DATA'!E75</f>
        <v>0</v>
      </c>
      <c r="C74" s="28">
        <f xml:space="preserve"> 'CASE DATA'!D75</f>
        <v>0</v>
      </c>
      <c r="D74" t="str">
        <f>IF('CASE DATA'!F75="NO","N/A",_xlfn.IFS('CASE DATA'!D75&lt;7/5/2005,"Rights automatically restored",AND('CASE DATA'!D75&gt;7/4/2005,'CASE DATA'!D75&lt;1/14/2011),"need to file application",'CASE DATA'!D75&gt;1/14/2011, "need to file application"))</f>
        <v>Rights automatically restored</v>
      </c>
    </row>
    <row r="75" spans="1:4" x14ac:dyDescent="0.3">
      <c r="A75" s="11">
        <f xml:space="preserve"> 'CASE DATA'!A76</f>
        <v>0</v>
      </c>
      <c r="B75" s="11">
        <f xml:space="preserve"> 'CASE DATA'!E76</f>
        <v>0</v>
      </c>
      <c r="C75" s="28">
        <f xml:space="preserve"> 'CASE DATA'!D76</f>
        <v>0</v>
      </c>
      <c r="D75" t="str">
        <f>IF('CASE DATA'!F76="NO","N/A",_xlfn.IFS('CASE DATA'!D76&lt;7/5/2005,"Rights automatically restored",AND('CASE DATA'!D76&gt;7/4/2005,'CASE DATA'!D76&lt;1/14/2011),"need to file application",'CASE DATA'!D76&gt;1/14/2011, "need to file application"))</f>
        <v>Rights automatically restored</v>
      </c>
    </row>
    <row r="76" spans="1:4" x14ac:dyDescent="0.3">
      <c r="A76" s="11">
        <f xml:space="preserve"> 'CASE DATA'!A77</f>
        <v>0</v>
      </c>
      <c r="B76" s="11">
        <f xml:space="preserve"> 'CASE DATA'!E77</f>
        <v>0</v>
      </c>
      <c r="C76" s="28">
        <f xml:space="preserve"> 'CASE DATA'!D77</f>
        <v>0</v>
      </c>
      <c r="D76" t="str">
        <f>IF('CASE DATA'!F77="NO","N/A",_xlfn.IFS('CASE DATA'!D77&lt;7/5/2005,"Rights automatically restored",AND('CASE DATA'!D77&gt;7/4/2005,'CASE DATA'!D77&lt;1/14/2011),"need to file application",'CASE DATA'!D77&gt;1/14/2011, "need to file application"))</f>
        <v>Rights automatically restored</v>
      </c>
    </row>
    <row r="77" spans="1:4" x14ac:dyDescent="0.3">
      <c r="A77" s="11">
        <f xml:space="preserve"> 'CASE DATA'!A78</f>
        <v>0</v>
      </c>
      <c r="B77" s="11">
        <f xml:space="preserve"> 'CASE DATA'!E78</f>
        <v>0</v>
      </c>
      <c r="C77" s="28">
        <f xml:space="preserve"> 'CASE DATA'!D78</f>
        <v>0</v>
      </c>
      <c r="D77" t="str">
        <f>IF('CASE DATA'!F78="NO","N/A",_xlfn.IFS('CASE DATA'!D78&lt;7/5/2005,"Rights automatically restored",AND('CASE DATA'!D78&gt;7/4/2005,'CASE DATA'!D78&lt;1/14/2011),"need to file application",'CASE DATA'!D78&gt;1/14/2011, "need to file application"))</f>
        <v>Rights automatically restored</v>
      </c>
    </row>
    <row r="78" spans="1:4" x14ac:dyDescent="0.3">
      <c r="A78" s="11">
        <f xml:space="preserve"> 'CASE DATA'!A79</f>
        <v>0</v>
      </c>
      <c r="B78" s="11">
        <f xml:space="preserve"> 'CASE DATA'!E79</f>
        <v>0</v>
      </c>
      <c r="C78" s="28">
        <f xml:space="preserve"> 'CASE DATA'!D79</f>
        <v>0</v>
      </c>
      <c r="D78" t="str">
        <f>IF('CASE DATA'!F79="NO","N/A",_xlfn.IFS('CASE DATA'!D79&lt;7/5/2005,"Rights automatically restored",AND('CASE DATA'!D79&gt;7/4/2005,'CASE DATA'!D79&lt;1/14/2011),"need to file application",'CASE DATA'!D79&gt;1/14/2011, "need to file application"))</f>
        <v>Rights automatically restored</v>
      </c>
    </row>
    <row r="79" spans="1:4" x14ac:dyDescent="0.3">
      <c r="A79" s="11">
        <f xml:space="preserve"> 'CASE DATA'!A80</f>
        <v>0</v>
      </c>
      <c r="B79" s="11">
        <f xml:space="preserve"> 'CASE DATA'!E80</f>
        <v>0</v>
      </c>
      <c r="C79" s="28">
        <f xml:space="preserve"> 'CASE DATA'!D80</f>
        <v>0</v>
      </c>
      <c r="D79" t="str">
        <f>IF('CASE DATA'!F80="NO","N/A",_xlfn.IFS('CASE DATA'!D80&lt;7/5/2005,"Rights automatically restored",AND('CASE DATA'!D80&gt;7/4/2005,'CASE DATA'!D80&lt;1/14/2011),"need to file application",'CASE DATA'!D80&gt;1/14/2011, "need to file application"))</f>
        <v>Rights automatically restored</v>
      </c>
    </row>
    <row r="80" spans="1:4" x14ac:dyDescent="0.3">
      <c r="A80" s="11">
        <f xml:space="preserve"> 'CASE DATA'!A81</f>
        <v>0</v>
      </c>
      <c r="B80" s="11">
        <f xml:space="preserve"> 'CASE DATA'!E81</f>
        <v>0</v>
      </c>
      <c r="C80" s="28">
        <f xml:space="preserve"> 'CASE DATA'!D81</f>
        <v>0</v>
      </c>
      <c r="D80" t="str">
        <f>IF('CASE DATA'!F81="NO","N/A",_xlfn.IFS('CASE DATA'!D81&lt;7/5/2005,"Rights automatically restored",AND('CASE DATA'!D81&gt;7/4/2005,'CASE DATA'!D81&lt;1/14/2011),"need to file application",'CASE DATA'!D81&gt;1/14/2011, "need to file application"))</f>
        <v>Rights automatically restored</v>
      </c>
    </row>
    <row r="81" spans="1:4" x14ac:dyDescent="0.3">
      <c r="A81" s="11">
        <f xml:space="preserve"> 'CASE DATA'!A82</f>
        <v>0</v>
      </c>
      <c r="B81" s="11">
        <f xml:space="preserve"> 'CASE DATA'!E82</f>
        <v>0</v>
      </c>
      <c r="C81" s="28">
        <f xml:space="preserve"> 'CASE DATA'!D82</f>
        <v>0</v>
      </c>
      <c r="D81" t="str">
        <f>IF('CASE DATA'!F82="NO","N/A",_xlfn.IFS('CASE DATA'!D82&lt;7/5/2005,"Rights automatically restored",AND('CASE DATA'!D82&gt;7/4/2005,'CASE DATA'!D82&lt;1/14/2011),"need to file application",'CASE DATA'!D82&gt;1/14/2011, "need to file application"))</f>
        <v>Rights automatically restored</v>
      </c>
    </row>
    <row r="82" spans="1:4" x14ac:dyDescent="0.3">
      <c r="A82" s="11">
        <f xml:space="preserve"> 'CASE DATA'!A83</f>
        <v>0</v>
      </c>
      <c r="B82" s="11">
        <f xml:space="preserve"> 'CASE DATA'!E83</f>
        <v>0</v>
      </c>
      <c r="C82" s="28">
        <f xml:space="preserve"> 'CASE DATA'!D83</f>
        <v>0</v>
      </c>
      <c r="D82" t="str">
        <f>IF('CASE DATA'!F83="NO","N/A",_xlfn.IFS('CASE DATA'!D83&lt;7/5/2005,"Rights automatically restored",AND('CASE DATA'!D83&gt;7/4/2005,'CASE DATA'!D83&lt;1/14/2011),"need to file application",'CASE DATA'!D83&gt;1/14/2011, "need to file application"))</f>
        <v>Rights automatically restored</v>
      </c>
    </row>
    <row r="83" spans="1:4" x14ac:dyDescent="0.3">
      <c r="A83" s="11">
        <f xml:space="preserve"> 'CASE DATA'!A84</f>
        <v>0</v>
      </c>
      <c r="B83" s="11">
        <f xml:space="preserve"> 'CASE DATA'!E84</f>
        <v>0</v>
      </c>
      <c r="C83" s="28">
        <f xml:space="preserve"> 'CASE DATA'!D84</f>
        <v>0</v>
      </c>
      <c r="D83" t="str">
        <f>IF('CASE DATA'!F84="NO","N/A",_xlfn.IFS('CASE DATA'!D84&lt;7/5/2005,"Rights automatically restored",AND('CASE DATA'!D84&gt;7/4/2005,'CASE DATA'!D84&lt;1/14/2011),"need to file application",'CASE DATA'!D84&gt;1/14/2011, "need to file application"))</f>
        <v>Rights automatically restored</v>
      </c>
    </row>
    <row r="84" spans="1:4" x14ac:dyDescent="0.3">
      <c r="A84" s="11">
        <f xml:space="preserve"> 'CASE DATA'!A85</f>
        <v>0</v>
      </c>
      <c r="B84" s="11">
        <f xml:space="preserve"> 'CASE DATA'!E85</f>
        <v>0</v>
      </c>
      <c r="C84" s="28">
        <f xml:space="preserve"> 'CASE DATA'!D85</f>
        <v>0</v>
      </c>
      <c r="D84" t="str">
        <f>IF('CASE DATA'!F85="NO","N/A",_xlfn.IFS('CASE DATA'!D85&lt;7/5/2005,"Rights automatically restored",AND('CASE DATA'!D85&gt;7/4/2005,'CASE DATA'!D85&lt;1/14/2011),"need to file application",'CASE DATA'!D85&gt;1/14/2011, "need to file application"))</f>
        <v>Rights automatically restored</v>
      </c>
    </row>
    <row r="85" spans="1:4" x14ac:dyDescent="0.3">
      <c r="A85" s="11">
        <f xml:space="preserve"> 'CASE DATA'!A86</f>
        <v>0</v>
      </c>
      <c r="B85" s="11">
        <f xml:space="preserve"> 'CASE DATA'!E86</f>
        <v>0</v>
      </c>
      <c r="C85" s="28">
        <f xml:space="preserve"> 'CASE DATA'!D86</f>
        <v>0</v>
      </c>
      <c r="D85" t="str">
        <f>IF('CASE DATA'!F86="NO","N/A",_xlfn.IFS('CASE DATA'!D86&lt;7/5/2005,"Rights automatically restored",AND('CASE DATA'!D86&gt;7/4/2005,'CASE DATA'!D86&lt;1/14/2011),"need to file application",'CASE DATA'!D86&gt;1/14/2011, "need to file application"))</f>
        <v>Rights automatically restored</v>
      </c>
    </row>
    <row r="86" spans="1:4" x14ac:dyDescent="0.3">
      <c r="A86" s="11">
        <f xml:space="preserve"> 'CASE DATA'!A87</f>
        <v>0</v>
      </c>
      <c r="B86" s="11">
        <f xml:space="preserve"> 'CASE DATA'!E87</f>
        <v>0</v>
      </c>
      <c r="C86" s="28">
        <f xml:space="preserve"> 'CASE DATA'!D87</f>
        <v>0</v>
      </c>
      <c r="D86" t="str">
        <f>IF('CASE DATA'!F87="NO","N/A",_xlfn.IFS('CASE DATA'!D87&lt;7/5/2005,"Rights automatically restored",AND('CASE DATA'!D87&gt;7/4/2005,'CASE DATA'!D87&lt;1/14/2011),"need to file application",'CASE DATA'!D87&gt;1/14/2011, "need to file application"))</f>
        <v>Rights automatically restored</v>
      </c>
    </row>
    <row r="87" spans="1:4" x14ac:dyDescent="0.3">
      <c r="A87" s="11">
        <f xml:space="preserve"> 'CASE DATA'!A88</f>
        <v>0</v>
      </c>
      <c r="B87" s="11">
        <f xml:space="preserve"> 'CASE DATA'!E88</f>
        <v>0</v>
      </c>
      <c r="C87" s="28">
        <f xml:space="preserve"> 'CASE DATA'!D88</f>
        <v>0</v>
      </c>
      <c r="D87" t="str">
        <f>IF('CASE DATA'!F88="NO","N/A",_xlfn.IFS('CASE DATA'!D88&lt;7/5/2005,"Rights automatically restored",AND('CASE DATA'!D88&gt;7/4/2005,'CASE DATA'!D88&lt;1/14/2011),"need to file application",'CASE DATA'!D88&gt;1/14/2011, "need to file application"))</f>
        <v>Rights automatically restored</v>
      </c>
    </row>
    <row r="88" spans="1:4" x14ac:dyDescent="0.3">
      <c r="A88" s="11">
        <f xml:space="preserve"> 'CASE DATA'!A89</f>
        <v>0</v>
      </c>
      <c r="B88" s="11">
        <f xml:space="preserve"> 'CASE DATA'!E89</f>
        <v>0</v>
      </c>
      <c r="C88" s="28">
        <f xml:space="preserve"> 'CASE DATA'!D89</f>
        <v>0</v>
      </c>
      <c r="D88" t="str">
        <f>IF('CASE DATA'!F89="NO","N/A",_xlfn.IFS('CASE DATA'!D89&lt;7/5/2005,"Rights automatically restored",AND('CASE DATA'!D89&gt;7/4/2005,'CASE DATA'!D89&lt;1/14/2011),"need to file application",'CASE DATA'!D89&gt;1/14/2011, "need to file application"))</f>
        <v>Rights automatically restored</v>
      </c>
    </row>
    <row r="89" spans="1:4" x14ac:dyDescent="0.3">
      <c r="A89" s="11">
        <f xml:space="preserve"> 'CASE DATA'!A90</f>
        <v>0</v>
      </c>
      <c r="B89" s="11">
        <f xml:space="preserve"> 'CASE DATA'!E90</f>
        <v>0</v>
      </c>
      <c r="C89" s="28">
        <f xml:space="preserve"> 'CASE DATA'!D90</f>
        <v>0</v>
      </c>
      <c r="D89" t="str">
        <f>IF('CASE DATA'!F90="NO","N/A",_xlfn.IFS('CASE DATA'!D90&lt;7/5/2005,"Rights automatically restored",AND('CASE DATA'!D90&gt;7/4/2005,'CASE DATA'!D90&lt;1/14/2011),"need to file application",'CASE DATA'!D90&gt;1/14/2011, "need to file application"))</f>
        <v>Rights automatically restored</v>
      </c>
    </row>
    <row r="90" spans="1:4" x14ac:dyDescent="0.3">
      <c r="A90" s="11">
        <f xml:space="preserve"> 'CASE DATA'!A91</f>
        <v>0</v>
      </c>
      <c r="B90" s="11">
        <f xml:space="preserve"> 'CASE DATA'!E91</f>
        <v>0</v>
      </c>
      <c r="C90" s="28">
        <f xml:space="preserve"> 'CASE DATA'!D91</f>
        <v>0</v>
      </c>
      <c r="D90" t="str">
        <f>IF('CASE DATA'!F91="NO","N/A",_xlfn.IFS('CASE DATA'!D91&lt;7/5/2005,"Rights automatically restored",AND('CASE DATA'!D91&gt;7/4/2005,'CASE DATA'!D91&lt;1/14/2011),"need to file application",'CASE DATA'!D91&gt;1/14/2011, "need to file application"))</f>
        <v>Rights automatically restored</v>
      </c>
    </row>
    <row r="91" spans="1:4" x14ac:dyDescent="0.3">
      <c r="A91" s="11">
        <f xml:space="preserve"> 'CASE DATA'!A92</f>
        <v>0</v>
      </c>
      <c r="B91" s="11">
        <f xml:space="preserve"> 'CASE DATA'!E92</f>
        <v>0</v>
      </c>
      <c r="C91" s="28">
        <f xml:space="preserve"> 'CASE DATA'!D92</f>
        <v>0</v>
      </c>
      <c r="D91" t="str">
        <f>IF('CASE DATA'!F92="NO","N/A",_xlfn.IFS('CASE DATA'!D92&lt;7/5/2005,"Rights automatically restored",AND('CASE DATA'!D92&gt;7/4/2005,'CASE DATA'!D92&lt;1/14/2011),"need to file application",'CASE DATA'!D92&gt;1/14/2011, "need to file application"))</f>
        <v>Rights automatically restored</v>
      </c>
    </row>
    <row r="92" spans="1:4" x14ac:dyDescent="0.3">
      <c r="A92" s="11">
        <f xml:space="preserve"> 'CASE DATA'!A93</f>
        <v>0</v>
      </c>
      <c r="B92" s="11">
        <f xml:space="preserve"> 'CASE DATA'!E93</f>
        <v>0</v>
      </c>
      <c r="C92" s="28">
        <f xml:space="preserve"> 'CASE DATA'!D93</f>
        <v>0</v>
      </c>
      <c r="D92" t="str">
        <f>IF('CASE DATA'!F93="NO","N/A",_xlfn.IFS('CASE DATA'!D93&lt;7/5/2005,"Rights automatically restored",AND('CASE DATA'!D93&gt;7/4/2005,'CASE DATA'!D93&lt;1/14/2011),"need to file application",'CASE DATA'!D93&gt;1/14/2011, "need to file application"))</f>
        <v>Rights automatically restored</v>
      </c>
    </row>
    <row r="93" spans="1:4" x14ac:dyDescent="0.3">
      <c r="A93" s="11">
        <f xml:space="preserve"> 'CASE DATA'!A94</f>
        <v>0</v>
      </c>
      <c r="B93" s="11">
        <f xml:space="preserve"> 'CASE DATA'!E94</f>
        <v>0</v>
      </c>
      <c r="C93" s="28">
        <f xml:space="preserve"> 'CASE DATA'!D94</f>
        <v>0</v>
      </c>
      <c r="D93" t="str">
        <f>IF('CASE DATA'!F94="NO","N/A",_xlfn.IFS('CASE DATA'!D94&lt;7/5/2005,"Rights automatically restored",AND('CASE DATA'!D94&gt;7/4/2005,'CASE DATA'!D94&lt;1/14/2011),"need to file application",'CASE DATA'!D94&gt;1/14/2011, "need to file application"))</f>
        <v>Rights automatically restored</v>
      </c>
    </row>
    <row r="94" spans="1:4" x14ac:dyDescent="0.3">
      <c r="A94" s="11">
        <f xml:space="preserve"> 'CASE DATA'!A95</f>
        <v>0</v>
      </c>
      <c r="B94" s="11">
        <f xml:space="preserve"> 'CASE DATA'!E95</f>
        <v>0</v>
      </c>
      <c r="C94" s="28">
        <f xml:space="preserve"> 'CASE DATA'!D95</f>
        <v>0</v>
      </c>
      <c r="D94" t="str">
        <f>IF('CASE DATA'!F95="NO","N/A",_xlfn.IFS('CASE DATA'!D95&lt;7/5/2005,"Rights automatically restored",AND('CASE DATA'!D95&gt;7/4/2005,'CASE DATA'!D95&lt;1/14/2011),"need to file application",'CASE DATA'!D95&gt;1/14/2011, "need to file application"))</f>
        <v>Rights automatically restored</v>
      </c>
    </row>
    <row r="95" spans="1:4" x14ac:dyDescent="0.3">
      <c r="A95" s="11">
        <f xml:space="preserve"> 'CASE DATA'!A96</f>
        <v>0</v>
      </c>
      <c r="B95" s="11">
        <f xml:space="preserve"> 'CASE DATA'!E96</f>
        <v>0</v>
      </c>
      <c r="C95" s="28">
        <f xml:space="preserve"> 'CASE DATA'!D96</f>
        <v>0</v>
      </c>
      <c r="D95" t="str">
        <f>IF('CASE DATA'!F96="NO","N/A",_xlfn.IFS('CASE DATA'!D96&lt;7/5/2005,"Rights automatically restored",AND('CASE DATA'!D96&gt;7/4/2005,'CASE DATA'!D96&lt;1/14/2011),"need to file application",'CASE DATA'!D96&gt;1/14/2011, "need to file application"))</f>
        <v>Rights automatically restored</v>
      </c>
    </row>
    <row r="96" spans="1:4" x14ac:dyDescent="0.3">
      <c r="A96" s="11">
        <f xml:space="preserve"> 'CASE DATA'!A97</f>
        <v>0</v>
      </c>
      <c r="B96" s="11">
        <f xml:space="preserve"> 'CASE DATA'!E97</f>
        <v>0</v>
      </c>
      <c r="C96" s="28">
        <f xml:space="preserve"> 'CASE DATA'!D97</f>
        <v>0</v>
      </c>
      <c r="D96" t="str">
        <f>IF('CASE DATA'!F97="NO","N/A",_xlfn.IFS('CASE DATA'!D97&lt;7/5/2005,"Rights automatically restored",AND('CASE DATA'!D97&gt;7/4/2005,'CASE DATA'!D97&lt;1/14/2011),"need to file application",'CASE DATA'!D97&gt;1/14/2011, "need to file application"))</f>
        <v>Rights automatically restored</v>
      </c>
    </row>
    <row r="97" spans="1:4" x14ac:dyDescent="0.3">
      <c r="A97" s="11">
        <f xml:space="preserve"> 'CASE DATA'!A98</f>
        <v>0</v>
      </c>
      <c r="B97" s="11">
        <f xml:space="preserve"> 'CASE DATA'!E98</f>
        <v>0</v>
      </c>
      <c r="C97" s="28">
        <f xml:space="preserve"> 'CASE DATA'!D98</f>
        <v>0</v>
      </c>
      <c r="D97" t="str">
        <f>IF('CASE DATA'!F98="NO","N/A",_xlfn.IFS('CASE DATA'!D98&lt;7/5/2005,"Rights automatically restored",AND('CASE DATA'!D98&gt;7/4/2005,'CASE DATA'!D98&lt;1/14/2011),"need to file application",'CASE DATA'!D98&gt;1/14/2011, "need to file application"))</f>
        <v>Rights automatically restored</v>
      </c>
    </row>
    <row r="98" spans="1:4" x14ac:dyDescent="0.3">
      <c r="A98" s="11">
        <f xml:space="preserve"> 'CASE DATA'!A99</f>
        <v>0</v>
      </c>
      <c r="B98" s="11">
        <f xml:space="preserve"> 'CASE DATA'!E99</f>
        <v>0</v>
      </c>
      <c r="C98" s="28">
        <f xml:space="preserve"> 'CASE DATA'!D99</f>
        <v>0</v>
      </c>
      <c r="D98" t="str">
        <f>IF('CASE DATA'!F99="NO","N/A",_xlfn.IFS('CASE DATA'!D99&lt;7/5/2005,"Rights automatically restored",AND('CASE DATA'!D99&gt;7/4/2005,'CASE DATA'!D99&lt;1/14/2011),"need to file application",'CASE DATA'!D99&gt;1/14/2011, "need to file application"))</f>
        <v>Rights automatically restored</v>
      </c>
    </row>
    <row r="99" spans="1:4" x14ac:dyDescent="0.3">
      <c r="A99" s="11">
        <f xml:space="preserve"> 'CASE DATA'!A100</f>
        <v>0</v>
      </c>
      <c r="B99" s="11">
        <f xml:space="preserve"> 'CASE DATA'!E100</f>
        <v>0</v>
      </c>
      <c r="C99" s="28">
        <f xml:space="preserve"> 'CASE DATA'!D100</f>
        <v>0</v>
      </c>
      <c r="D99" t="str">
        <f>IF('CASE DATA'!F100="NO","N/A",_xlfn.IFS('CASE DATA'!D100&lt;7/5/2005,"Rights automatically restored",AND('CASE DATA'!D100&gt;7/4/2005,'CASE DATA'!D100&lt;1/14/2011),"need to file application",'CASE DATA'!D100&gt;1/14/2011, "need to file application"))</f>
        <v>Rights automatically restored</v>
      </c>
    </row>
    <row r="100" spans="1:4" x14ac:dyDescent="0.3">
      <c r="A100" s="11">
        <f xml:space="preserve"> 'CASE DATA'!A101</f>
        <v>0</v>
      </c>
      <c r="B100" s="11">
        <f xml:space="preserve"> 'CASE DATA'!E101</f>
        <v>0</v>
      </c>
      <c r="C100" s="28">
        <f xml:space="preserve"> 'CASE DATA'!D101</f>
        <v>0</v>
      </c>
      <c r="D100" t="str">
        <f>IF('CASE DATA'!F101="NO","N/A",_xlfn.IFS('CASE DATA'!D101&lt;7/5/2005,"Rights automatically restored",AND('CASE DATA'!D101&gt;7/4/2005,'CASE DATA'!D101&lt;1/14/2011),"need to file application",'CASE DATA'!D101&gt;1/14/2011, "need to file application"))</f>
        <v>Rights automatically restored</v>
      </c>
    </row>
  </sheetData>
  <mergeCells count="3">
    <mergeCell ref="A1:A2"/>
    <mergeCell ref="B1:B2"/>
    <mergeCell ref="C1: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0"/>
  <sheetViews>
    <sheetView workbookViewId="0">
      <selection activeCell="H19" sqref="H19"/>
    </sheetView>
  </sheetViews>
  <sheetFormatPr defaultRowHeight="14.4" x14ac:dyDescent="0.3"/>
  <cols>
    <col min="1" max="1" width="14.6640625" customWidth="1"/>
    <col min="8" max="8" width="17.33203125" customWidth="1"/>
    <col min="9" max="9" width="10.6640625" customWidth="1"/>
    <col min="11" max="11" width="20.6640625" customWidth="1"/>
  </cols>
  <sheetData>
    <row r="1" spans="1:12" x14ac:dyDescent="0.3">
      <c r="A1" s="294" t="s">
        <v>144</v>
      </c>
      <c r="B1" s="294"/>
      <c r="C1" s="294"/>
      <c r="D1" s="294"/>
      <c r="E1" s="294"/>
      <c r="F1" s="294"/>
      <c r="H1" t="s">
        <v>145</v>
      </c>
      <c r="K1" s="312" t="s">
        <v>146</v>
      </c>
      <c r="L1" s="313"/>
    </row>
    <row r="2" spans="1:12" ht="30" customHeight="1" x14ac:dyDescent="0.3">
      <c r="A2" s="147" t="s">
        <v>147</v>
      </c>
      <c r="B2" s="148">
        <v>1059</v>
      </c>
      <c r="C2" s="148">
        <v>1244</v>
      </c>
      <c r="D2" s="174">
        <v>1311</v>
      </c>
      <c r="E2" s="148">
        <v>1462</v>
      </c>
      <c r="F2" s="148">
        <v>1485</v>
      </c>
      <c r="H2" s="173" t="s">
        <v>148</v>
      </c>
      <c r="I2" s="2" t="s">
        <v>149</v>
      </c>
      <c r="K2" s="169" t="s">
        <v>150</v>
      </c>
      <c r="L2" s="170">
        <v>25</v>
      </c>
    </row>
    <row r="3" spans="1:12" x14ac:dyDescent="0.3">
      <c r="A3" s="147" t="s">
        <v>151</v>
      </c>
      <c r="B3" s="148">
        <v>1024</v>
      </c>
      <c r="C3" s="148">
        <v>1202</v>
      </c>
      <c r="D3" s="148">
        <v>1267</v>
      </c>
      <c r="E3" s="148">
        <v>1413</v>
      </c>
      <c r="F3" s="148">
        <v>1436</v>
      </c>
      <c r="H3" s="2">
        <v>1</v>
      </c>
      <c r="I3" s="162">
        <v>12140</v>
      </c>
      <c r="K3" s="169" t="s">
        <v>152</v>
      </c>
      <c r="L3" s="171">
        <v>0.25</v>
      </c>
    </row>
    <row r="4" spans="1:12" x14ac:dyDescent="0.3">
      <c r="A4" s="147" t="s">
        <v>153</v>
      </c>
      <c r="B4" s="148">
        <v>1099</v>
      </c>
      <c r="C4" s="148">
        <v>1291</v>
      </c>
      <c r="D4" s="148">
        <v>1360</v>
      </c>
      <c r="E4" s="148">
        <v>1516</v>
      </c>
      <c r="F4" s="148">
        <v>1541</v>
      </c>
      <c r="H4" s="2">
        <v>2</v>
      </c>
      <c r="I4" s="162">
        <v>16460</v>
      </c>
      <c r="K4" s="172" t="s">
        <v>154</v>
      </c>
      <c r="L4" s="169">
        <v>36</v>
      </c>
    </row>
    <row r="5" spans="1:12" x14ac:dyDescent="0.3">
      <c r="A5" s="147" t="s">
        <v>155</v>
      </c>
      <c r="B5" s="148">
        <v>1008</v>
      </c>
      <c r="C5" s="148">
        <v>1183</v>
      </c>
      <c r="D5" s="148">
        <v>1247</v>
      </c>
      <c r="E5" s="148">
        <v>1390</v>
      </c>
      <c r="F5" s="148">
        <v>1413</v>
      </c>
      <c r="H5" s="2">
        <v>3</v>
      </c>
      <c r="I5" s="162">
        <v>20780</v>
      </c>
    </row>
    <row r="6" spans="1:12" x14ac:dyDescent="0.3">
      <c r="A6" s="147" t="s">
        <v>156</v>
      </c>
      <c r="B6" s="149">
        <v>894</v>
      </c>
      <c r="C6" s="148">
        <v>1050</v>
      </c>
      <c r="D6" s="148">
        <v>1106</v>
      </c>
      <c r="E6" s="148">
        <v>1233</v>
      </c>
      <c r="F6" s="148">
        <v>1253</v>
      </c>
      <c r="H6" s="2">
        <v>4</v>
      </c>
      <c r="I6" s="162">
        <v>25100</v>
      </c>
      <c r="K6" s="60"/>
    </row>
    <row r="7" spans="1:12" x14ac:dyDescent="0.3">
      <c r="A7" s="147" t="s">
        <v>157</v>
      </c>
      <c r="B7" s="148">
        <v>1294</v>
      </c>
      <c r="C7" s="148">
        <v>1519</v>
      </c>
      <c r="D7" s="148">
        <v>1601</v>
      </c>
      <c r="E7" s="148">
        <v>1785</v>
      </c>
      <c r="F7" s="148">
        <v>1814</v>
      </c>
      <c r="H7" s="2">
        <v>5</v>
      </c>
      <c r="I7" s="162">
        <v>29420</v>
      </c>
      <c r="K7" s="60"/>
    </row>
    <row r="8" spans="1:12" x14ac:dyDescent="0.3">
      <c r="A8" s="147" t="s">
        <v>158</v>
      </c>
      <c r="B8" s="148">
        <v>1134</v>
      </c>
      <c r="C8" s="148">
        <v>1331</v>
      </c>
      <c r="D8" s="148">
        <v>1403</v>
      </c>
      <c r="E8" s="148">
        <v>1564</v>
      </c>
      <c r="F8" s="148">
        <v>1590</v>
      </c>
      <c r="H8" s="2">
        <v>6</v>
      </c>
      <c r="I8" s="162">
        <v>33740</v>
      </c>
    </row>
    <row r="9" spans="1:12" x14ac:dyDescent="0.3">
      <c r="A9" s="147" t="s">
        <v>159</v>
      </c>
      <c r="B9" s="148">
        <v>1218</v>
      </c>
      <c r="C9" s="148">
        <v>1430</v>
      </c>
      <c r="D9" s="148">
        <v>1507</v>
      </c>
      <c r="E9" s="148">
        <v>1680</v>
      </c>
      <c r="F9" s="148">
        <v>1707</v>
      </c>
      <c r="H9" s="161">
        <v>7</v>
      </c>
      <c r="I9" s="162">
        <v>38060</v>
      </c>
    </row>
    <row r="10" spans="1:12" x14ac:dyDescent="0.3">
      <c r="A10" s="147" t="s">
        <v>160</v>
      </c>
      <c r="B10" s="148">
        <v>1244</v>
      </c>
      <c r="C10" s="148">
        <v>1461</v>
      </c>
      <c r="D10" s="148">
        <v>1539</v>
      </c>
      <c r="E10" s="148">
        <v>1716</v>
      </c>
      <c r="F10" s="148">
        <v>1744</v>
      </c>
      <c r="H10" s="2">
        <v>8</v>
      </c>
      <c r="I10" s="162">
        <v>42380</v>
      </c>
    </row>
    <row r="11" spans="1:12" ht="30" customHeight="1" x14ac:dyDescent="0.3">
      <c r="A11" s="147" t="s">
        <v>161</v>
      </c>
      <c r="B11" s="148">
        <v>1154</v>
      </c>
      <c r="C11" s="148">
        <v>1355</v>
      </c>
      <c r="D11" s="148">
        <v>1428</v>
      </c>
      <c r="E11" s="148">
        <v>1592</v>
      </c>
      <c r="F11" s="148">
        <v>1618</v>
      </c>
      <c r="H11" s="176" t="s">
        <v>162</v>
      </c>
      <c r="I11" s="164">
        <v>4320</v>
      </c>
    </row>
    <row r="12" spans="1:12" x14ac:dyDescent="0.3">
      <c r="A12" s="147" t="s">
        <v>163</v>
      </c>
      <c r="B12" s="148">
        <v>1047</v>
      </c>
      <c r="C12" s="148">
        <v>1230</v>
      </c>
      <c r="D12" s="148">
        <v>1296</v>
      </c>
      <c r="E12" s="148">
        <v>1445</v>
      </c>
      <c r="F12" s="148">
        <v>1468</v>
      </c>
    </row>
    <row r="13" spans="1:12" x14ac:dyDescent="0.3">
      <c r="A13" s="147" t="s">
        <v>164</v>
      </c>
      <c r="B13" s="148">
        <v>1063</v>
      </c>
      <c r="C13" s="148">
        <v>1248</v>
      </c>
      <c r="D13" s="148">
        <v>1315</v>
      </c>
      <c r="E13" s="148">
        <v>1466</v>
      </c>
      <c r="F13" s="148">
        <v>1490</v>
      </c>
    </row>
    <row r="14" spans="1:12" x14ac:dyDescent="0.3">
      <c r="A14" s="147" t="s">
        <v>165</v>
      </c>
      <c r="B14" s="149">
        <v>935</v>
      </c>
      <c r="C14" s="148">
        <v>1098</v>
      </c>
      <c r="D14" s="148">
        <v>1157</v>
      </c>
      <c r="E14" s="148">
        <v>1290</v>
      </c>
      <c r="F14" s="148">
        <v>1311</v>
      </c>
    </row>
    <row r="15" spans="1:12" x14ac:dyDescent="0.3">
      <c r="A15" s="175" t="s">
        <v>166</v>
      </c>
      <c r="B15" s="148">
        <v>1059</v>
      </c>
      <c r="C15" s="148">
        <v>1244</v>
      </c>
      <c r="D15" s="148">
        <v>1311</v>
      </c>
      <c r="E15" s="148">
        <v>1462</v>
      </c>
      <c r="F15" s="148">
        <v>1485</v>
      </c>
    </row>
    <row r="16" spans="1:12" x14ac:dyDescent="0.3">
      <c r="A16" s="147" t="s">
        <v>167</v>
      </c>
      <c r="B16" s="149">
        <v>945</v>
      </c>
      <c r="C16" s="148">
        <v>1109</v>
      </c>
      <c r="D16" s="148">
        <v>1169</v>
      </c>
      <c r="E16" s="148">
        <v>1303</v>
      </c>
      <c r="F16" s="148">
        <v>1324</v>
      </c>
    </row>
    <row r="17" spans="1:6" x14ac:dyDescent="0.3">
      <c r="A17" s="147" t="s">
        <v>168</v>
      </c>
      <c r="B17" s="148">
        <v>1188</v>
      </c>
      <c r="C17" s="148">
        <v>1395</v>
      </c>
      <c r="D17" s="148">
        <v>1470</v>
      </c>
      <c r="E17" s="148">
        <v>1639</v>
      </c>
      <c r="F17" s="148">
        <v>1666</v>
      </c>
    </row>
    <row r="18" spans="1:6" x14ac:dyDescent="0.3">
      <c r="A18" s="147" t="s">
        <v>169</v>
      </c>
      <c r="B18" s="148">
        <v>1115</v>
      </c>
      <c r="C18" s="148">
        <v>1310</v>
      </c>
      <c r="D18" s="148">
        <v>1380</v>
      </c>
      <c r="E18" s="148">
        <v>1539</v>
      </c>
      <c r="F18" s="148">
        <v>1564</v>
      </c>
    </row>
    <row r="19" spans="1:6" x14ac:dyDescent="0.3">
      <c r="A19" s="147" t="s">
        <v>170</v>
      </c>
      <c r="B19" s="149">
        <v>965</v>
      </c>
      <c r="C19" s="148">
        <v>1133</v>
      </c>
      <c r="D19" s="148">
        <v>1194</v>
      </c>
      <c r="E19" s="148">
        <v>1331</v>
      </c>
      <c r="F19" s="148">
        <v>1353</v>
      </c>
    </row>
    <row r="20" spans="1:6" x14ac:dyDescent="0.3">
      <c r="A20" s="147" t="s">
        <v>171</v>
      </c>
      <c r="B20" s="148">
        <v>1060</v>
      </c>
      <c r="C20" s="148">
        <v>1245</v>
      </c>
      <c r="D20" s="148">
        <v>1312</v>
      </c>
      <c r="E20" s="148">
        <v>1463</v>
      </c>
      <c r="F20" s="148">
        <v>1486</v>
      </c>
    </row>
    <row r="21" spans="1:6" x14ac:dyDescent="0.3">
      <c r="A21" s="147" t="s">
        <v>172</v>
      </c>
      <c r="B21" s="148">
        <v>1155</v>
      </c>
      <c r="C21" s="148">
        <v>1357</v>
      </c>
      <c r="D21" s="148">
        <v>1430</v>
      </c>
      <c r="E21" s="148">
        <v>1594</v>
      </c>
      <c r="F21" s="148">
        <v>1620</v>
      </c>
    </row>
    <row r="22" spans="1:6" x14ac:dyDescent="0.3">
      <c r="A22" s="147" t="s">
        <v>173</v>
      </c>
      <c r="B22" s="148">
        <v>1067</v>
      </c>
      <c r="C22" s="148">
        <v>1253</v>
      </c>
      <c r="D22" s="148">
        <v>1320</v>
      </c>
      <c r="E22" s="148">
        <v>1472</v>
      </c>
      <c r="F22" s="148">
        <v>1496</v>
      </c>
    </row>
    <row r="23" spans="1:6" x14ac:dyDescent="0.3">
      <c r="A23" s="147" t="s">
        <v>174</v>
      </c>
      <c r="B23" s="148">
        <v>1130</v>
      </c>
      <c r="C23" s="148">
        <v>1328</v>
      </c>
      <c r="D23" s="148">
        <v>1399</v>
      </c>
      <c r="E23" s="148">
        <v>1560</v>
      </c>
      <c r="F23" s="148">
        <v>1585</v>
      </c>
    </row>
    <row r="24" spans="1:6" x14ac:dyDescent="0.3">
      <c r="A24" s="147" t="s">
        <v>175</v>
      </c>
      <c r="B24" s="148">
        <v>1142</v>
      </c>
      <c r="C24" s="148">
        <v>1341</v>
      </c>
      <c r="D24" s="148">
        <v>1413</v>
      </c>
      <c r="E24" s="148">
        <v>1575</v>
      </c>
      <c r="F24" s="148">
        <v>1601</v>
      </c>
    </row>
    <row r="25" spans="1:6" x14ac:dyDescent="0.3">
      <c r="A25" s="147" t="s">
        <v>176</v>
      </c>
      <c r="B25" s="148">
        <v>1048</v>
      </c>
      <c r="C25" s="148">
        <v>1231</v>
      </c>
      <c r="D25" s="148">
        <v>1297</v>
      </c>
      <c r="E25" s="148">
        <v>1446</v>
      </c>
      <c r="F25" s="148">
        <v>1470</v>
      </c>
    </row>
    <row r="26" spans="1:6" x14ac:dyDescent="0.3">
      <c r="A26" s="147" t="s">
        <v>177</v>
      </c>
      <c r="B26" s="148">
        <v>1496</v>
      </c>
      <c r="C26" s="148">
        <v>1757</v>
      </c>
      <c r="D26" s="148">
        <v>1851</v>
      </c>
      <c r="E26" s="148">
        <v>2064</v>
      </c>
      <c r="F26" s="148">
        <v>2097</v>
      </c>
    </row>
    <row r="27" spans="1:6" x14ac:dyDescent="0.3">
      <c r="A27" s="147" t="s">
        <v>178</v>
      </c>
      <c r="B27" s="148">
        <v>1138</v>
      </c>
      <c r="C27" s="148">
        <v>1336</v>
      </c>
      <c r="D27" s="148">
        <v>1408</v>
      </c>
      <c r="E27" s="148">
        <v>1570</v>
      </c>
      <c r="F27" s="148">
        <v>1595</v>
      </c>
    </row>
    <row r="28" spans="1:6" x14ac:dyDescent="0.3">
      <c r="A28" s="147" t="s">
        <v>179</v>
      </c>
      <c r="B28" s="148">
        <v>1054</v>
      </c>
      <c r="C28" s="148">
        <v>1238</v>
      </c>
      <c r="D28" s="148">
        <v>1305</v>
      </c>
      <c r="E28" s="148">
        <v>1455</v>
      </c>
      <c r="F28" s="148">
        <v>1479</v>
      </c>
    </row>
    <row r="29" spans="1:6" x14ac:dyDescent="0.3">
      <c r="A29" s="147" t="s">
        <v>180</v>
      </c>
      <c r="B29" s="148">
        <v>1158</v>
      </c>
      <c r="C29" s="148">
        <v>1360</v>
      </c>
      <c r="D29" s="148">
        <v>1433</v>
      </c>
      <c r="E29" s="148">
        <v>1598</v>
      </c>
      <c r="F29" s="148">
        <v>1624</v>
      </c>
    </row>
    <row r="30" spans="1:6" x14ac:dyDescent="0.3">
      <c r="A30" s="147" t="s">
        <v>181</v>
      </c>
      <c r="B30" s="148">
        <v>1074</v>
      </c>
      <c r="C30" s="148">
        <v>1261</v>
      </c>
      <c r="D30" s="148">
        <v>1329</v>
      </c>
      <c r="E30" s="148">
        <v>1482</v>
      </c>
      <c r="F30" s="148">
        <v>1506</v>
      </c>
    </row>
    <row r="31" spans="1:6" x14ac:dyDescent="0.3">
      <c r="A31" s="147" t="s">
        <v>182</v>
      </c>
      <c r="B31" s="148">
        <v>1263</v>
      </c>
      <c r="C31" s="148">
        <v>1483</v>
      </c>
      <c r="D31" s="148">
        <v>1563</v>
      </c>
      <c r="E31" s="148">
        <v>1743</v>
      </c>
      <c r="F31" s="148">
        <v>1771</v>
      </c>
    </row>
    <row r="32" spans="1:6" x14ac:dyDescent="0.3">
      <c r="A32" s="147" t="s">
        <v>183</v>
      </c>
      <c r="B32" s="148">
        <v>1240</v>
      </c>
      <c r="C32" s="148">
        <v>1457</v>
      </c>
      <c r="D32" s="148">
        <v>1535</v>
      </c>
      <c r="E32" s="148">
        <v>1712</v>
      </c>
      <c r="F32" s="148">
        <v>1739</v>
      </c>
    </row>
    <row r="33" spans="1:6" x14ac:dyDescent="0.3">
      <c r="A33" s="147" t="s">
        <v>184</v>
      </c>
      <c r="B33" s="148">
        <v>1044</v>
      </c>
      <c r="C33" s="148">
        <v>1226</v>
      </c>
      <c r="D33" s="148">
        <v>1292</v>
      </c>
      <c r="E33" s="148">
        <v>1441</v>
      </c>
      <c r="F33" s="148">
        <v>1464</v>
      </c>
    </row>
    <row r="34" spans="1:6" x14ac:dyDescent="0.3">
      <c r="A34" s="147" t="s">
        <v>185</v>
      </c>
      <c r="B34" s="148">
        <v>1022</v>
      </c>
      <c r="C34" s="148">
        <v>1200</v>
      </c>
      <c r="D34" s="148">
        <v>1265</v>
      </c>
      <c r="E34" s="148">
        <v>1410</v>
      </c>
      <c r="F34" s="148">
        <v>1433</v>
      </c>
    </row>
    <row r="35" spans="1:6" x14ac:dyDescent="0.3">
      <c r="A35" s="147" t="s">
        <v>186</v>
      </c>
      <c r="B35" s="149">
        <v>995</v>
      </c>
      <c r="C35" s="148">
        <v>1169</v>
      </c>
      <c r="D35" s="148">
        <v>1232</v>
      </c>
      <c r="E35" s="148">
        <v>1374</v>
      </c>
      <c r="F35" s="148">
        <v>1396</v>
      </c>
    </row>
    <row r="36" spans="1:6" x14ac:dyDescent="0.3">
      <c r="A36" s="147" t="s">
        <v>187</v>
      </c>
      <c r="B36" s="148">
        <v>1012</v>
      </c>
      <c r="C36" s="148">
        <v>1189</v>
      </c>
      <c r="D36" s="148">
        <v>1253</v>
      </c>
      <c r="E36" s="148">
        <v>1397</v>
      </c>
      <c r="F36" s="148">
        <v>1420</v>
      </c>
    </row>
    <row r="37" spans="1:6" x14ac:dyDescent="0.3">
      <c r="A37" s="147" t="s">
        <v>188</v>
      </c>
      <c r="B37" s="148">
        <v>1057</v>
      </c>
      <c r="C37" s="148">
        <v>1241</v>
      </c>
      <c r="D37" s="148">
        <v>1308</v>
      </c>
      <c r="E37" s="148">
        <v>1458</v>
      </c>
      <c r="F37" s="148">
        <v>1482</v>
      </c>
    </row>
    <row r="38" spans="1:6" x14ac:dyDescent="0.3">
      <c r="A38" s="147" t="s">
        <v>189</v>
      </c>
      <c r="B38" s="148">
        <v>1068</v>
      </c>
      <c r="C38" s="148">
        <v>1255</v>
      </c>
      <c r="D38" s="148">
        <v>1322</v>
      </c>
      <c r="E38" s="148">
        <v>1474</v>
      </c>
      <c r="F38" s="148">
        <v>1498</v>
      </c>
    </row>
    <row r="39" spans="1:6" x14ac:dyDescent="0.3">
      <c r="A39" s="147" t="s">
        <v>190</v>
      </c>
      <c r="B39" s="148">
        <v>1151</v>
      </c>
      <c r="C39" s="148">
        <v>1352</v>
      </c>
      <c r="D39" s="148">
        <v>1425</v>
      </c>
      <c r="E39" s="148">
        <v>1589</v>
      </c>
      <c r="F39" s="148">
        <v>1615</v>
      </c>
    </row>
    <row r="40" spans="1:6" x14ac:dyDescent="0.3">
      <c r="A40" s="147" t="s">
        <v>191</v>
      </c>
      <c r="B40" s="148">
        <v>1165</v>
      </c>
      <c r="C40" s="148">
        <v>1368</v>
      </c>
      <c r="D40" s="148">
        <v>1442</v>
      </c>
      <c r="E40" s="148">
        <v>1608</v>
      </c>
      <c r="F40" s="148">
        <v>1634</v>
      </c>
    </row>
    <row r="41" spans="1:6" x14ac:dyDescent="0.3">
      <c r="A41" s="147" t="s">
        <v>192</v>
      </c>
      <c r="B41" s="148">
        <v>1084</v>
      </c>
      <c r="C41" s="148">
        <v>1274</v>
      </c>
      <c r="D41" s="148">
        <v>1342</v>
      </c>
      <c r="E41" s="148">
        <v>1496</v>
      </c>
      <c r="F41" s="148">
        <v>1520</v>
      </c>
    </row>
    <row r="42" spans="1:6" x14ac:dyDescent="0.3">
      <c r="A42" s="147" t="s">
        <v>193</v>
      </c>
      <c r="B42" s="148">
        <v>1063</v>
      </c>
      <c r="C42" s="148">
        <v>1248</v>
      </c>
      <c r="D42" s="148">
        <v>1315</v>
      </c>
      <c r="E42" s="148">
        <v>1466</v>
      </c>
      <c r="F42" s="148">
        <v>1490</v>
      </c>
    </row>
    <row r="43" spans="1:6" x14ac:dyDescent="0.3">
      <c r="A43" s="147" t="s">
        <v>194</v>
      </c>
      <c r="B43" s="148">
        <v>1039</v>
      </c>
      <c r="C43" s="148">
        <v>1220</v>
      </c>
      <c r="D43" s="148">
        <v>1286</v>
      </c>
      <c r="E43" s="148">
        <v>1434</v>
      </c>
      <c r="F43" s="148">
        <v>1457</v>
      </c>
    </row>
    <row r="44" spans="1:6" x14ac:dyDescent="0.3">
      <c r="A44" s="147" t="s">
        <v>195</v>
      </c>
      <c r="B44" s="148">
        <v>1173</v>
      </c>
      <c r="C44" s="148">
        <v>1378</v>
      </c>
      <c r="D44" s="148">
        <v>1452</v>
      </c>
      <c r="E44" s="148">
        <v>1619</v>
      </c>
      <c r="F44" s="148">
        <v>1645</v>
      </c>
    </row>
    <row r="45" spans="1:6" x14ac:dyDescent="0.3">
      <c r="A45" s="147" t="s">
        <v>196</v>
      </c>
      <c r="B45" s="148">
        <v>1098</v>
      </c>
      <c r="C45" s="148">
        <v>1290</v>
      </c>
      <c r="D45" s="148">
        <v>1359</v>
      </c>
      <c r="E45" s="148">
        <v>1515</v>
      </c>
      <c r="F45" s="148">
        <v>1540</v>
      </c>
    </row>
    <row r="46" spans="1:6" x14ac:dyDescent="0.3">
      <c r="A46" s="147" t="s">
        <v>197</v>
      </c>
      <c r="B46" s="148">
        <v>1064</v>
      </c>
      <c r="C46" s="148">
        <v>1250</v>
      </c>
      <c r="D46" s="148">
        <v>1317</v>
      </c>
      <c r="E46" s="148">
        <v>1468</v>
      </c>
      <c r="F46" s="148">
        <v>1492</v>
      </c>
    </row>
    <row r="47" spans="1:6" x14ac:dyDescent="0.3">
      <c r="A47" s="147" t="s">
        <v>198</v>
      </c>
      <c r="B47" s="148">
        <v>1041</v>
      </c>
      <c r="C47" s="148">
        <v>1222</v>
      </c>
      <c r="D47" s="148">
        <v>1288</v>
      </c>
      <c r="E47" s="148">
        <v>1436</v>
      </c>
      <c r="F47" s="148">
        <v>1459</v>
      </c>
    </row>
    <row r="48" spans="1:6" x14ac:dyDescent="0.3">
      <c r="A48" s="147" t="s">
        <v>199</v>
      </c>
      <c r="B48" s="149">
        <v>874</v>
      </c>
      <c r="C48" s="148">
        <v>1027</v>
      </c>
      <c r="D48" s="148">
        <v>1082</v>
      </c>
      <c r="E48" s="148">
        <v>1206</v>
      </c>
      <c r="F48" s="148">
        <v>1226</v>
      </c>
    </row>
    <row r="49" spans="1:6" x14ac:dyDescent="0.3">
      <c r="A49" s="147" t="s">
        <v>200</v>
      </c>
      <c r="B49" s="148">
        <v>1253</v>
      </c>
      <c r="C49" s="148">
        <v>1472</v>
      </c>
      <c r="D49" s="148">
        <v>1551</v>
      </c>
      <c r="E49" s="148">
        <v>1729</v>
      </c>
      <c r="F49" s="148">
        <v>1757</v>
      </c>
    </row>
    <row r="50" spans="1:6" x14ac:dyDescent="0.3">
      <c r="A50" s="147" t="s">
        <v>201</v>
      </c>
      <c r="B50" s="148">
        <v>1133</v>
      </c>
      <c r="C50" s="148">
        <v>1330</v>
      </c>
      <c r="D50" s="148">
        <v>1402</v>
      </c>
      <c r="E50" s="148">
        <v>1563</v>
      </c>
      <c r="F50" s="148">
        <v>1588</v>
      </c>
    </row>
    <row r="51" spans="1:6" x14ac:dyDescent="0.3">
      <c r="A51" s="147" t="s">
        <v>202</v>
      </c>
      <c r="B51" s="148">
        <v>1189</v>
      </c>
      <c r="C51" s="148">
        <v>1397</v>
      </c>
      <c r="D51" s="148">
        <v>1472</v>
      </c>
      <c r="E51" s="148">
        <v>1641</v>
      </c>
      <c r="F51" s="148">
        <v>1668</v>
      </c>
    </row>
    <row r="52" spans="1:6" x14ac:dyDescent="0.3">
      <c r="A52" s="147" t="s">
        <v>203</v>
      </c>
      <c r="B52" s="148">
        <v>1071</v>
      </c>
      <c r="C52" s="148">
        <v>1257</v>
      </c>
      <c r="D52" s="148">
        <v>1325</v>
      </c>
      <c r="E52" s="148">
        <v>1477</v>
      </c>
      <c r="F52" s="148">
        <v>1501</v>
      </c>
    </row>
    <row r="53" spans="1:6" x14ac:dyDescent="0.3">
      <c r="A53" s="147" t="s">
        <v>204</v>
      </c>
      <c r="B53" s="148">
        <v>1441</v>
      </c>
      <c r="C53" s="148">
        <v>1693</v>
      </c>
      <c r="D53" s="148">
        <v>1784</v>
      </c>
      <c r="E53" s="148">
        <v>1989</v>
      </c>
      <c r="F53" s="148">
        <v>2021</v>
      </c>
    </row>
    <row r="54" spans="1:6" x14ac:dyDescent="0.3">
      <c r="A54" s="147" t="s">
        <v>205</v>
      </c>
      <c r="B54" s="148">
        <v>1186</v>
      </c>
      <c r="C54" s="148">
        <v>1393</v>
      </c>
      <c r="D54" s="148">
        <v>1468</v>
      </c>
      <c r="E54" s="148">
        <v>1637</v>
      </c>
      <c r="F54" s="148">
        <v>1663</v>
      </c>
    </row>
    <row r="55" spans="1:6" x14ac:dyDescent="0.3">
      <c r="A55" s="147" t="s">
        <v>206</v>
      </c>
      <c r="B55" s="148">
        <v>1040</v>
      </c>
      <c r="C55" s="148">
        <v>1221</v>
      </c>
      <c r="D55" s="148">
        <v>1287</v>
      </c>
      <c r="E55" s="148">
        <v>1435</v>
      </c>
      <c r="F55" s="148">
        <v>1458</v>
      </c>
    </row>
    <row r="56" spans="1:6" x14ac:dyDescent="0.3">
      <c r="A56" s="147" t="s">
        <v>207</v>
      </c>
      <c r="B56" s="149">
        <v>984</v>
      </c>
      <c r="C56" s="148">
        <v>1156</v>
      </c>
      <c r="D56" s="148">
        <v>1218</v>
      </c>
      <c r="E56" s="148">
        <v>1358</v>
      </c>
      <c r="F56" s="148">
        <v>1380</v>
      </c>
    </row>
    <row r="57" spans="1:6" x14ac:dyDescent="0.3">
      <c r="A57" s="147" t="s">
        <v>208</v>
      </c>
      <c r="B57" s="148">
        <v>1033</v>
      </c>
      <c r="C57" s="148">
        <v>1213</v>
      </c>
      <c r="D57" s="148">
        <v>1278</v>
      </c>
      <c r="E57" s="148">
        <v>1425</v>
      </c>
      <c r="F57" s="148">
        <v>1448</v>
      </c>
    </row>
    <row r="58" spans="1:6" x14ac:dyDescent="0.3">
      <c r="A58" s="147" t="s">
        <v>209</v>
      </c>
      <c r="B58" s="148">
        <v>1298</v>
      </c>
      <c r="C58" s="148">
        <v>1524</v>
      </c>
      <c r="D58" s="148">
        <v>1606</v>
      </c>
      <c r="E58" s="148">
        <v>1791</v>
      </c>
      <c r="F58" s="148">
        <v>1820</v>
      </c>
    </row>
    <row r="59" spans="1:6" x14ac:dyDescent="0.3">
      <c r="A59" s="147" t="s">
        <v>210</v>
      </c>
      <c r="B59" s="148">
        <v>1079</v>
      </c>
      <c r="C59" s="148">
        <v>1268</v>
      </c>
      <c r="D59" s="148">
        <v>1336</v>
      </c>
      <c r="E59" s="148">
        <v>1490</v>
      </c>
      <c r="F59" s="148">
        <v>1514</v>
      </c>
    </row>
    <row r="60" spans="1:6" x14ac:dyDescent="0.3">
      <c r="A60" s="147" t="s">
        <v>211</v>
      </c>
      <c r="B60" s="148">
        <v>1046</v>
      </c>
      <c r="C60" s="148">
        <v>1228</v>
      </c>
      <c r="D60" s="148">
        <v>1294</v>
      </c>
      <c r="E60" s="148">
        <v>1443</v>
      </c>
      <c r="F60" s="148">
        <v>1466</v>
      </c>
    </row>
    <row r="61" spans="1:6" x14ac:dyDescent="0.3">
      <c r="A61" s="147" t="s">
        <v>212</v>
      </c>
      <c r="B61" s="148">
        <v>1096</v>
      </c>
      <c r="C61" s="148">
        <v>1287</v>
      </c>
      <c r="D61" s="148">
        <v>1356</v>
      </c>
      <c r="E61" s="148">
        <v>1512</v>
      </c>
      <c r="F61" s="148">
        <v>1536</v>
      </c>
    </row>
    <row r="62" spans="1:6" x14ac:dyDescent="0.3">
      <c r="A62" s="147" t="s">
        <v>213</v>
      </c>
      <c r="B62" s="148">
        <v>1412</v>
      </c>
      <c r="C62" s="148">
        <v>1659</v>
      </c>
      <c r="D62" s="148">
        <v>1748</v>
      </c>
      <c r="E62" s="148">
        <v>1949</v>
      </c>
      <c r="F62" s="148">
        <v>1980</v>
      </c>
    </row>
    <row r="63" spans="1:6" x14ac:dyDescent="0.3">
      <c r="A63" s="147" t="s">
        <v>214</v>
      </c>
      <c r="B63" s="148">
        <v>1099</v>
      </c>
      <c r="C63" s="148">
        <v>1291</v>
      </c>
      <c r="D63" s="148">
        <v>1360</v>
      </c>
      <c r="E63" s="148">
        <v>1516</v>
      </c>
      <c r="F63" s="148">
        <v>1541</v>
      </c>
    </row>
    <row r="64" spans="1:6" x14ac:dyDescent="0.3">
      <c r="A64" s="147" t="s">
        <v>215</v>
      </c>
      <c r="B64" s="148">
        <v>1193</v>
      </c>
      <c r="C64" s="148">
        <v>1401</v>
      </c>
      <c r="D64" s="148">
        <v>1476</v>
      </c>
      <c r="E64" s="148">
        <v>1646</v>
      </c>
      <c r="F64" s="148">
        <v>1672</v>
      </c>
    </row>
    <row r="65" spans="1:6" x14ac:dyDescent="0.3">
      <c r="A65" s="147" t="s">
        <v>216</v>
      </c>
      <c r="B65" s="148">
        <v>1126</v>
      </c>
      <c r="C65" s="148">
        <v>1322</v>
      </c>
      <c r="D65" s="148">
        <v>1393</v>
      </c>
      <c r="E65" s="148">
        <v>1553</v>
      </c>
      <c r="F65" s="148">
        <v>1578</v>
      </c>
    </row>
    <row r="66" spans="1:6" x14ac:dyDescent="0.3">
      <c r="A66" s="147" t="s">
        <v>217</v>
      </c>
      <c r="B66" s="148">
        <v>1382</v>
      </c>
      <c r="C66" s="148">
        <v>1624</v>
      </c>
      <c r="D66" s="148">
        <v>1711</v>
      </c>
      <c r="E66" s="148">
        <v>1908</v>
      </c>
      <c r="F66" s="148">
        <v>1939</v>
      </c>
    </row>
    <row r="67" spans="1:6" x14ac:dyDescent="0.3">
      <c r="A67" s="147" t="s">
        <v>218</v>
      </c>
      <c r="B67" s="148">
        <v>1060</v>
      </c>
      <c r="C67" s="148">
        <v>1245</v>
      </c>
      <c r="D67" s="148">
        <v>1312</v>
      </c>
      <c r="E67" s="148">
        <v>1463</v>
      </c>
      <c r="F67" s="148">
        <v>1486</v>
      </c>
    </row>
    <row r="68" spans="1:6" x14ac:dyDescent="0.3">
      <c r="A68" s="147" t="s">
        <v>219</v>
      </c>
      <c r="B68" s="149">
        <v>957</v>
      </c>
      <c r="C68" s="148">
        <v>1125</v>
      </c>
      <c r="D68" s="148">
        <v>1185</v>
      </c>
      <c r="E68" s="148">
        <v>1321</v>
      </c>
      <c r="F68" s="148">
        <v>1343</v>
      </c>
    </row>
    <row r="69" spans="1:6" x14ac:dyDescent="0.3">
      <c r="A69" s="147" t="s">
        <v>220</v>
      </c>
      <c r="B69" s="148">
        <v>1192</v>
      </c>
      <c r="C69" s="148">
        <v>1400</v>
      </c>
      <c r="D69" s="148">
        <v>1475</v>
      </c>
      <c r="E69" s="148">
        <v>1645</v>
      </c>
      <c r="F69" s="148">
        <v>1671</v>
      </c>
    </row>
    <row r="70" spans="1:6" x14ac:dyDescent="0.3">
      <c r="A70" s="147" t="s">
        <v>221</v>
      </c>
      <c r="B70" s="148">
        <v>1008</v>
      </c>
      <c r="C70" s="148">
        <v>1183</v>
      </c>
      <c r="D70" s="148">
        <v>1247</v>
      </c>
      <c r="E70" s="148">
        <v>1390</v>
      </c>
      <c r="F70" s="148">
        <v>1413</v>
      </c>
    </row>
    <row r="71" spans="1:6" x14ac:dyDescent="0.3">
      <c r="A71" s="147" t="s">
        <v>222</v>
      </c>
      <c r="B71" s="148">
        <v>1235</v>
      </c>
      <c r="C71" s="148">
        <v>1451</v>
      </c>
      <c r="D71" s="148">
        <v>1529</v>
      </c>
      <c r="E71" s="148">
        <v>1705</v>
      </c>
      <c r="F71" s="148">
        <v>1732</v>
      </c>
    </row>
    <row r="72" spans="1:6" x14ac:dyDescent="0.3">
      <c r="A72" s="147" t="s">
        <v>223</v>
      </c>
      <c r="B72" s="148">
        <v>1067</v>
      </c>
      <c r="C72" s="148">
        <v>1253</v>
      </c>
      <c r="D72" s="148">
        <v>1320</v>
      </c>
      <c r="E72" s="148">
        <v>1472</v>
      </c>
      <c r="F72" s="148">
        <v>1496</v>
      </c>
    </row>
    <row r="73" spans="1:6" x14ac:dyDescent="0.3">
      <c r="A73" s="147" t="s">
        <v>224</v>
      </c>
      <c r="B73" s="149">
        <v>970</v>
      </c>
      <c r="C73" s="148">
        <v>1140</v>
      </c>
      <c r="D73" s="148">
        <v>1201</v>
      </c>
      <c r="E73" s="148">
        <v>1339</v>
      </c>
      <c r="F73" s="148">
        <v>1361</v>
      </c>
    </row>
    <row r="74" spans="1:6" x14ac:dyDescent="0.3">
      <c r="A74" s="147" t="s">
        <v>225</v>
      </c>
      <c r="B74" s="148">
        <v>1025</v>
      </c>
      <c r="C74" s="148">
        <v>1204</v>
      </c>
      <c r="D74" s="148">
        <v>1269</v>
      </c>
      <c r="E74" s="148">
        <v>1415</v>
      </c>
      <c r="F74" s="148">
        <v>1438</v>
      </c>
    </row>
    <row r="75" spans="1:6" x14ac:dyDescent="0.3">
      <c r="A75" s="147" t="s">
        <v>226</v>
      </c>
      <c r="B75" s="149">
        <v>952</v>
      </c>
      <c r="C75" s="148">
        <v>1118</v>
      </c>
      <c r="D75" s="148">
        <v>1178</v>
      </c>
      <c r="E75" s="148">
        <v>1313</v>
      </c>
      <c r="F75" s="148">
        <v>1335</v>
      </c>
    </row>
    <row r="76" spans="1:6" x14ac:dyDescent="0.3">
      <c r="A76" s="147" t="s">
        <v>227</v>
      </c>
      <c r="B76" s="148">
        <v>1159</v>
      </c>
      <c r="C76" s="148">
        <v>1362</v>
      </c>
      <c r="D76" s="148">
        <v>1435</v>
      </c>
      <c r="E76" s="148">
        <v>1600</v>
      </c>
      <c r="F76" s="148">
        <v>1626</v>
      </c>
    </row>
    <row r="77" spans="1:6" x14ac:dyDescent="0.3">
      <c r="A77" s="147" t="s">
        <v>228</v>
      </c>
      <c r="B77" s="149">
        <v>897</v>
      </c>
      <c r="C77" s="148">
        <v>1053</v>
      </c>
      <c r="D77" s="148">
        <v>1110</v>
      </c>
      <c r="E77" s="148">
        <v>1238</v>
      </c>
      <c r="F77" s="148">
        <v>1258</v>
      </c>
    </row>
    <row r="78" spans="1:6" x14ac:dyDescent="0.3">
      <c r="A78" s="147" t="s">
        <v>229</v>
      </c>
      <c r="B78" s="148">
        <v>1357</v>
      </c>
      <c r="C78" s="148">
        <v>1594</v>
      </c>
      <c r="D78" s="148">
        <v>1680</v>
      </c>
      <c r="E78" s="148">
        <v>1873</v>
      </c>
      <c r="F78" s="148">
        <v>1903</v>
      </c>
    </row>
    <row r="79" spans="1:6" x14ac:dyDescent="0.3">
      <c r="A79" s="147" t="s">
        <v>230</v>
      </c>
      <c r="B79" s="148">
        <v>1219</v>
      </c>
      <c r="C79" s="148">
        <v>1432</v>
      </c>
      <c r="D79" s="148">
        <v>1509</v>
      </c>
      <c r="E79" s="148">
        <v>1683</v>
      </c>
      <c r="F79" s="148">
        <v>1710</v>
      </c>
    </row>
    <row r="80" spans="1:6" x14ac:dyDescent="0.3">
      <c r="A80" s="147" t="s">
        <v>231</v>
      </c>
      <c r="B80" s="148">
        <v>1192</v>
      </c>
      <c r="C80" s="148">
        <v>1400</v>
      </c>
      <c r="D80" s="148">
        <v>1475</v>
      </c>
      <c r="E80" s="148">
        <v>1645</v>
      </c>
      <c r="F80" s="148">
        <v>1671</v>
      </c>
    </row>
    <row r="81" spans="1:6" x14ac:dyDescent="0.3">
      <c r="A81" s="147" t="s">
        <v>232</v>
      </c>
      <c r="B81" s="148">
        <v>1115</v>
      </c>
      <c r="C81" s="148">
        <v>1310</v>
      </c>
      <c r="D81" s="148">
        <v>1380</v>
      </c>
      <c r="E81" s="148">
        <v>1539</v>
      </c>
      <c r="F81" s="148">
        <v>1564</v>
      </c>
    </row>
    <row r="82" spans="1:6" x14ac:dyDescent="0.3">
      <c r="A82" s="147" t="s">
        <v>233</v>
      </c>
      <c r="B82" s="149">
        <v>963</v>
      </c>
      <c r="C82" s="148">
        <v>1131</v>
      </c>
      <c r="D82" s="148">
        <v>1192</v>
      </c>
      <c r="E82" s="148">
        <v>1329</v>
      </c>
      <c r="F82" s="148">
        <v>1351</v>
      </c>
    </row>
    <row r="83" spans="1:6" x14ac:dyDescent="0.3">
      <c r="A83" s="147" t="s">
        <v>234</v>
      </c>
      <c r="B83" s="148">
        <v>1270</v>
      </c>
      <c r="C83" s="148">
        <v>1492</v>
      </c>
      <c r="D83" s="148">
        <v>1572</v>
      </c>
      <c r="E83" s="148">
        <v>1753</v>
      </c>
      <c r="F83" s="148">
        <v>1781</v>
      </c>
    </row>
    <row r="84" spans="1:6" x14ac:dyDescent="0.3">
      <c r="A84" s="147" t="s">
        <v>235</v>
      </c>
      <c r="B84" s="148">
        <v>1115</v>
      </c>
      <c r="C84" s="148">
        <v>1310</v>
      </c>
      <c r="D84" s="148">
        <v>1380</v>
      </c>
      <c r="E84" s="148">
        <v>1539</v>
      </c>
      <c r="F84" s="148">
        <v>1564</v>
      </c>
    </row>
    <row r="85" spans="1:6" x14ac:dyDescent="0.3">
      <c r="A85" s="147" t="s">
        <v>236</v>
      </c>
      <c r="B85" s="148">
        <v>1173</v>
      </c>
      <c r="C85" s="148">
        <v>1378</v>
      </c>
      <c r="D85" s="148">
        <v>1452</v>
      </c>
      <c r="E85" s="148">
        <v>1619</v>
      </c>
      <c r="F85" s="148">
        <v>1645</v>
      </c>
    </row>
    <row r="86" spans="1:6" x14ac:dyDescent="0.3">
      <c r="A86" s="147" t="s">
        <v>237</v>
      </c>
      <c r="B86" s="148">
        <v>1349</v>
      </c>
      <c r="C86" s="148">
        <v>1585</v>
      </c>
      <c r="D86" s="148">
        <v>1670</v>
      </c>
      <c r="E86" s="148">
        <v>1862</v>
      </c>
      <c r="F86" s="148">
        <v>1892</v>
      </c>
    </row>
    <row r="87" spans="1:6" x14ac:dyDescent="0.3">
      <c r="A87" s="147" t="s">
        <v>238</v>
      </c>
      <c r="B87" s="148">
        <v>1103</v>
      </c>
      <c r="C87" s="148">
        <v>1295</v>
      </c>
      <c r="D87" s="148">
        <v>1365</v>
      </c>
      <c r="E87" s="148">
        <v>1522</v>
      </c>
      <c r="F87" s="148">
        <v>1547</v>
      </c>
    </row>
    <row r="88" spans="1:6" x14ac:dyDescent="0.3">
      <c r="A88" s="147" t="s">
        <v>239</v>
      </c>
      <c r="B88" s="149">
        <v>970</v>
      </c>
      <c r="C88" s="148">
        <v>1140</v>
      </c>
      <c r="D88" s="148">
        <v>1201</v>
      </c>
      <c r="E88" s="148">
        <v>1339</v>
      </c>
      <c r="F88" s="148">
        <v>1361</v>
      </c>
    </row>
    <row r="89" spans="1:6" x14ac:dyDescent="0.3">
      <c r="A89" s="147" t="s">
        <v>240</v>
      </c>
      <c r="B89" s="148">
        <v>1025</v>
      </c>
      <c r="C89" s="148">
        <v>1204</v>
      </c>
      <c r="D89" s="148">
        <v>1269</v>
      </c>
      <c r="E89" s="148">
        <v>1415</v>
      </c>
      <c r="F89" s="148">
        <v>1438</v>
      </c>
    </row>
    <row r="90" spans="1:6" x14ac:dyDescent="0.3">
      <c r="A90" s="147" t="s">
        <v>241</v>
      </c>
      <c r="B90" s="148">
        <v>1022</v>
      </c>
      <c r="C90" s="148">
        <v>1200</v>
      </c>
      <c r="D90" s="148">
        <v>1265</v>
      </c>
      <c r="E90" s="148">
        <v>1410</v>
      </c>
      <c r="F90" s="148">
        <v>1433</v>
      </c>
    </row>
    <row r="91" spans="1:6" x14ac:dyDescent="0.3">
      <c r="A91" s="147" t="s">
        <v>242</v>
      </c>
      <c r="B91" s="148">
        <v>1001</v>
      </c>
      <c r="C91" s="148">
        <v>1176</v>
      </c>
      <c r="D91" s="148">
        <v>1239</v>
      </c>
      <c r="E91" s="148">
        <v>1381</v>
      </c>
      <c r="F91" s="148">
        <v>1404</v>
      </c>
    </row>
    <row r="92" spans="1:6" x14ac:dyDescent="0.3">
      <c r="A92" s="147" t="s">
        <v>243</v>
      </c>
      <c r="B92" s="148">
        <v>1347</v>
      </c>
      <c r="C92" s="148">
        <v>1582</v>
      </c>
      <c r="D92" s="148">
        <v>1667</v>
      </c>
      <c r="E92" s="148">
        <v>1859</v>
      </c>
      <c r="F92" s="148">
        <v>1889</v>
      </c>
    </row>
    <row r="93" spans="1:6" x14ac:dyDescent="0.3">
      <c r="A93" s="147" t="s">
        <v>244</v>
      </c>
      <c r="B93" s="148">
        <v>1226</v>
      </c>
      <c r="C93" s="148">
        <v>1440</v>
      </c>
      <c r="D93" s="148">
        <v>1517</v>
      </c>
      <c r="E93" s="148">
        <v>1691</v>
      </c>
      <c r="F93" s="148">
        <v>1719</v>
      </c>
    </row>
    <row r="94" spans="1:6" x14ac:dyDescent="0.3">
      <c r="A94" s="147" t="s">
        <v>245</v>
      </c>
      <c r="B94" s="148">
        <v>1024</v>
      </c>
      <c r="C94" s="148">
        <v>1202</v>
      </c>
      <c r="D94" s="148">
        <v>1267</v>
      </c>
      <c r="E94" s="148">
        <v>1413</v>
      </c>
      <c r="F94" s="148">
        <v>1436</v>
      </c>
    </row>
    <row r="95" spans="1:6" x14ac:dyDescent="0.3">
      <c r="A95" s="147" t="s">
        <v>246</v>
      </c>
      <c r="B95" s="148">
        <v>1007</v>
      </c>
      <c r="C95" s="148">
        <v>1182</v>
      </c>
      <c r="D95" s="148">
        <v>1246</v>
      </c>
      <c r="E95" s="148">
        <v>1389</v>
      </c>
      <c r="F95" s="148">
        <v>1412</v>
      </c>
    </row>
    <row r="96" spans="1:6" x14ac:dyDescent="0.3">
      <c r="A96" s="147" t="s">
        <v>247</v>
      </c>
      <c r="B96" s="148">
        <v>1046</v>
      </c>
      <c r="C96" s="148">
        <v>1228</v>
      </c>
      <c r="D96" s="148">
        <v>1294</v>
      </c>
      <c r="E96" s="148">
        <v>1443</v>
      </c>
      <c r="F96" s="148">
        <v>1466</v>
      </c>
    </row>
    <row r="97" spans="1:6" x14ac:dyDescent="0.3">
      <c r="A97" s="147" t="s">
        <v>248</v>
      </c>
      <c r="B97" s="148">
        <v>1250</v>
      </c>
      <c r="C97" s="148">
        <v>1468</v>
      </c>
      <c r="D97" s="148">
        <v>1547</v>
      </c>
      <c r="E97" s="148">
        <v>1725</v>
      </c>
      <c r="F97" s="148">
        <v>1753</v>
      </c>
    </row>
    <row r="98" spans="1:6" x14ac:dyDescent="0.3">
      <c r="A98" s="147" t="s">
        <v>249</v>
      </c>
      <c r="B98" s="148">
        <v>1092</v>
      </c>
      <c r="C98" s="148">
        <v>1283</v>
      </c>
      <c r="D98" s="148">
        <v>1352</v>
      </c>
      <c r="E98" s="148">
        <v>1507</v>
      </c>
      <c r="F98" s="148">
        <v>1532</v>
      </c>
    </row>
    <row r="99" spans="1:6" x14ac:dyDescent="0.3">
      <c r="A99" s="147" t="s">
        <v>250</v>
      </c>
      <c r="B99" s="149">
        <v>983</v>
      </c>
      <c r="C99" s="148">
        <v>1154</v>
      </c>
      <c r="D99" s="148">
        <v>1216</v>
      </c>
      <c r="E99" s="148">
        <v>1356</v>
      </c>
      <c r="F99" s="148">
        <v>1378</v>
      </c>
    </row>
    <row r="100" spans="1:6" x14ac:dyDescent="0.3">
      <c r="A100" s="147" t="s">
        <v>251</v>
      </c>
      <c r="B100" s="149">
        <v>988</v>
      </c>
      <c r="C100" s="148">
        <v>1161</v>
      </c>
      <c r="D100" s="148">
        <v>1223</v>
      </c>
      <c r="E100" s="148">
        <v>1364</v>
      </c>
      <c r="F100" s="148">
        <v>1386</v>
      </c>
    </row>
  </sheetData>
  <mergeCells count="2">
    <mergeCell ref="A1:F1"/>
    <mergeCell ref="K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48576"/>
  <sheetViews>
    <sheetView topLeftCell="F1" zoomScale="70" zoomScaleNormal="70" workbookViewId="0">
      <pane ySplit="1" topLeftCell="A2" activePane="bottomLeft" state="frozen"/>
      <selection pane="bottomLeft" activeCell="T22" sqref="T22"/>
    </sheetView>
  </sheetViews>
  <sheetFormatPr defaultRowHeight="14.4" x14ac:dyDescent="0.3"/>
  <cols>
    <col min="1" max="1" width="24.6640625" customWidth="1"/>
    <col min="2" max="2" width="14.6640625" customWidth="1"/>
    <col min="3" max="3" width="12.88671875" customWidth="1"/>
    <col min="4" max="4" width="13.33203125" customWidth="1"/>
    <col min="5" max="5" width="31.88671875" customWidth="1"/>
    <col min="6" max="6" width="13.33203125" customWidth="1"/>
    <col min="7" max="8" width="9.44140625" customWidth="1"/>
    <col min="9" max="9" width="20.88671875" customWidth="1"/>
    <col min="10" max="19" width="20.6640625" customWidth="1"/>
    <col min="20" max="20" width="16" customWidth="1"/>
    <col min="21" max="21" width="47.88671875" customWidth="1"/>
  </cols>
  <sheetData>
    <row r="1" spans="1:21" x14ac:dyDescent="0.3">
      <c r="A1" s="208" t="s">
        <v>7</v>
      </c>
      <c r="B1" s="208"/>
      <c r="C1" s="208"/>
      <c r="D1" s="208"/>
      <c r="E1" s="208"/>
      <c r="F1" s="208"/>
      <c r="G1" s="208"/>
      <c r="H1" s="208"/>
      <c r="I1" s="209"/>
      <c r="J1" s="51">
        <f>SUM(J4:J100)</f>
        <v>0</v>
      </c>
      <c r="K1" s="51">
        <f t="shared" ref="K1:T1" si="0">SUM(K4:K100)</f>
        <v>0</v>
      </c>
      <c r="L1" s="51">
        <f t="shared" si="0"/>
        <v>0</v>
      </c>
      <c r="M1" s="51">
        <f t="shared" si="0"/>
        <v>0</v>
      </c>
      <c r="N1" s="51">
        <f>SUM(N4:N100)</f>
        <v>0</v>
      </c>
      <c r="O1" s="51">
        <f t="shared" si="0"/>
        <v>0</v>
      </c>
      <c r="P1" s="51">
        <f t="shared" si="0"/>
        <v>0</v>
      </c>
      <c r="Q1" s="51">
        <f t="shared" si="0"/>
        <v>0</v>
      </c>
      <c r="R1" s="51">
        <f t="shared" si="0"/>
        <v>0</v>
      </c>
      <c r="S1" s="51">
        <f>SUM(S4:S100)</f>
        <v>0</v>
      </c>
      <c r="T1" s="51">
        <f t="shared" si="0"/>
        <v>0</v>
      </c>
      <c r="U1" t="s">
        <v>8</v>
      </c>
    </row>
    <row r="2" spans="1:21" x14ac:dyDescent="0.3">
      <c r="A2" s="215" t="s">
        <v>9</v>
      </c>
      <c r="B2" s="210" t="s">
        <v>10</v>
      </c>
      <c r="C2" s="210" t="s">
        <v>11</v>
      </c>
      <c r="D2" s="215" t="s">
        <v>12</v>
      </c>
      <c r="E2" s="215" t="s">
        <v>13</v>
      </c>
      <c r="F2" s="210" t="s">
        <v>14</v>
      </c>
      <c r="G2" s="215" t="s">
        <v>15</v>
      </c>
      <c r="H2" s="214" t="s">
        <v>16</v>
      </c>
      <c r="I2" s="214" t="s">
        <v>17</v>
      </c>
      <c r="J2" s="212" t="s">
        <v>18</v>
      </c>
      <c r="K2" s="213"/>
      <c r="L2" s="213"/>
      <c r="M2" s="213"/>
      <c r="N2" s="213"/>
      <c r="O2" s="213"/>
      <c r="P2" s="213"/>
      <c r="Q2" s="213"/>
      <c r="R2" s="213"/>
      <c r="S2" s="213"/>
      <c r="U2" s="44"/>
    </row>
    <row r="3" spans="1:21" x14ac:dyDescent="0.3">
      <c r="A3" s="215"/>
      <c r="B3" s="211"/>
      <c r="C3" s="211"/>
      <c r="D3" s="215"/>
      <c r="E3" s="215"/>
      <c r="F3" s="211"/>
      <c r="G3" s="215"/>
      <c r="H3" s="211"/>
      <c r="I3" s="211"/>
      <c r="J3" s="1" t="s">
        <v>19</v>
      </c>
      <c r="K3" s="1" t="s">
        <v>20</v>
      </c>
      <c r="L3" s="2" t="s">
        <v>21</v>
      </c>
      <c r="M3" s="1" t="s">
        <v>22</v>
      </c>
      <c r="N3" s="3" t="s">
        <v>23</v>
      </c>
      <c r="O3" s="3" t="s">
        <v>24</v>
      </c>
      <c r="P3" s="3" t="s">
        <v>25</v>
      </c>
      <c r="Q3" s="3" t="s">
        <v>26</v>
      </c>
      <c r="R3" s="3" t="s">
        <v>27</v>
      </c>
      <c r="S3" s="3" t="s">
        <v>28</v>
      </c>
      <c r="T3" s="42" t="s">
        <v>29</v>
      </c>
      <c r="U3" s="6"/>
    </row>
    <row r="4" spans="1:21" x14ac:dyDescent="0.3">
      <c r="A4" s="194"/>
      <c r="C4" s="61"/>
      <c r="D4" s="27"/>
      <c r="E4" s="5"/>
      <c r="F4" s="5"/>
      <c r="J4" s="4"/>
      <c r="K4" s="4"/>
      <c r="L4" s="4"/>
      <c r="M4" s="4"/>
      <c r="N4" s="4"/>
      <c r="O4" s="4"/>
      <c r="P4" s="4"/>
      <c r="Q4" s="4"/>
      <c r="R4" s="4"/>
      <c r="S4" s="4"/>
      <c r="T4" s="43">
        <f>SUM(J4:S4)</f>
        <v>0</v>
      </c>
    </row>
    <row r="5" spans="1:21" x14ac:dyDescent="0.3">
      <c r="A5" s="194"/>
      <c r="C5" s="195"/>
      <c r="D5" s="27"/>
      <c r="J5" s="4"/>
      <c r="K5" s="4"/>
      <c r="L5" s="4"/>
      <c r="M5" s="4"/>
      <c r="O5" s="4"/>
      <c r="P5" s="4"/>
      <c r="Q5" s="4"/>
      <c r="R5" s="4"/>
      <c r="S5" s="4"/>
      <c r="T5" s="43">
        <f t="shared" ref="T5:T68" si="1">SUM(J5:S5)</f>
        <v>0</v>
      </c>
    </row>
    <row r="6" spans="1:21" x14ac:dyDescent="0.3">
      <c r="A6" s="194"/>
      <c r="C6" s="27"/>
      <c r="D6" s="195"/>
      <c r="J6" s="4"/>
      <c r="T6" s="43">
        <f t="shared" si="1"/>
        <v>0</v>
      </c>
    </row>
    <row r="7" spans="1:21" x14ac:dyDescent="0.3">
      <c r="A7" s="194"/>
      <c r="C7" s="195"/>
      <c r="D7" s="195"/>
      <c r="J7" s="4"/>
      <c r="K7" s="4"/>
      <c r="L7" s="4"/>
      <c r="M7" s="4"/>
      <c r="N7" s="4"/>
      <c r="O7" s="4"/>
      <c r="P7" s="4"/>
      <c r="Q7" s="4"/>
      <c r="R7" s="4"/>
      <c r="S7" s="4"/>
      <c r="T7" s="43">
        <f t="shared" si="1"/>
        <v>0</v>
      </c>
    </row>
    <row r="8" spans="1:21" x14ac:dyDescent="0.3">
      <c r="A8" s="194"/>
      <c r="C8" s="195"/>
      <c r="D8" s="195"/>
      <c r="E8" s="27"/>
      <c r="F8" s="27"/>
      <c r="G8" s="27"/>
      <c r="H8" s="27"/>
      <c r="I8" s="27"/>
      <c r="J8" s="4"/>
      <c r="K8" s="4"/>
      <c r="L8" s="4"/>
      <c r="M8" s="4"/>
      <c r="N8" s="4"/>
      <c r="O8" s="4"/>
      <c r="P8" s="4"/>
      <c r="Q8" s="4"/>
      <c r="R8" s="4"/>
      <c r="S8" s="4"/>
      <c r="T8" s="43">
        <f t="shared" si="1"/>
        <v>0</v>
      </c>
    </row>
    <row r="9" spans="1:21" x14ac:dyDescent="0.3">
      <c r="A9" s="194"/>
      <c r="C9" s="196"/>
      <c r="D9" s="195"/>
      <c r="J9" s="4"/>
      <c r="K9" s="4"/>
      <c r="L9" s="4"/>
      <c r="M9" s="4"/>
      <c r="N9" s="4"/>
      <c r="O9" s="4"/>
      <c r="P9" s="4"/>
      <c r="Q9" s="4"/>
      <c r="R9" s="4"/>
      <c r="S9" s="4"/>
      <c r="T9" s="43">
        <f t="shared" si="1"/>
        <v>0</v>
      </c>
    </row>
    <row r="10" spans="1:21" x14ac:dyDescent="0.3">
      <c r="A10" s="194"/>
      <c r="C10" s="195"/>
      <c r="D10" s="195"/>
      <c r="J10" s="4"/>
      <c r="K10" s="4"/>
      <c r="L10" s="4"/>
      <c r="M10" s="4"/>
      <c r="N10" s="4"/>
      <c r="O10" s="4"/>
      <c r="P10" s="4"/>
      <c r="Q10" s="4"/>
      <c r="R10" s="4"/>
      <c r="S10" s="4"/>
      <c r="T10" s="43">
        <f t="shared" si="1"/>
        <v>0</v>
      </c>
    </row>
    <row r="11" spans="1:21" x14ac:dyDescent="0.3">
      <c r="A11" s="194"/>
      <c r="C11" s="195"/>
      <c r="D11" s="195"/>
      <c r="J11" s="4"/>
      <c r="K11" s="4"/>
      <c r="L11" s="4"/>
      <c r="M11" s="4"/>
      <c r="N11" s="4"/>
      <c r="O11" s="4"/>
      <c r="P11" s="4"/>
      <c r="Q11" s="4"/>
      <c r="R11" s="4"/>
      <c r="S11" s="4"/>
      <c r="T11" s="43">
        <f t="shared" si="1"/>
        <v>0</v>
      </c>
    </row>
    <row r="12" spans="1:21" x14ac:dyDescent="0.3">
      <c r="A12" s="194"/>
      <c r="B12" s="27"/>
      <c r="C12" s="195"/>
      <c r="D12" s="195"/>
      <c r="F12" s="27"/>
      <c r="I12" s="27"/>
      <c r="J12" s="4"/>
      <c r="K12" s="4"/>
      <c r="L12" s="4"/>
      <c r="M12" s="4"/>
      <c r="N12" s="4"/>
      <c r="O12" s="4"/>
      <c r="P12" s="4"/>
      <c r="Q12" s="4"/>
      <c r="R12" s="4"/>
      <c r="S12" s="4"/>
      <c r="T12" s="43">
        <f t="shared" si="1"/>
        <v>0</v>
      </c>
    </row>
    <row r="13" spans="1:21" x14ac:dyDescent="0.3">
      <c r="A13" s="194"/>
      <c r="C13" s="195"/>
      <c r="D13" s="195"/>
      <c r="J13" s="4"/>
      <c r="K13" s="4"/>
      <c r="L13" s="4"/>
      <c r="M13" s="4"/>
      <c r="N13" s="60"/>
      <c r="O13" s="4"/>
      <c r="P13" s="4"/>
      <c r="Q13" s="4"/>
      <c r="R13" s="4"/>
      <c r="S13" s="4"/>
      <c r="T13" s="43">
        <f t="shared" si="1"/>
        <v>0</v>
      </c>
    </row>
    <row r="14" spans="1:21" x14ac:dyDescent="0.3">
      <c r="A14" s="194"/>
      <c r="C14" s="195"/>
      <c r="D14" s="27"/>
      <c r="J14" s="4"/>
      <c r="K14" s="4"/>
      <c r="L14" s="4"/>
      <c r="M14" s="4"/>
      <c r="N14" s="4"/>
      <c r="O14" s="4"/>
      <c r="P14" s="4"/>
      <c r="Q14" s="4"/>
      <c r="R14" s="4"/>
      <c r="S14" s="4"/>
      <c r="T14" s="43">
        <f t="shared" si="1"/>
        <v>0</v>
      </c>
    </row>
    <row r="15" spans="1:21" x14ac:dyDescent="0.3">
      <c r="A15" s="194"/>
      <c r="C15" s="195"/>
      <c r="D15" s="195"/>
      <c r="J15" s="4"/>
      <c r="K15" s="4"/>
      <c r="L15" s="4"/>
      <c r="M15" s="4"/>
      <c r="N15" s="60"/>
      <c r="O15" s="4"/>
      <c r="P15" s="4"/>
      <c r="Q15" s="4"/>
      <c r="R15" s="4"/>
      <c r="S15" s="4"/>
      <c r="T15" s="43">
        <f t="shared" si="1"/>
        <v>0</v>
      </c>
    </row>
    <row r="16" spans="1:21" x14ac:dyDescent="0.3">
      <c r="A16" s="60"/>
      <c r="C16" s="62"/>
      <c r="D16" s="27"/>
      <c r="J16" s="4"/>
      <c r="K16" s="4"/>
      <c r="L16" s="4"/>
      <c r="M16" s="4"/>
      <c r="N16" s="4"/>
      <c r="O16" s="4"/>
      <c r="P16" s="4"/>
      <c r="Q16" s="4"/>
      <c r="R16" s="4"/>
      <c r="S16" s="4"/>
      <c r="T16" s="43">
        <f t="shared" si="1"/>
        <v>0</v>
      </c>
    </row>
    <row r="17" spans="1:21" x14ac:dyDescent="0.3">
      <c r="A17" s="60"/>
      <c r="C17" s="62"/>
      <c r="D17" s="27"/>
      <c r="J17" s="4"/>
      <c r="K17" s="4"/>
      <c r="L17" s="4"/>
      <c r="M17" s="4"/>
      <c r="N17" s="4"/>
      <c r="O17" s="4"/>
      <c r="P17" s="4"/>
      <c r="Q17" s="4"/>
      <c r="R17" s="4"/>
      <c r="S17" s="4"/>
      <c r="T17" s="43">
        <f t="shared" si="1"/>
        <v>0</v>
      </c>
    </row>
    <row r="18" spans="1:21" x14ac:dyDescent="0.3">
      <c r="A18" s="60"/>
      <c r="C18" s="27"/>
      <c r="D18" s="27"/>
      <c r="J18" s="4"/>
      <c r="K18" s="4"/>
      <c r="L18" s="4"/>
      <c r="M18" s="4"/>
      <c r="N18" s="4"/>
      <c r="O18" s="4"/>
      <c r="P18" s="4"/>
      <c r="Q18" s="4"/>
      <c r="R18" s="4"/>
      <c r="S18" s="4"/>
      <c r="T18" s="43">
        <f t="shared" si="1"/>
        <v>0</v>
      </c>
    </row>
    <row r="19" spans="1:21" x14ac:dyDescent="0.3">
      <c r="A19" s="60"/>
      <c r="C19" s="27"/>
      <c r="D19" s="27"/>
      <c r="J19" s="4"/>
      <c r="K19" s="4"/>
      <c r="L19" s="4"/>
      <c r="M19" s="4"/>
      <c r="N19" s="4"/>
      <c r="O19" s="4"/>
      <c r="P19" s="4"/>
      <c r="Q19" s="4"/>
      <c r="R19" s="4"/>
      <c r="S19" s="4"/>
      <c r="T19" s="43">
        <f t="shared" si="1"/>
        <v>0</v>
      </c>
    </row>
    <row r="20" spans="1:21" x14ac:dyDescent="0.3">
      <c r="A20" s="60"/>
      <c r="C20" s="27"/>
      <c r="D20" s="27"/>
      <c r="J20" s="4"/>
      <c r="K20" s="4"/>
      <c r="L20" s="4"/>
      <c r="M20" s="4"/>
      <c r="N20" s="4"/>
      <c r="O20" s="4"/>
      <c r="P20" s="4"/>
      <c r="Q20" s="4"/>
      <c r="R20" s="4"/>
      <c r="S20" s="4"/>
      <c r="T20" s="43">
        <f t="shared" si="1"/>
        <v>0</v>
      </c>
    </row>
    <row r="21" spans="1:21" x14ac:dyDescent="0.3">
      <c r="A21" s="60"/>
      <c r="C21" s="61"/>
      <c r="D21" s="27"/>
      <c r="J21" s="4"/>
      <c r="K21" s="4"/>
      <c r="L21" s="4"/>
      <c r="M21" s="4"/>
      <c r="N21" s="4"/>
      <c r="O21" s="4"/>
      <c r="P21" s="4"/>
      <c r="Q21" s="4"/>
      <c r="R21" s="4"/>
      <c r="S21" s="4"/>
      <c r="T21" s="43">
        <f t="shared" si="1"/>
        <v>0</v>
      </c>
    </row>
    <row r="22" spans="1:21" x14ac:dyDescent="0.3">
      <c r="A22" s="60"/>
      <c r="C22" s="27"/>
      <c r="D22" s="27"/>
      <c r="J22" s="4"/>
      <c r="K22" s="4"/>
      <c r="L22" s="4"/>
      <c r="M22" s="4"/>
      <c r="N22" s="4"/>
      <c r="O22" s="4"/>
      <c r="P22" s="4"/>
      <c r="Q22" s="4"/>
      <c r="R22" s="4"/>
      <c r="S22" s="4"/>
      <c r="T22" s="43">
        <f t="shared" si="1"/>
        <v>0</v>
      </c>
    </row>
    <row r="23" spans="1:21" x14ac:dyDescent="0.3">
      <c r="A23" s="60"/>
      <c r="C23" s="27"/>
      <c r="D23" s="27"/>
      <c r="J23" s="4"/>
      <c r="K23" s="4"/>
      <c r="L23" s="4"/>
      <c r="M23" s="4"/>
      <c r="N23" s="4"/>
      <c r="O23" s="4"/>
      <c r="P23" s="4"/>
      <c r="Q23" s="4"/>
      <c r="R23" s="4"/>
      <c r="S23" s="4"/>
      <c r="T23" s="43">
        <f t="shared" si="1"/>
        <v>0</v>
      </c>
      <c r="U23" s="4"/>
    </row>
    <row r="24" spans="1:21" x14ac:dyDescent="0.3">
      <c r="A24" s="60"/>
      <c r="C24" s="27"/>
      <c r="D24" s="27"/>
      <c r="J24" s="4"/>
      <c r="K24" s="4"/>
      <c r="L24" s="4"/>
      <c r="M24" s="4"/>
      <c r="N24" s="4"/>
      <c r="O24" s="4"/>
      <c r="P24" s="4"/>
      <c r="Q24" s="4"/>
      <c r="R24" s="4"/>
      <c r="S24" s="4"/>
      <c r="T24" s="43">
        <f t="shared" si="1"/>
        <v>0</v>
      </c>
    </row>
    <row r="25" spans="1:21" x14ac:dyDescent="0.3">
      <c r="A25" s="60"/>
      <c r="C25" s="27"/>
      <c r="D25" s="27"/>
      <c r="J25" s="4"/>
      <c r="K25" s="4"/>
      <c r="L25" s="4"/>
      <c r="M25" s="4"/>
      <c r="N25" s="4"/>
      <c r="O25" s="4"/>
      <c r="P25" s="4"/>
      <c r="Q25" s="4"/>
      <c r="R25" s="4"/>
      <c r="S25" s="4"/>
      <c r="T25" s="43">
        <f t="shared" si="1"/>
        <v>0</v>
      </c>
    </row>
    <row r="26" spans="1:21" x14ac:dyDescent="0.3">
      <c r="A26" s="60"/>
      <c r="C26" s="27"/>
      <c r="D26" s="27"/>
      <c r="J26" s="4"/>
      <c r="K26" s="4"/>
      <c r="L26" s="4"/>
      <c r="M26" s="4"/>
      <c r="N26" s="4"/>
      <c r="O26" s="4"/>
      <c r="P26" s="4"/>
      <c r="Q26" s="4"/>
      <c r="R26" s="4"/>
      <c r="S26" s="4"/>
      <c r="T26" s="43">
        <f t="shared" si="1"/>
        <v>0</v>
      </c>
    </row>
    <row r="27" spans="1:21" x14ac:dyDescent="0.3">
      <c r="A27" s="60"/>
      <c r="C27" s="27"/>
      <c r="D27" s="27"/>
      <c r="J27" s="4"/>
      <c r="K27" s="4"/>
      <c r="L27" s="4"/>
      <c r="M27" s="4"/>
      <c r="N27" s="4"/>
      <c r="O27" s="4"/>
      <c r="P27" s="4"/>
      <c r="Q27" s="4"/>
      <c r="R27" s="4"/>
      <c r="S27" s="4"/>
      <c r="T27" s="43">
        <f t="shared" si="1"/>
        <v>0</v>
      </c>
    </row>
    <row r="28" spans="1:21" x14ac:dyDescent="0.3">
      <c r="A28" s="60"/>
      <c r="C28" s="27"/>
      <c r="D28" s="62"/>
      <c r="J28" s="4"/>
      <c r="K28" s="4"/>
      <c r="L28" s="4"/>
      <c r="M28" s="4"/>
      <c r="N28" s="4"/>
      <c r="O28" s="4"/>
      <c r="P28" s="4"/>
      <c r="Q28" s="132"/>
      <c r="R28" s="4"/>
      <c r="S28" s="4"/>
      <c r="T28" s="43">
        <f t="shared" si="1"/>
        <v>0</v>
      </c>
    </row>
    <row r="29" spans="1:21" x14ac:dyDescent="0.3">
      <c r="A29" s="60"/>
      <c r="C29" s="27"/>
      <c r="D29" s="27"/>
      <c r="J29" s="4"/>
      <c r="K29" s="4"/>
      <c r="L29" s="4"/>
      <c r="M29" s="4"/>
      <c r="N29" s="4"/>
      <c r="O29" s="4"/>
      <c r="P29" s="4"/>
      <c r="Q29" s="4"/>
      <c r="R29" s="4"/>
      <c r="S29" s="4"/>
      <c r="T29" s="43">
        <f t="shared" si="1"/>
        <v>0</v>
      </c>
    </row>
    <row r="30" spans="1:21" x14ac:dyDescent="0.3">
      <c r="A30" s="60"/>
      <c r="C30" s="27"/>
      <c r="D30" s="27"/>
      <c r="J30" s="4"/>
      <c r="K30" s="4"/>
      <c r="L30" s="4"/>
      <c r="M30" s="4"/>
      <c r="N30" s="4"/>
      <c r="O30" s="4"/>
      <c r="P30" s="4"/>
      <c r="Q30" s="4"/>
      <c r="R30" s="4"/>
      <c r="S30" s="4"/>
      <c r="T30" s="43">
        <f t="shared" si="1"/>
        <v>0</v>
      </c>
    </row>
    <row r="31" spans="1:21" x14ac:dyDescent="0.3">
      <c r="A31" s="60"/>
      <c r="C31" s="27"/>
      <c r="D31" s="27"/>
      <c r="J31" s="4"/>
      <c r="K31" s="4"/>
      <c r="L31" s="4"/>
      <c r="M31" s="4"/>
      <c r="N31" s="4"/>
      <c r="O31" s="4"/>
      <c r="P31" s="4"/>
      <c r="Q31" s="4"/>
      <c r="R31" s="4"/>
      <c r="S31" s="4"/>
      <c r="T31" s="43">
        <f t="shared" si="1"/>
        <v>0</v>
      </c>
    </row>
    <row r="32" spans="1:21" x14ac:dyDescent="0.3">
      <c r="A32" s="60"/>
      <c r="C32" s="27"/>
      <c r="D32" s="61"/>
      <c r="J32" s="4"/>
      <c r="K32" s="4"/>
      <c r="L32" s="4"/>
      <c r="M32" s="4"/>
      <c r="N32" s="4"/>
      <c r="O32" s="4"/>
      <c r="P32" s="4"/>
      <c r="Q32" s="4"/>
      <c r="R32" s="4"/>
      <c r="S32" s="4"/>
      <c r="T32" s="43">
        <f t="shared" si="1"/>
        <v>0</v>
      </c>
    </row>
    <row r="33" spans="1:21" x14ac:dyDescent="0.3">
      <c r="A33" s="60"/>
      <c r="C33" s="27"/>
      <c r="D33" s="27"/>
      <c r="E33" s="134"/>
      <c r="F33" s="134"/>
      <c r="I33" s="134"/>
      <c r="J33" s="4"/>
      <c r="K33" s="4"/>
      <c r="L33" s="4"/>
      <c r="M33" s="4"/>
      <c r="N33" s="4"/>
      <c r="O33" s="4"/>
      <c r="P33" s="4"/>
      <c r="Q33" s="4"/>
      <c r="R33" s="4"/>
      <c r="S33" s="4"/>
      <c r="T33" s="43">
        <f t="shared" si="1"/>
        <v>0</v>
      </c>
      <c r="U33" s="4"/>
    </row>
    <row r="34" spans="1:21" x14ac:dyDescent="0.3">
      <c r="A34" s="60"/>
      <c r="C34" s="27"/>
      <c r="D34" s="27"/>
      <c r="E34" s="134"/>
      <c r="F34" s="134"/>
      <c r="I34" s="134"/>
      <c r="J34" s="4"/>
      <c r="K34" s="4"/>
      <c r="L34" s="4"/>
      <c r="M34" s="4"/>
      <c r="N34" s="4"/>
      <c r="O34" s="4"/>
      <c r="P34" s="4"/>
      <c r="Q34" s="4"/>
      <c r="R34" s="4"/>
      <c r="S34" s="4"/>
      <c r="T34" s="43">
        <f t="shared" si="1"/>
        <v>0</v>
      </c>
    </row>
    <row r="35" spans="1:21" x14ac:dyDescent="0.3">
      <c r="A35" s="60"/>
      <c r="C35" s="27"/>
      <c r="D35" s="133"/>
      <c r="E35" s="134"/>
      <c r="F35" s="134"/>
      <c r="I35" s="134"/>
      <c r="J35" s="4"/>
      <c r="K35" s="4"/>
      <c r="L35" s="4"/>
      <c r="M35" s="4"/>
      <c r="N35" s="4"/>
      <c r="O35" s="4"/>
      <c r="P35" s="4"/>
      <c r="Q35" s="4"/>
      <c r="R35" s="4"/>
      <c r="S35" s="4"/>
      <c r="T35" s="43">
        <f t="shared" si="1"/>
        <v>0</v>
      </c>
    </row>
    <row r="36" spans="1:21" x14ac:dyDescent="0.3">
      <c r="A36" s="60"/>
      <c r="C36" s="27"/>
      <c r="D36" s="27"/>
      <c r="E36" s="134"/>
      <c r="F36" s="134"/>
      <c r="I36" s="134"/>
      <c r="J36" s="4"/>
      <c r="K36" s="4"/>
      <c r="L36" s="4"/>
      <c r="M36" s="4"/>
      <c r="N36" s="4"/>
      <c r="O36" s="4"/>
      <c r="P36" s="4"/>
      <c r="Q36" s="4"/>
      <c r="R36" s="4"/>
      <c r="S36" s="4"/>
      <c r="T36" s="43">
        <f t="shared" si="1"/>
        <v>0</v>
      </c>
    </row>
    <row r="37" spans="1:21" x14ac:dyDescent="0.3">
      <c r="A37" s="60"/>
      <c r="C37" s="27"/>
      <c r="D37" s="27"/>
      <c r="E37" s="5"/>
      <c r="F37" s="5"/>
      <c r="G37" s="134"/>
      <c r="H37" s="134"/>
      <c r="I37" s="134"/>
      <c r="J37" s="4"/>
      <c r="K37" s="4"/>
      <c r="L37" s="4"/>
      <c r="M37" s="4"/>
      <c r="N37" s="4"/>
      <c r="O37" s="4"/>
      <c r="P37" s="4"/>
      <c r="Q37" s="4"/>
      <c r="R37" s="4"/>
      <c r="S37" s="4"/>
      <c r="T37" s="43">
        <f t="shared" si="1"/>
        <v>0</v>
      </c>
    </row>
    <row r="38" spans="1:21" x14ac:dyDescent="0.3">
      <c r="A38" s="60"/>
      <c r="C38" s="27"/>
      <c r="D38" s="27"/>
      <c r="E38" s="134"/>
      <c r="F38" s="134"/>
      <c r="G38" s="134"/>
      <c r="H38" s="134"/>
      <c r="I38" s="134"/>
      <c r="J38" s="4"/>
      <c r="K38" s="4"/>
      <c r="L38" s="4"/>
      <c r="M38" s="4"/>
      <c r="N38" s="4"/>
      <c r="O38" s="4"/>
      <c r="P38" s="4"/>
      <c r="Q38" s="4"/>
      <c r="R38" s="4"/>
      <c r="S38" s="4"/>
      <c r="T38" s="43">
        <f t="shared" si="1"/>
        <v>0</v>
      </c>
    </row>
    <row r="39" spans="1:21" x14ac:dyDescent="0.3">
      <c r="A39" s="60"/>
      <c r="C39" s="27"/>
      <c r="D39" s="27"/>
      <c r="E39" s="5"/>
      <c r="F39" s="5"/>
      <c r="G39" s="134"/>
      <c r="H39" s="134"/>
      <c r="I39" s="134"/>
      <c r="J39" s="4"/>
      <c r="K39" s="4"/>
      <c r="L39" s="4"/>
      <c r="M39" s="4"/>
      <c r="N39" s="4"/>
      <c r="O39" s="4"/>
      <c r="P39" s="4"/>
      <c r="Q39" s="4"/>
      <c r="R39" s="4"/>
      <c r="S39" s="4"/>
      <c r="T39" s="43">
        <f t="shared" si="1"/>
        <v>0</v>
      </c>
    </row>
    <row r="40" spans="1:21" x14ac:dyDescent="0.3">
      <c r="A40" s="60"/>
      <c r="C40" s="27"/>
      <c r="D40" s="27"/>
      <c r="E40" s="134"/>
      <c r="F40" s="134"/>
      <c r="G40" s="134"/>
      <c r="H40" s="134"/>
      <c r="I40" s="134"/>
      <c r="J40" s="4"/>
      <c r="K40" s="4"/>
      <c r="L40" s="4"/>
      <c r="M40" s="4"/>
      <c r="N40" s="4"/>
      <c r="O40" s="4"/>
      <c r="P40" s="4"/>
      <c r="Q40" s="4"/>
      <c r="R40" s="4"/>
      <c r="S40" s="4"/>
      <c r="T40" s="43">
        <f t="shared" si="1"/>
        <v>0</v>
      </c>
    </row>
    <row r="41" spans="1:21" x14ac:dyDescent="0.3">
      <c r="A41" s="60"/>
      <c r="C41" s="27"/>
      <c r="D41" s="27"/>
      <c r="E41" s="5"/>
      <c r="F41" s="5"/>
      <c r="G41" s="134"/>
      <c r="H41" s="134"/>
      <c r="I41" s="134"/>
      <c r="J41" s="4"/>
      <c r="K41" s="4"/>
      <c r="L41" s="4"/>
      <c r="M41" s="4"/>
      <c r="N41" s="4"/>
      <c r="O41" s="4"/>
      <c r="P41" s="4"/>
      <c r="Q41" s="4"/>
      <c r="R41" s="4"/>
      <c r="S41" s="4"/>
      <c r="T41" s="43">
        <f t="shared" si="1"/>
        <v>0</v>
      </c>
    </row>
    <row r="42" spans="1:21" x14ac:dyDescent="0.3">
      <c r="A42" s="60"/>
      <c r="C42" s="27"/>
      <c r="D42" s="27"/>
      <c r="E42" s="134"/>
      <c r="F42" s="134"/>
      <c r="G42" s="134"/>
      <c r="H42" s="134"/>
      <c r="I42" s="134"/>
      <c r="J42" s="4"/>
      <c r="K42" s="4"/>
      <c r="L42" s="4"/>
      <c r="M42" s="4"/>
      <c r="N42" s="4"/>
      <c r="O42" s="4"/>
      <c r="P42" s="4"/>
      <c r="Q42" s="4"/>
      <c r="R42" s="4"/>
      <c r="S42" s="4"/>
      <c r="T42" s="43">
        <f t="shared" si="1"/>
        <v>0</v>
      </c>
    </row>
    <row r="43" spans="1:21" x14ac:dyDescent="0.3">
      <c r="A43" s="60"/>
      <c r="C43" s="27"/>
      <c r="D43" s="27"/>
      <c r="E43" s="5"/>
      <c r="F43" s="5"/>
      <c r="G43" s="134"/>
      <c r="H43" s="134"/>
      <c r="I43" s="134"/>
      <c r="J43" s="4"/>
      <c r="K43" s="4"/>
      <c r="L43" s="4"/>
      <c r="M43" s="4"/>
      <c r="N43" s="4"/>
      <c r="O43" s="4"/>
      <c r="P43" s="4"/>
      <c r="Q43" s="4"/>
      <c r="R43" s="4"/>
      <c r="S43" s="4"/>
      <c r="T43" s="43">
        <f t="shared" si="1"/>
        <v>0</v>
      </c>
    </row>
    <row r="44" spans="1:21" x14ac:dyDescent="0.3">
      <c r="A44" s="60"/>
      <c r="C44" s="27"/>
      <c r="D44" s="27"/>
      <c r="E44" s="134"/>
      <c r="F44" s="134"/>
      <c r="G44" s="134"/>
      <c r="J44" s="4"/>
      <c r="K44" s="4"/>
      <c r="L44" s="4"/>
      <c r="M44" s="4"/>
      <c r="N44" s="4"/>
      <c r="O44" s="4"/>
      <c r="P44" s="4"/>
      <c r="Q44" s="4"/>
      <c r="R44" s="4"/>
      <c r="S44" s="4"/>
      <c r="T44" s="43">
        <f t="shared" si="1"/>
        <v>0</v>
      </c>
    </row>
    <row r="45" spans="1:21" x14ac:dyDescent="0.3">
      <c r="A45" s="60"/>
      <c r="C45" s="27"/>
      <c r="D45" s="27"/>
      <c r="E45" s="134"/>
      <c r="F45" s="134"/>
      <c r="G45" s="134"/>
      <c r="J45" s="4"/>
      <c r="K45" s="4"/>
      <c r="L45" s="4"/>
      <c r="M45" s="4"/>
      <c r="N45" s="4"/>
      <c r="O45" s="4"/>
      <c r="P45" s="4"/>
      <c r="Q45" s="4"/>
      <c r="R45" s="4"/>
      <c r="S45" s="4"/>
      <c r="T45" s="43">
        <f t="shared" si="1"/>
        <v>0</v>
      </c>
    </row>
    <row r="46" spans="1:21" x14ac:dyDescent="0.3">
      <c r="A46" s="60"/>
      <c r="C46" s="27"/>
      <c r="D46" s="27"/>
      <c r="E46" s="134"/>
      <c r="F46" s="134"/>
      <c r="G46" s="134"/>
      <c r="J46" s="4"/>
      <c r="K46" s="4"/>
      <c r="L46" s="4"/>
      <c r="M46" s="4"/>
      <c r="N46" s="4"/>
      <c r="O46" s="4"/>
      <c r="P46" s="4"/>
      <c r="Q46" s="4"/>
      <c r="R46" s="4"/>
      <c r="S46" s="4"/>
      <c r="T46" s="43">
        <f t="shared" si="1"/>
        <v>0</v>
      </c>
    </row>
    <row r="47" spans="1:21" x14ac:dyDescent="0.3">
      <c r="A47" s="60"/>
      <c r="C47" s="27"/>
      <c r="D47" s="27"/>
      <c r="E47" s="5"/>
      <c r="F47" s="5"/>
      <c r="J47" s="4"/>
      <c r="K47" s="4"/>
      <c r="L47" s="4"/>
      <c r="M47" s="4"/>
      <c r="N47" s="4"/>
      <c r="O47" s="4"/>
      <c r="P47" s="4"/>
      <c r="Q47" s="4"/>
      <c r="R47" s="4"/>
      <c r="S47" s="4"/>
      <c r="T47" s="43">
        <f t="shared" si="1"/>
        <v>0</v>
      </c>
    </row>
    <row r="48" spans="1:21" ht="18.75" customHeight="1" x14ac:dyDescent="0.3">
      <c r="A48" s="60"/>
      <c r="C48" s="27"/>
      <c r="D48" s="27"/>
      <c r="E48" s="134"/>
      <c r="F48" s="134"/>
      <c r="J48" s="4"/>
      <c r="K48" s="4"/>
      <c r="L48" s="4"/>
      <c r="M48" s="4"/>
      <c r="N48" s="4"/>
      <c r="O48" s="4"/>
      <c r="P48" s="4"/>
      <c r="Q48" s="4"/>
      <c r="R48" s="4"/>
      <c r="S48" s="4"/>
      <c r="T48" s="43">
        <f t="shared" si="1"/>
        <v>0</v>
      </c>
    </row>
    <row r="49" spans="1:20" x14ac:dyDescent="0.3">
      <c r="A49" s="60"/>
      <c r="C49" s="27"/>
      <c r="D49" s="27"/>
      <c r="E49" s="5"/>
      <c r="F49" s="5"/>
      <c r="J49" s="4"/>
      <c r="K49" s="4"/>
      <c r="L49" s="4"/>
      <c r="M49" s="4"/>
      <c r="N49" s="4"/>
      <c r="O49" s="4"/>
      <c r="P49" s="4"/>
      <c r="Q49" s="4"/>
      <c r="R49" s="4"/>
      <c r="S49" s="4"/>
      <c r="T49" s="43">
        <f t="shared" si="1"/>
        <v>0</v>
      </c>
    </row>
    <row r="50" spans="1:20" x14ac:dyDescent="0.3">
      <c r="A50" s="60"/>
      <c r="C50" s="27"/>
      <c r="D50" s="27"/>
      <c r="E50" s="134"/>
      <c r="F50" s="134"/>
      <c r="J50" s="4"/>
      <c r="K50" s="4"/>
      <c r="L50" s="4"/>
      <c r="M50" s="4"/>
      <c r="N50" s="4"/>
      <c r="O50" s="4"/>
      <c r="P50" s="4"/>
      <c r="Q50" s="4"/>
      <c r="R50" s="4"/>
      <c r="S50" s="4"/>
      <c r="T50" s="43">
        <f t="shared" si="1"/>
        <v>0</v>
      </c>
    </row>
    <row r="51" spans="1:20" x14ac:dyDescent="0.3">
      <c r="A51" s="60"/>
      <c r="C51" s="27"/>
      <c r="D51" s="27"/>
      <c r="E51" s="5"/>
      <c r="F51" s="5"/>
      <c r="J51" s="4"/>
      <c r="K51" s="4"/>
      <c r="L51" s="4"/>
      <c r="M51" s="4"/>
      <c r="N51" s="4"/>
      <c r="O51" s="4"/>
      <c r="P51" s="4"/>
      <c r="Q51" s="4"/>
      <c r="R51" s="4"/>
      <c r="S51" s="4"/>
      <c r="T51" s="43">
        <f t="shared" si="1"/>
        <v>0</v>
      </c>
    </row>
    <row r="52" spans="1:20" x14ac:dyDescent="0.3">
      <c r="A52" s="60"/>
      <c r="C52" s="27"/>
      <c r="D52" s="27"/>
      <c r="E52" s="134"/>
      <c r="F52" s="134"/>
      <c r="J52" s="4"/>
      <c r="K52" s="4"/>
      <c r="L52" s="4"/>
      <c r="M52" s="4"/>
      <c r="N52" s="4"/>
      <c r="O52" s="4"/>
      <c r="P52" s="4"/>
      <c r="Q52" s="4"/>
      <c r="R52" s="4"/>
      <c r="S52" s="4"/>
      <c r="T52" s="43">
        <f t="shared" si="1"/>
        <v>0</v>
      </c>
    </row>
    <row r="53" spans="1:20" x14ac:dyDescent="0.3">
      <c r="A53" s="60"/>
      <c r="C53" s="27"/>
      <c r="D53" s="27"/>
      <c r="E53" s="5"/>
      <c r="F53" s="5"/>
      <c r="J53" s="4"/>
      <c r="K53" s="4"/>
      <c r="L53" s="4"/>
      <c r="M53" s="4"/>
      <c r="N53" s="4"/>
      <c r="O53" s="4"/>
      <c r="P53" s="4"/>
      <c r="Q53" s="4"/>
      <c r="R53" s="4"/>
      <c r="S53" s="4"/>
      <c r="T53" s="43">
        <f t="shared" si="1"/>
        <v>0</v>
      </c>
    </row>
    <row r="54" spans="1:20" x14ac:dyDescent="0.3">
      <c r="A54" s="60"/>
      <c r="C54" s="27"/>
      <c r="D54" s="27"/>
      <c r="J54" s="4"/>
      <c r="K54" s="4"/>
      <c r="L54" s="4"/>
      <c r="M54" s="4"/>
      <c r="N54" s="4"/>
      <c r="O54" s="4"/>
      <c r="P54" s="4"/>
      <c r="Q54" s="4"/>
      <c r="R54" s="4"/>
      <c r="S54" s="4"/>
      <c r="T54" s="43">
        <f t="shared" si="1"/>
        <v>0</v>
      </c>
    </row>
    <row r="55" spans="1:20" x14ac:dyDescent="0.3">
      <c r="A55" s="60"/>
      <c r="C55" s="27"/>
      <c r="D55" s="27"/>
      <c r="E55" s="5"/>
      <c r="F55" s="5"/>
      <c r="J55" s="4"/>
      <c r="K55" s="4"/>
      <c r="L55" s="4"/>
      <c r="M55" s="4"/>
      <c r="N55" s="4"/>
      <c r="O55" s="4"/>
      <c r="P55" s="4"/>
      <c r="Q55" s="4"/>
      <c r="R55" s="4"/>
      <c r="S55" s="4"/>
      <c r="T55" s="43">
        <f t="shared" si="1"/>
        <v>0</v>
      </c>
    </row>
    <row r="56" spans="1:20" x14ac:dyDescent="0.3">
      <c r="A56" s="60"/>
      <c r="C56" s="27"/>
      <c r="D56" s="27"/>
      <c r="J56" s="4"/>
      <c r="K56" s="4"/>
      <c r="L56" s="4"/>
      <c r="M56" s="4"/>
      <c r="N56" s="4"/>
      <c r="O56" s="4"/>
      <c r="P56" s="4"/>
      <c r="Q56" s="4"/>
      <c r="R56" s="4"/>
      <c r="S56" s="4"/>
      <c r="T56" s="43">
        <f t="shared" si="1"/>
        <v>0</v>
      </c>
    </row>
    <row r="57" spans="1:20" x14ac:dyDescent="0.3">
      <c r="A57" s="60"/>
      <c r="C57" s="27"/>
      <c r="D57" s="27"/>
      <c r="E57" s="5"/>
      <c r="F57" s="5"/>
      <c r="J57" s="4"/>
      <c r="K57" s="4"/>
      <c r="L57" s="4"/>
      <c r="M57" s="4"/>
      <c r="N57" s="4"/>
      <c r="O57" s="4"/>
      <c r="P57" s="4"/>
      <c r="Q57" s="4"/>
      <c r="R57" s="4"/>
      <c r="S57" s="4"/>
      <c r="T57" s="43">
        <f t="shared" si="1"/>
        <v>0</v>
      </c>
    </row>
    <row r="58" spans="1:20" x14ac:dyDescent="0.3">
      <c r="A58" s="60"/>
      <c r="C58" s="27"/>
      <c r="D58" s="27"/>
      <c r="J58" s="4"/>
      <c r="K58" s="4"/>
      <c r="L58" s="4"/>
      <c r="M58" s="4"/>
      <c r="N58" s="4"/>
      <c r="O58" s="4"/>
      <c r="P58" s="4"/>
      <c r="Q58" s="4"/>
      <c r="R58" s="4"/>
      <c r="S58" s="4"/>
      <c r="T58" s="43">
        <f t="shared" si="1"/>
        <v>0</v>
      </c>
    </row>
    <row r="59" spans="1:20" x14ac:dyDescent="0.3">
      <c r="A59" s="60"/>
      <c r="C59" s="27"/>
      <c r="D59" s="27"/>
      <c r="E59" s="5"/>
      <c r="F59" s="5"/>
      <c r="J59" s="4"/>
      <c r="K59" s="4"/>
      <c r="L59" s="4"/>
      <c r="M59" s="4"/>
      <c r="N59" s="4"/>
      <c r="O59" s="4"/>
      <c r="P59" s="4"/>
      <c r="Q59" s="4"/>
      <c r="R59" s="4"/>
      <c r="S59" s="4"/>
      <c r="T59" s="43">
        <f t="shared" si="1"/>
        <v>0</v>
      </c>
    </row>
    <row r="60" spans="1:20" x14ac:dyDescent="0.3">
      <c r="A60" s="60"/>
      <c r="C60" s="27"/>
      <c r="D60" s="27"/>
      <c r="J60" s="4"/>
      <c r="K60" s="4"/>
      <c r="L60" s="4"/>
      <c r="M60" s="4"/>
      <c r="N60" s="4"/>
      <c r="O60" s="4"/>
      <c r="P60" s="4"/>
      <c r="Q60" s="4"/>
      <c r="R60" s="4"/>
      <c r="S60" s="4"/>
      <c r="T60" s="43">
        <f t="shared" si="1"/>
        <v>0</v>
      </c>
    </row>
    <row r="61" spans="1:20" x14ac:dyDescent="0.3">
      <c r="A61" s="60"/>
      <c r="C61" s="27"/>
      <c r="D61" s="27"/>
      <c r="J61" s="4"/>
      <c r="K61" s="4"/>
      <c r="L61" s="4"/>
      <c r="M61" s="4"/>
      <c r="N61" s="4"/>
      <c r="O61" s="4"/>
      <c r="P61" s="4"/>
      <c r="Q61" s="4"/>
      <c r="R61" s="4"/>
      <c r="S61" s="4"/>
      <c r="T61" s="43">
        <f t="shared" si="1"/>
        <v>0</v>
      </c>
    </row>
    <row r="62" spans="1:20" x14ac:dyDescent="0.3">
      <c r="A62" s="60"/>
      <c r="C62" s="27"/>
      <c r="D62" s="27"/>
      <c r="J62" s="4"/>
      <c r="K62" s="4"/>
      <c r="L62" s="4"/>
      <c r="M62" s="4"/>
      <c r="N62" s="4"/>
      <c r="O62" s="4"/>
      <c r="P62" s="4"/>
      <c r="Q62" s="4"/>
      <c r="R62" s="4"/>
      <c r="S62" s="4"/>
      <c r="T62" s="43">
        <f t="shared" si="1"/>
        <v>0</v>
      </c>
    </row>
    <row r="63" spans="1:20" x14ac:dyDescent="0.3">
      <c r="A63" s="60"/>
      <c r="C63" s="27"/>
      <c r="D63" s="27"/>
      <c r="J63" s="4"/>
      <c r="K63" s="4"/>
      <c r="L63" s="4"/>
      <c r="M63" s="4"/>
      <c r="N63" s="4"/>
      <c r="O63" s="4"/>
      <c r="P63" s="4"/>
      <c r="Q63" s="4"/>
      <c r="R63" s="4"/>
      <c r="S63" s="4"/>
      <c r="T63" s="43">
        <f t="shared" si="1"/>
        <v>0</v>
      </c>
    </row>
    <row r="64" spans="1:20" x14ac:dyDescent="0.3">
      <c r="A64" s="60"/>
      <c r="C64" s="27"/>
      <c r="D64" s="27"/>
      <c r="J64" s="4"/>
      <c r="K64" s="4"/>
      <c r="L64" s="4"/>
      <c r="M64" s="4"/>
      <c r="N64" s="4"/>
      <c r="O64" s="4"/>
      <c r="P64" s="4"/>
      <c r="Q64" s="4"/>
      <c r="R64" s="4"/>
      <c r="S64" s="4"/>
      <c r="T64" s="43">
        <f t="shared" si="1"/>
        <v>0</v>
      </c>
    </row>
    <row r="65" spans="1:20" x14ac:dyDescent="0.3">
      <c r="A65" s="60"/>
      <c r="C65" s="27"/>
      <c r="D65" s="61"/>
      <c r="J65" s="4"/>
      <c r="K65" s="4"/>
      <c r="L65" s="4"/>
      <c r="M65" s="4"/>
      <c r="N65" s="4"/>
      <c r="O65" s="4"/>
      <c r="P65" s="4"/>
      <c r="Q65" s="4"/>
      <c r="R65" s="4"/>
      <c r="S65" s="4"/>
      <c r="T65" s="43">
        <f t="shared" si="1"/>
        <v>0</v>
      </c>
    </row>
    <row r="66" spans="1:20" x14ac:dyDescent="0.3">
      <c r="A66" s="60"/>
      <c r="C66" s="27"/>
      <c r="D66" s="27"/>
      <c r="J66" s="4"/>
      <c r="K66" s="4"/>
      <c r="L66" s="4"/>
      <c r="M66" s="4"/>
      <c r="N66" s="4"/>
      <c r="O66" s="4"/>
      <c r="P66" s="4"/>
      <c r="Q66" s="4"/>
      <c r="R66" s="4"/>
      <c r="S66" s="4"/>
      <c r="T66" s="43">
        <f t="shared" si="1"/>
        <v>0</v>
      </c>
    </row>
    <row r="67" spans="1:20" x14ac:dyDescent="0.3">
      <c r="A67" s="60"/>
      <c r="C67" s="27"/>
      <c r="D67" s="27"/>
      <c r="J67" s="4"/>
      <c r="K67" s="4"/>
      <c r="L67" s="4"/>
      <c r="M67" s="4"/>
      <c r="N67" s="4"/>
      <c r="O67" s="4"/>
      <c r="P67" s="4"/>
      <c r="Q67" s="4"/>
      <c r="R67" s="4"/>
      <c r="S67" s="4"/>
      <c r="T67" s="43">
        <f t="shared" si="1"/>
        <v>0</v>
      </c>
    </row>
    <row r="68" spans="1:20" x14ac:dyDescent="0.3">
      <c r="A68" s="60"/>
      <c r="C68" s="27"/>
      <c r="D68" s="27"/>
      <c r="J68" s="4"/>
      <c r="K68" s="4"/>
      <c r="L68" s="4"/>
      <c r="M68" s="4"/>
      <c r="N68" s="4"/>
      <c r="O68" s="4"/>
      <c r="P68" s="4"/>
      <c r="Q68" s="4"/>
      <c r="R68" s="4"/>
      <c r="S68" s="4"/>
      <c r="T68" s="43">
        <f t="shared" si="1"/>
        <v>0</v>
      </c>
    </row>
    <row r="69" spans="1:20" x14ac:dyDescent="0.3">
      <c r="T69" s="43">
        <f t="shared" ref="T69:T100" si="2">SUM(J69:S69)</f>
        <v>0</v>
      </c>
    </row>
    <row r="70" spans="1:20" x14ac:dyDescent="0.3">
      <c r="T70" s="43">
        <f t="shared" si="2"/>
        <v>0</v>
      </c>
    </row>
    <row r="71" spans="1:20" x14ac:dyDescent="0.3">
      <c r="T71" s="43">
        <f t="shared" si="2"/>
        <v>0</v>
      </c>
    </row>
    <row r="72" spans="1:20" x14ac:dyDescent="0.3">
      <c r="T72" s="43">
        <f t="shared" si="2"/>
        <v>0</v>
      </c>
    </row>
    <row r="73" spans="1:20" x14ac:dyDescent="0.3">
      <c r="T73" s="43">
        <f t="shared" si="2"/>
        <v>0</v>
      </c>
    </row>
    <row r="74" spans="1:20" x14ac:dyDescent="0.3">
      <c r="T74" s="43">
        <f t="shared" si="2"/>
        <v>0</v>
      </c>
    </row>
    <row r="75" spans="1:20" x14ac:dyDescent="0.3">
      <c r="T75" s="43">
        <f t="shared" si="2"/>
        <v>0</v>
      </c>
    </row>
    <row r="76" spans="1:20" x14ac:dyDescent="0.3">
      <c r="T76" s="43">
        <f t="shared" si="2"/>
        <v>0</v>
      </c>
    </row>
    <row r="77" spans="1:20" x14ac:dyDescent="0.3">
      <c r="T77" s="43">
        <f t="shared" si="2"/>
        <v>0</v>
      </c>
    </row>
    <row r="78" spans="1:20" x14ac:dyDescent="0.3">
      <c r="T78" s="43">
        <f t="shared" si="2"/>
        <v>0</v>
      </c>
    </row>
    <row r="79" spans="1:20" x14ac:dyDescent="0.3">
      <c r="T79" s="43">
        <f t="shared" si="2"/>
        <v>0</v>
      </c>
    </row>
    <row r="80" spans="1:20" x14ac:dyDescent="0.3">
      <c r="T80" s="43">
        <f t="shared" si="2"/>
        <v>0</v>
      </c>
    </row>
    <row r="81" spans="20:20" x14ac:dyDescent="0.3">
      <c r="T81" s="43">
        <f t="shared" si="2"/>
        <v>0</v>
      </c>
    </row>
    <row r="82" spans="20:20" x14ac:dyDescent="0.3">
      <c r="T82" s="43">
        <f t="shared" si="2"/>
        <v>0</v>
      </c>
    </row>
    <row r="83" spans="20:20" x14ac:dyDescent="0.3">
      <c r="T83" s="43">
        <f t="shared" si="2"/>
        <v>0</v>
      </c>
    </row>
    <row r="84" spans="20:20" x14ac:dyDescent="0.3">
      <c r="T84" s="43">
        <f t="shared" si="2"/>
        <v>0</v>
      </c>
    </row>
    <row r="85" spans="20:20" x14ac:dyDescent="0.3">
      <c r="T85" s="43">
        <f t="shared" si="2"/>
        <v>0</v>
      </c>
    </row>
    <row r="86" spans="20:20" x14ac:dyDescent="0.3">
      <c r="T86" s="43">
        <f t="shared" si="2"/>
        <v>0</v>
      </c>
    </row>
    <row r="87" spans="20:20" x14ac:dyDescent="0.3">
      <c r="T87" s="43">
        <f t="shared" si="2"/>
        <v>0</v>
      </c>
    </row>
    <row r="88" spans="20:20" x14ac:dyDescent="0.3">
      <c r="T88" s="43">
        <f t="shared" si="2"/>
        <v>0</v>
      </c>
    </row>
    <row r="89" spans="20:20" x14ac:dyDescent="0.3">
      <c r="T89" s="43">
        <f t="shared" si="2"/>
        <v>0</v>
      </c>
    </row>
    <row r="90" spans="20:20" x14ac:dyDescent="0.3">
      <c r="T90" s="43">
        <f t="shared" si="2"/>
        <v>0</v>
      </c>
    </row>
    <row r="91" spans="20:20" x14ac:dyDescent="0.3">
      <c r="T91" s="43">
        <f t="shared" si="2"/>
        <v>0</v>
      </c>
    </row>
    <row r="92" spans="20:20" x14ac:dyDescent="0.3">
      <c r="T92" s="43">
        <f t="shared" si="2"/>
        <v>0</v>
      </c>
    </row>
    <row r="93" spans="20:20" x14ac:dyDescent="0.3">
      <c r="T93" s="43">
        <f t="shared" si="2"/>
        <v>0</v>
      </c>
    </row>
    <row r="94" spans="20:20" x14ac:dyDescent="0.3">
      <c r="T94" s="43">
        <f t="shared" si="2"/>
        <v>0</v>
      </c>
    </row>
    <row r="95" spans="20:20" x14ac:dyDescent="0.3">
      <c r="T95" s="43">
        <f t="shared" si="2"/>
        <v>0</v>
      </c>
    </row>
    <row r="96" spans="20:20" x14ac:dyDescent="0.3">
      <c r="T96" s="43">
        <f t="shared" si="2"/>
        <v>0</v>
      </c>
    </row>
    <row r="97" spans="20:20" x14ac:dyDescent="0.3">
      <c r="T97" s="43">
        <f t="shared" si="2"/>
        <v>0</v>
      </c>
    </row>
    <row r="98" spans="20:20" x14ac:dyDescent="0.3">
      <c r="T98" s="43">
        <f t="shared" si="2"/>
        <v>0</v>
      </c>
    </row>
    <row r="99" spans="20:20" x14ac:dyDescent="0.3">
      <c r="T99" s="43">
        <f t="shared" si="2"/>
        <v>0</v>
      </c>
    </row>
    <row r="100" spans="20:20" x14ac:dyDescent="0.3">
      <c r="T100" s="43">
        <f t="shared" si="2"/>
        <v>0</v>
      </c>
    </row>
    <row r="1048576" spans="2:2" x14ac:dyDescent="0.3">
      <c r="B1048576" t="s">
        <v>30</v>
      </c>
    </row>
  </sheetData>
  <sortState ref="A4:Q42">
    <sortCondition ref="A4:A42"/>
  </sortState>
  <mergeCells count="11">
    <mergeCell ref="A1:I1"/>
    <mergeCell ref="C2:C3"/>
    <mergeCell ref="J2:S2"/>
    <mergeCell ref="B2:B3"/>
    <mergeCell ref="I2:I3"/>
    <mergeCell ref="H2:H3"/>
    <mergeCell ref="A2:A3"/>
    <mergeCell ref="D2:D3"/>
    <mergeCell ref="E2:E3"/>
    <mergeCell ref="G2:G3"/>
    <mergeCell ref="F2:F3"/>
  </mergeCells>
  <conditionalFormatting sqref="D4:D5">
    <cfRule type="expression" priority="5" stopIfTrue="1">
      <formula>$D$4&gt;0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1" operator="lessThan" id="{B55559CC-5906-4858-BD97-3999BE366DD6}">
            <xm:f>'BASIC INFO'!#REF!-7300</xm:f>
            <x14:dxf>
              <font>
                <color rgb="FF9C0006"/>
              </font>
              <fill>
                <patternFill>
                  <bgColor rgb="FFFFC7CE"/>
                </patternFill>
              </fill>
            </x14:dxf>
          </x14:cfRule>
          <xm:sqref>D14 F12 D16:D24</xm:sqref>
        </x14:conditionalFormatting>
        <x14:conditionalFormatting xmlns:xm="http://schemas.microsoft.com/office/excel/2006/main">
          <x14:cfRule type="cellIs" priority="9" operator="lessThan" id="{8856AABD-6883-402B-954D-332DA6FFDAAA}">
            <xm:f>'BASIC INFO'!#REF!-7300</xm:f>
            <x14:dxf>
              <font>
                <color rgb="FF9C0006"/>
              </font>
              <fill>
                <patternFill>
                  <bgColor rgb="FFFFC7CE"/>
                </patternFill>
              </fill>
            </x14:dxf>
          </x14:cfRule>
          <xm:sqref>D25</xm:sqref>
        </x14:conditionalFormatting>
        <x14:conditionalFormatting xmlns:xm="http://schemas.microsoft.com/office/excel/2006/main">
          <x14:cfRule type="cellIs" priority="7" operator="lessThan" id="{E3C86C0E-1F8A-43F2-B04F-B2E56B21C2CC}">
            <xm:f>'xlFile://Root/CurrentDir/[2017 03 28 CRS V 1.0 EXAMPLE.xlsx]BASIC INFO'!#REF!-7300</xm:f>
            <x14:dxf>
              <font>
                <color rgb="FF9C0006"/>
              </font>
              <fill>
                <patternFill>
                  <bgColor rgb="FFFFC7CE"/>
                </patternFill>
              </fill>
            </x14:dxf>
          </x14:cfRule>
          <xm:sqref>D4</xm:sqref>
        </x14:conditionalFormatting>
        <x14:conditionalFormatting xmlns:xm="http://schemas.microsoft.com/office/excel/2006/main">
          <x14:cfRule type="cellIs" priority="4" operator="lessThan" id="{37107964-3DCA-4B51-A78E-D0804BD33B97}">
            <xm:f>'xlFile://Root/CurrentDir/[2017 03 28 CRS V 1.0 EXAMPLE.xlsx]BASIC INFO'!#REF!-7300</xm:f>
            <x14:dxf>
              <font>
                <color rgb="FF9C0006"/>
              </font>
              <fill>
                <patternFill>
                  <bgColor rgb="FFFFC7CE"/>
                </patternFill>
              </fill>
            </x14:dxf>
          </x14:cfRule>
          <xm:sqref>D5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
  <sheetViews>
    <sheetView tabSelected="1" zoomScale="70" zoomScaleNormal="70" workbookViewId="0">
      <pane xSplit="1" topLeftCell="B1" activePane="topRight" state="frozen"/>
      <selection pane="topRight" activeCell="B6" sqref="B6"/>
    </sheetView>
  </sheetViews>
  <sheetFormatPr defaultRowHeight="14.4" x14ac:dyDescent="0.3"/>
  <cols>
    <col min="1" max="1" width="23.109375" customWidth="1"/>
    <col min="2" max="2" width="29.6640625" customWidth="1"/>
    <col min="3" max="3" width="16.6640625" customWidth="1"/>
    <col min="4" max="4" width="7.88671875" customWidth="1"/>
    <col min="5" max="5" width="21.5546875" customWidth="1"/>
    <col min="6" max="6" width="24.109375" customWidth="1"/>
    <col min="7" max="7" width="28.33203125" customWidth="1"/>
    <col min="8" max="8" width="14.5546875" customWidth="1"/>
    <col min="9" max="9" width="15.6640625" customWidth="1"/>
    <col min="10" max="10" width="14.33203125" customWidth="1"/>
    <col min="11" max="11" width="12" customWidth="1"/>
    <col min="12" max="12" width="12.109375" customWidth="1"/>
    <col min="13" max="13" width="14" customWidth="1"/>
    <col min="14" max="14" width="14.33203125" customWidth="1"/>
    <col min="15" max="15" width="12.44140625" customWidth="1"/>
    <col min="16" max="16" width="13.88671875" customWidth="1"/>
    <col min="17" max="17" width="11.5546875" customWidth="1"/>
    <col min="18" max="18" width="48.88671875" customWidth="1"/>
    <col min="19" max="19" width="10.33203125" customWidth="1"/>
    <col min="20" max="20" width="10.88671875" customWidth="1"/>
    <col min="21" max="21" width="31.6640625" customWidth="1"/>
    <col min="22" max="22" width="11.5546875" customWidth="1"/>
    <col min="23" max="23" width="30.6640625" customWidth="1"/>
    <col min="24" max="24" width="27.6640625" customWidth="1"/>
    <col min="25" max="25" width="39.33203125" customWidth="1"/>
  </cols>
  <sheetData>
    <row r="1" spans="1:25" x14ac:dyDescent="0.3">
      <c r="A1" s="221" t="s">
        <v>9</v>
      </c>
      <c r="B1" s="215" t="s">
        <v>31</v>
      </c>
      <c r="C1" s="226" t="s">
        <v>32</v>
      </c>
      <c r="D1" s="223" t="s">
        <v>33</v>
      </c>
      <c r="E1" s="223"/>
      <c r="F1" s="223"/>
      <c r="G1" s="223"/>
      <c r="H1" s="224" t="s">
        <v>34</v>
      </c>
      <c r="I1" s="224"/>
      <c r="J1" s="224"/>
      <c r="K1" s="224"/>
      <c r="L1" s="224"/>
      <c r="M1" s="225" t="s">
        <v>35</v>
      </c>
      <c r="N1" s="225"/>
      <c r="O1" s="225"/>
      <c r="P1" s="225"/>
      <c r="Q1" s="228" t="s">
        <v>36</v>
      </c>
      <c r="R1" s="228"/>
      <c r="S1" s="216" t="s">
        <v>37</v>
      </c>
      <c r="T1" s="216"/>
      <c r="U1" s="216"/>
      <c r="V1" s="217" t="s">
        <v>38</v>
      </c>
      <c r="W1" s="218"/>
      <c r="X1" s="219" t="s">
        <v>39</v>
      </c>
      <c r="Y1" s="220"/>
    </row>
    <row r="2" spans="1:25" ht="47.25" customHeight="1" x14ac:dyDescent="0.3">
      <c r="A2" s="222"/>
      <c r="B2" s="215"/>
      <c r="C2" s="227"/>
      <c r="D2" s="39" t="s">
        <v>40</v>
      </c>
      <c r="E2" s="17" t="s">
        <v>41</v>
      </c>
      <c r="F2" s="17" t="s">
        <v>42</v>
      </c>
      <c r="G2" s="17" t="s">
        <v>43</v>
      </c>
      <c r="H2" s="18" t="s">
        <v>44</v>
      </c>
      <c r="I2" s="18" t="s">
        <v>45</v>
      </c>
      <c r="J2" s="18" t="s">
        <v>46</v>
      </c>
      <c r="K2" s="32" t="s">
        <v>47</v>
      </c>
      <c r="L2" s="18" t="s">
        <v>48</v>
      </c>
      <c r="M2" s="19" t="s">
        <v>49</v>
      </c>
      <c r="N2" s="19" t="s">
        <v>50</v>
      </c>
      <c r="O2" s="20" t="s">
        <v>45</v>
      </c>
      <c r="P2" s="20" t="s">
        <v>46</v>
      </c>
      <c r="Q2" s="21" t="s">
        <v>51</v>
      </c>
      <c r="R2" s="24" t="s">
        <v>52</v>
      </c>
      <c r="S2" s="22" t="s">
        <v>51</v>
      </c>
      <c r="T2" s="25" t="s">
        <v>53</v>
      </c>
      <c r="U2" s="25" t="s">
        <v>54</v>
      </c>
      <c r="V2" s="23" t="s">
        <v>55</v>
      </c>
      <c r="W2" s="26" t="s">
        <v>56</v>
      </c>
      <c r="X2" s="38" t="s">
        <v>57</v>
      </c>
      <c r="Y2" s="38"/>
    </row>
    <row r="3" spans="1:25" x14ac:dyDescent="0.3">
      <c r="A3" s="11">
        <f xml:space="preserve"> 'CASE DATA'!A4</f>
        <v>0</v>
      </c>
      <c r="B3" s="11">
        <f xml:space="preserve"> 'CASE DATA'!E4</f>
        <v>0</v>
      </c>
      <c r="C3" s="28">
        <f xml:space="preserve"> 'CASE DATA'!D4</f>
        <v>0</v>
      </c>
      <c r="D3" s="40" t="str">
        <f xml:space="preserve"> IF(OR('CASE DATA'!G4="JUV", 'CASE DATA'!G4="JWV"), "YES", "NO")</f>
        <v>NO</v>
      </c>
      <c r="E3" s="31" t="str">
        <f xml:space="preserve"> _xlfn.IFS(D3="NO", "N/A", AND('BASIC INFO'!B3&gt;'BASIC INFO'!B6+6574.5, C3+731&lt;'BASIC INFO'!B3), "YES", 'BASIC INFO'!B3&lt;('BASIC INFO'!B6+6574.5), "NOT YET 18", C3+731&gt;'BASIC INFO'!B3, "NOT YET 2 YEARS")</f>
        <v>N/A</v>
      </c>
      <c r="H3" s="35" t="str">
        <f xml:space="preserve"> IF(OR('CASE DATA'!G4="DISM", 'CASE DATA'!G4="ACQ", 'CASE DATA'!G4="NOTF", 'CASE DATA'!G4="WTHD", 'CASE DATA'!G4="TNSF"), "YES", "NO")</f>
        <v>NO</v>
      </c>
      <c r="I3" s="15" t="str">
        <f xml:space="preserve"> IF(H3="YES",'CASE DATA'!L4,"N/A")</f>
        <v>N/A</v>
      </c>
      <c r="J3" s="15" t="str">
        <f>IF(H3="YES",'CASE DATA'!J4+'CASE DATA'!K4+'CASE DATA'!M4+'CASE DATA'!N4+'CASE DATA'!O4+'CASE DATA'!P4+'CASE DATA'!N4+'CASE DATA'!R4+'CASE DATA'!S4,"N/A")</f>
        <v>N/A</v>
      </c>
      <c r="K3" s="11" t="str">
        <f xml:space="preserve"> IF(H3="YES",IF(C3+180&lt;'BASIC INFO'!B3, "YES", "NO"),"N/A")</f>
        <v>N/A</v>
      </c>
      <c r="M3" s="35" t="str">
        <f xml:space="preserve"> IF(OR('CASE DATA'!G4="DEF"), "YES", "NO")</f>
        <v>NO</v>
      </c>
      <c r="N3" s="11">
        <f>'CASE DATA'!I4</f>
        <v>0</v>
      </c>
      <c r="O3" s="15" t="str">
        <f xml:space="preserve"> IF(M3="YES",'CASE DATA'!L4,"N/A")</f>
        <v>N/A</v>
      </c>
      <c r="P3" s="15" t="str">
        <f>IF(M3="YES",'CASE DATA'!J4+'CASE DATA'!K4+'CASE DATA'!M4+'CASE DATA'!N4+'CASE DATA'!O4+'CASE DATA'!P4+'CASE DATA'!Q4+'CASE DATA'!R4+'CASE DATA'!S4,"N/A")</f>
        <v>N/A</v>
      </c>
      <c r="Q3" s="33" t="str">
        <f xml:space="preserve"> IF(C3+730&lt;'BASIC INFO'!B3, "YES", "NO")</f>
        <v>NO</v>
      </c>
      <c r="R3" s="27"/>
      <c r="S3" s="33" t="str">
        <f t="shared" ref="S3:S41" si="0">Q3</f>
        <v>NO</v>
      </c>
      <c r="T3" t="str">
        <f xml:space="preserve"> IF('BASIC INFO'!B6+6574.5&gt;C3, "YES", "NO")</f>
        <v>YES</v>
      </c>
      <c r="V3" s="36"/>
      <c r="X3" s="36"/>
      <c r="Y3" s="192"/>
    </row>
    <row r="4" spans="1:25" x14ac:dyDescent="0.3">
      <c r="A4" s="11">
        <f xml:space="preserve"> 'CASE DATA'!A5</f>
        <v>0</v>
      </c>
      <c r="B4" s="11">
        <f xml:space="preserve"> 'CASE DATA'!E5</f>
        <v>0</v>
      </c>
      <c r="C4" s="28">
        <f xml:space="preserve"> 'CASE DATA'!D5</f>
        <v>0</v>
      </c>
      <c r="D4" s="40" t="str">
        <f xml:space="preserve"> IF(OR('CASE DATA'!G5="JUV", 'CASE DATA'!G5="JWV"), "YES", "NO")</f>
        <v>NO</v>
      </c>
      <c r="E4" s="31" t="str">
        <f xml:space="preserve"> _xlfn.IFS(D4="NO", "N/A", AND('BASIC INFO'!B3&gt;'BASIC INFO'!B6+6574.5, C4+731&lt;'BASIC INFO'!B3), "YES", 'BASIC INFO'!B3&lt;('BASIC INFO'!B6+6574.5), "NOT YET 18", C4+731&gt;'BASIC INFO'!B3, "NOT YET 2 YEARS")</f>
        <v>N/A</v>
      </c>
      <c r="H4" s="35" t="str">
        <f xml:space="preserve"> IF(OR('CASE DATA'!G5="DISM", 'CASE DATA'!G5="ACQ", 'CASE DATA'!G5="NOTF", 'CASE DATA'!G5="WTHD", 'CASE DATA'!G5="TNSF"), "YES", "NO")</f>
        <v>NO</v>
      </c>
      <c r="I4" s="15" t="str">
        <f xml:space="preserve"> IF(H4="YES",'CASE DATA'!L5,"N/A")</f>
        <v>N/A</v>
      </c>
      <c r="J4" s="15" t="str">
        <f>IF(H4="YES",'CASE DATA'!J5+'CASE DATA'!K5+'CASE DATA'!M5+'CASE DATA'!Q5+'CASE DATA'!O5+'CASE DATA'!P5+'CASE DATA'!#REF!+'CASE DATA'!R5+'CASE DATA'!S5,"N/A")</f>
        <v>N/A</v>
      </c>
      <c r="K4" s="11" t="str">
        <f xml:space="preserve"> IF(H4="YES",IF(C4+180&lt;'BASIC INFO'!B3, "YES", "NO"),"N/A")</f>
        <v>N/A</v>
      </c>
      <c r="M4" s="35" t="str">
        <f xml:space="preserve"> IF(OR('CASE DATA'!G5="DEF"), "YES", "NO")</f>
        <v>NO</v>
      </c>
      <c r="N4" s="11">
        <f>'CASE DATA'!I5</f>
        <v>0</v>
      </c>
      <c r="O4" s="15" t="str">
        <f xml:space="preserve"> IF(M4="YES",'CASE DATA'!L5,"N/A")</f>
        <v>N/A</v>
      </c>
      <c r="P4" s="15" t="str">
        <f>IF(M4="YES",'CASE DATA'!J5+'CASE DATA'!K5+'CASE DATA'!M5+'CASE DATA'!Q5+'CASE DATA'!O5+'CASE DATA'!P5+'CASE DATA'!#REF!+'CASE DATA'!R5+'CASE DATA'!S5,"N/A")</f>
        <v>N/A</v>
      </c>
      <c r="Q4" s="34" t="str">
        <f xml:space="preserve"> IF(C4+730&lt;'BASIC INFO'!B3, "YES", "NO")</f>
        <v>NO</v>
      </c>
      <c r="S4" s="34" t="str">
        <f t="shared" si="0"/>
        <v>NO</v>
      </c>
      <c r="T4" t="str">
        <f xml:space="preserve"> IF('BASIC INFO'!B6+6574.5&gt;C4, "YES", "NO")</f>
        <v>YES</v>
      </c>
      <c r="V4" s="37"/>
      <c r="X4" s="37"/>
      <c r="Y4" s="192"/>
    </row>
    <row r="5" spans="1:25" x14ac:dyDescent="0.3">
      <c r="A5" s="11">
        <f xml:space="preserve"> 'CASE DATA'!A6</f>
        <v>0</v>
      </c>
      <c r="B5" s="11">
        <f xml:space="preserve"> 'CASE DATA'!E6</f>
        <v>0</v>
      </c>
      <c r="C5" s="28">
        <f xml:space="preserve"> 'CASE DATA'!D6</f>
        <v>0</v>
      </c>
      <c r="D5" s="40" t="str">
        <f xml:space="preserve"> IF(OR('CASE DATA'!G6="JUV", 'CASE DATA'!G6="JWV"), "YES", "NO")</f>
        <v>NO</v>
      </c>
      <c r="E5" s="31" t="str">
        <f xml:space="preserve"> _xlfn.IFS(D5="NO", "N/A", AND('BASIC INFO'!B3&gt;'BASIC INFO'!B6+6574.5, C5+731&lt;'BASIC INFO'!B3), "YES", 'BASIC INFO'!B3&lt;('BASIC INFO'!B6+6574.5), "NOT YET 18", C5+731&gt;'BASIC INFO'!B3, "NOT YET 2 YEARS")</f>
        <v>N/A</v>
      </c>
      <c r="H5" s="35" t="str">
        <f xml:space="preserve"> IF(OR('CASE DATA'!G6="DISM", 'CASE DATA'!G6="ACQ", 'CASE DATA'!G6="NOTF", 'CASE DATA'!G6="WTHD", 'CASE DATA'!G6="TNSF"), "YES", "NO")</f>
        <v>NO</v>
      </c>
      <c r="I5" s="15" t="str">
        <f xml:space="preserve"> IF(H5="YES",'CASE DATA'!L6,"N/A")</f>
        <v>N/A</v>
      </c>
      <c r="J5" s="15" t="str">
        <f>IF(H5="YES",'CASE DATA'!J6+'CASE DATA'!K6+'CASE DATA'!M6+'CASE DATA'!N6+'CASE DATA'!O6+'CASE DATA'!P6+'CASE DATA'!Q6+'CASE DATA'!R6+'CASE DATA'!S6,"N/A")</f>
        <v>N/A</v>
      </c>
      <c r="K5" s="11" t="str">
        <f xml:space="preserve"> IF(H5="YES",IF(C5+180&lt;'BASIC INFO'!B3, "YES", "NO"),"N/A")</f>
        <v>N/A</v>
      </c>
      <c r="M5" s="35" t="str">
        <f xml:space="preserve"> IF(OR('CASE DATA'!G6="DEF"), "YES", "NO")</f>
        <v>NO</v>
      </c>
      <c r="N5" s="11">
        <f>'CASE DATA'!I6</f>
        <v>0</v>
      </c>
      <c r="O5" s="15" t="str">
        <f xml:space="preserve"> IF(M5="YES",'CASE DATA'!L6,"N/A")</f>
        <v>N/A</v>
      </c>
      <c r="P5" s="15" t="str">
        <f>IF(M5="YES",'CASE DATA'!J6+'CASE DATA'!K6+'CASE DATA'!M6+'CASE DATA'!N6+'CASE DATA'!O6+'CASE DATA'!P6+'CASE DATA'!Q6+'CASE DATA'!R6+'CASE DATA'!S6,"N/A")</f>
        <v>N/A</v>
      </c>
      <c r="Q5" s="34" t="str">
        <f xml:space="preserve"> IF(C5+730&lt;'BASIC INFO'!B3, "YES", "NO")</f>
        <v>NO</v>
      </c>
      <c r="S5" s="34" t="str">
        <f t="shared" si="0"/>
        <v>NO</v>
      </c>
      <c r="T5" t="str">
        <f xml:space="preserve"> IF('BASIC INFO'!B6+6574.5&gt;C5, "YES", "NO")</f>
        <v>YES</v>
      </c>
      <c r="V5" s="37"/>
      <c r="X5" s="37"/>
      <c r="Y5" s="192"/>
    </row>
    <row r="6" spans="1:25" x14ac:dyDescent="0.3">
      <c r="A6" s="11">
        <f xml:space="preserve"> 'CASE DATA'!A7</f>
        <v>0</v>
      </c>
      <c r="B6" s="11">
        <f xml:space="preserve"> 'CASE DATA'!E7</f>
        <v>0</v>
      </c>
      <c r="C6" s="28">
        <f xml:space="preserve"> 'CASE DATA'!D7</f>
        <v>0</v>
      </c>
      <c r="D6" s="40" t="str">
        <f xml:space="preserve"> IF(OR('CASE DATA'!G7="JUV", 'CASE DATA'!G7="JWV"), "YES", "NO")</f>
        <v>NO</v>
      </c>
      <c r="E6" s="31" t="str">
        <f xml:space="preserve"> _xlfn.IFS(D6="NO", "N/A", AND('BASIC INFO'!B3&gt;'BASIC INFO'!B6+6574.5, C6+731&lt;'BASIC INFO'!B3), "YES", 'BASIC INFO'!B3&lt;('BASIC INFO'!B6+6574.5), "NOT YET 18", C6+731&gt;'BASIC INFO'!B3, "NOT YET 2 YEARS")</f>
        <v>N/A</v>
      </c>
      <c r="H6" s="35" t="str">
        <f xml:space="preserve"> IF(OR('CASE DATA'!G7="DISM", 'CASE DATA'!G7="ACQ", 'CASE DATA'!G7="NOTF", 'CASE DATA'!G7="WTHD", 'CASE DATA'!G7="TNSF"), "YES", "NO")</f>
        <v>NO</v>
      </c>
      <c r="I6" s="15" t="str">
        <f xml:space="preserve"> IF(H6="YES",'CASE DATA'!L7,"N/A")</f>
        <v>N/A</v>
      </c>
      <c r="J6" s="15" t="str">
        <f>IF(H6="YES",'CASE DATA'!J7+'CASE DATA'!K7+'CASE DATA'!M7+'CASE DATA'!N7+'CASE DATA'!O7+'CASE DATA'!P7+'CASE DATA'!Q7+'CASE DATA'!R7+'CASE DATA'!S7,"N/A")</f>
        <v>N/A</v>
      </c>
      <c r="K6" s="11" t="str">
        <f xml:space="preserve"> IF(H6="YES",IF(C6+180&lt;'BASIC INFO'!B3, "YES", "NO"),"N/A")</f>
        <v>N/A</v>
      </c>
      <c r="M6" s="35" t="str">
        <f xml:space="preserve"> IF(OR('CASE DATA'!G7="DEF"), "YES", "NO")</f>
        <v>NO</v>
      </c>
      <c r="N6" s="11">
        <f>'CASE DATA'!I7</f>
        <v>0</v>
      </c>
      <c r="O6" s="15" t="str">
        <f xml:space="preserve"> IF(M6="YES",'CASE DATA'!L7,"N/A")</f>
        <v>N/A</v>
      </c>
      <c r="P6" s="15" t="str">
        <f>IF(M6="YES",'CASE DATA'!J7+'CASE DATA'!K7+'CASE DATA'!M7+'CASE DATA'!N7+'CASE DATA'!O7+'CASE DATA'!P7+'CASE DATA'!Q7+'CASE DATA'!R7+'CASE DATA'!S7,"N/A")</f>
        <v>N/A</v>
      </c>
      <c r="Q6" s="34" t="str">
        <f xml:space="preserve"> IF(C6+730&lt;'BASIC INFO'!B3, "YES", "NO")</f>
        <v>NO</v>
      </c>
      <c r="S6" s="34" t="str">
        <f t="shared" si="0"/>
        <v>NO</v>
      </c>
      <c r="T6" t="str">
        <f xml:space="preserve"> IF('BASIC INFO'!B6+6574.5&gt;C6, "YES", "NO")</f>
        <v>YES</v>
      </c>
      <c r="V6" s="37"/>
      <c r="X6" s="37"/>
      <c r="Y6" s="192"/>
    </row>
    <row r="7" spans="1:25" x14ac:dyDescent="0.3">
      <c r="A7" s="11">
        <f xml:space="preserve"> 'CASE DATA'!A8</f>
        <v>0</v>
      </c>
      <c r="B7" s="11">
        <f xml:space="preserve"> 'CASE DATA'!E8</f>
        <v>0</v>
      </c>
      <c r="C7" s="28">
        <f xml:space="preserve"> 'CASE DATA'!D8</f>
        <v>0</v>
      </c>
      <c r="D7" s="40" t="str">
        <f xml:space="preserve"> IF(OR('CASE DATA'!G8="JUV", 'CASE DATA'!G8="JWV"), "YES", "NO")</f>
        <v>NO</v>
      </c>
      <c r="E7" s="31" t="str">
        <f xml:space="preserve"> _xlfn.IFS(D7="NO", "N/A", AND('BASIC INFO'!B3&gt;'BASIC INFO'!B6+6574.5, C7+731&lt;'BASIC INFO'!B3), "YES", 'BASIC INFO'!B3&lt;('BASIC INFO'!B6+6574.5), "NOT YET 18", C7+731&gt;'BASIC INFO'!B3, "NOT YET 2 YEARS")</f>
        <v>N/A</v>
      </c>
      <c r="H7" s="35" t="str">
        <f xml:space="preserve"> IF(OR('CASE DATA'!G8="DISM", 'CASE DATA'!G8="ACQ", 'CASE DATA'!G8="NOTF", 'CASE DATA'!G8="WTHD", 'CASE DATA'!G8="TNSF"), "YES", "NO")</f>
        <v>NO</v>
      </c>
      <c r="I7" s="15" t="str">
        <f xml:space="preserve"> IF(H7="YES",'CASE DATA'!L8,"N/A")</f>
        <v>N/A</v>
      </c>
      <c r="J7" s="15" t="str">
        <f>IF(H7="YES",'CASE DATA'!J8+'CASE DATA'!K8+'CASE DATA'!M8+'CASE DATA'!N8+'CASE DATA'!O8+'CASE DATA'!P8+'CASE DATA'!Q8+'CASE DATA'!R8+'CASE DATA'!S8,"N/A")</f>
        <v>N/A</v>
      </c>
      <c r="K7" s="11" t="str">
        <f xml:space="preserve"> IF(H7="YES",IF(C7+180&lt;'BASIC INFO'!B3, "YES", "NO"),"N/A")</f>
        <v>N/A</v>
      </c>
      <c r="M7" s="35" t="str">
        <f xml:space="preserve"> IF(OR('CASE DATA'!G8="DEF"), "YES", "NO")</f>
        <v>NO</v>
      </c>
      <c r="N7" s="11">
        <f>'CASE DATA'!I8</f>
        <v>0</v>
      </c>
      <c r="O7" s="15" t="str">
        <f xml:space="preserve"> IF(M7="YES",'CASE DATA'!L8,"N/A")</f>
        <v>N/A</v>
      </c>
      <c r="P7" s="15" t="str">
        <f>IF(M7="YES",'CASE DATA'!J8+'CASE DATA'!K8+'CASE DATA'!M8+'CASE DATA'!N8+'CASE DATA'!O8+'CASE DATA'!P8+'CASE DATA'!Q8+'CASE DATA'!R8+'CASE DATA'!S8,"N/A")</f>
        <v>N/A</v>
      </c>
      <c r="Q7" s="34" t="str">
        <f xml:space="preserve"> IF(C7+730&lt;'BASIC INFO'!B3, "YES", "NO")</f>
        <v>NO</v>
      </c>
      <c r="S7" s="34" t="str">
        <f t="shared" si="0"/>
        <v>NO</v>
      </c>
      <c r="T7" t="str">
        <f xml:space="preserve"> IF('BASIC INFO'!B6+6574.5&gt;C7, "YES", "NO")</f>
        <v>YES</v>
      </c>
      <c r="V7" s="37"/>
      <c r="X7" s="37"/>
      <c r="Y7" s="192"/>
    </row>
    <row r="8" spans="1:25" x14ac:dyDescent="0.3">
      <c r="A8" s="11">
        <f xml:space="preserve"> 'CASE DATA'!A9</f>
        <v>0</v>
      </c>
      <c r="B8" s="11">
        <f xml:space="preserve"> 'CASE DATA'!E9</f>
        <v>0</v>
      </c>
      <c r="C8" s="28">
        <f xml:space="preserve"> 'CASE DATA'!D9</f>
        <v>0</v>
      </c>
      <c r="D8" s="40" t="str">
        <f xml:space="preserve"> IF(OR('CASE DATA'!G9="JUV", 'CASE DATA'!G9="JWV"), "YES", "NO")</f>
        <v>NO</v>
      </c>
      <c r="E8" s="31" t="str">
        <f xml:space="preserve"> _xlfn.IFS(D8="NO", "N/A", AND('BASIC INFO'!B3&gt;'BASIC INFO'!B6+6574.5, C8+731&lt;'BASIC INFO'!B3), "YES", 'BASIC INFO'!B3&lt;('BASIC INFO'!B6+6574.5), "NOT YET 18", C8+731&gt;'BASIC INFO'!B3, "NOT YET 2 YEARS")</f>
        <v>N/A</v>
      </c>
      <c r="H8" s="35" t="str">
        <f xml:space="preserve"> IF(OR('CASE DATA'!G9="DISM", 'CASE DATA'!G9="ACQ", 'CASE DATA'!G9="NOTF", 'CASE DATA'!G9="WTHD", 'CASE DATA'!G9="TNSF"), "YES", "NO")</f>
        <v>NO</v>
      </c>
      <c r="I8" s="15" t="str">
        <f xml:space="preserve"> IF(H8="YES",'CASE DATA'!L9,"N/A")</f>
        <v>N/A</v>
      </c>
      <c r="J8" s="15" t="str">
        <f>IF(H8="YES",'CASE DATA'!J9+'CASE DATA'!K9+'CASE DATA'!M9+'CASE DATA'!N9+'CASE DATA'!O9+'CASE DATA'!P9+'CASE DATA'!Q9+'CASE DATA'!R9+'CASE DATA'!S9,"N/A")</f>
        <v>N/A</v>
      </c>
      <c r="K8" s="11" t="str">
        <f xml:space="preserve"> IF(H8="YES",IF(C8+180&lt;'BASIC INFO'!B3, "YES", "NO"),"N/A")</f>
        <v>N/A</v>
      </c>
      <c r="M8" s="35" t="str">
        <f xml:space="preserve"> IF(OR('CASE DATA'!G9="DEF"), "YES", "NO")</f>
        <v>NO</v>
      </c>
      <c r="N8" s="11">
        <f>'CASE DATA'!I9</f>
        <v>0</v>
      </c>
      <c r="O8" s="15" t="str">
        <f xml:space="preserve"> IF(M8="YES",'CASE DATA'!R9,"N/A")</f>
        <v>N/A</v>
      </c>
      <c r="P8" s="15" t="str">
        <f>IF(M8="YES",'CASE DATA'!J9+'CASE DATA'!K9+'CASE DATA'!M9+'CASE DATA'!N9+'CASE DATA'!O9+'CASE DATA'!P9+'CASE DATA'!Q9+'CASE DATA'!R9+'CASE DATA'!S9,"N/A")</f>
        <v>N/A</v>
      </c>
      <c r="Q8" s="34" t="str">
        <f xml:space="preserve"> IF(C8+730&lt;'BASIC INFO'!B3, "YES", "NO")</f>
        <v>NO</v>
      </c>
      <c r="S8" s="34" t="str">
        <f t="shared" si="0"/>
        <v>NO</v>
      </c>
      <c r="T8" t="str">
        <f xml:space="preserve"> IF('BASIC INFO'!B6+6574.5&gt;C8, "YES", "NO")</f>
        <v>YES</v>
      </c>
      <c r="V8" s="37"/>
      <c r="X8" s="37"/>
      <c r="Y8" s="192"/>
    </row>
    <row r="9" spans="1:25" x14ac:dyDescent="0.3">
      <c r="A9" s="11">
        <f xml:space="preserve"> 'CASE DATA'!A10</f>
        <v>0</v>
      </c>
      <c r="B9" s="11">
        <f xml:space="preserve"> 'CASE DATA'!E10</f>
        <v>0</v>
      </c>
      <c r="C9" s="28">
        <f xml:space="preserve"> 'CASE DATA'!D10</f>
        <v>0</v>
      </c>
      <c r="D9" s="40" t="str">
        <f xml:space="preserve"> IF(OR('CASE DATA'!G10="JUV", 'CASE DATA'!G10="JWV"), "YES", "NO")</f>
        <v>NO</v>
      </c>
      <c r="E9" s="31" t="str">
        <f xml:space="preserve"> _xlfn.IFS(D9="NO", "N/A", AND('BASIC INFO'!B3&gt;'BASIC INFO'!B6+6574.5, C9+731&lt;'BASIC INFO'!B3), "YES", 'BASIC INFO'!B3&lt;('BASIC INFO'!B6+6574.5), "NOT YET 18", C9+731&gt;'BASIC INFO'!B3, "NOT YET 2 YEARS")</f>
        <v>N/A</v>
      </c>
      <c r="H9" s="35" t="str">
        <f xml:space="preserve"> IF(OR('CASE DATA'!G10="DISM", 'CASE DATA'!G10="ACQ", 'CASE DATA'!G10="NOTF", 'CASE DATA'!G10="WTHD", 'CASE DATA'!G10="TNSF"), "YES", "NO")</f>
        <v>NO</v>
      </c>
      <c r="I9" s="15" t="str">
        <f xml:space="preserve"> IF(H9="YES",'CASE DATA'!L10,"N/A")</f>
        <v>N/A</v>
      </c>
      <c r="J9" s="15" t="str">
        <f>IF(H9="YES",'CASE DATA'!J10+'CASE DATA'!K10+'CASE DATA'!M10+'CASE DATA'!N10+'CASE DATA'!O10+'CASE DATA'!P10+'CASE DATA'!Q10+'CASE DATA'!R10+'CASE DATA'!S10,"N/A")</f>
        <v>N/A</v>
      </c>
      <c r="K9" s="11" t="str">
        <f xml:space="preserve"> IF(H9="YES",IF(C9+180&lt;'BASIC INFO'!B3, "YES", "NO"),"N/A")</f>
        <v>N/A</v>
      </c>
      <c r="M9" s="35" t="str">
        <f xml:space="preserve"> IF(OR('CASE DATA'!G10="DEF"), "YES", "NO")</f>
        <v>NO</v>
      </c>
      <c r="N9" s="11">
        <f>'CASE DATA'!I10</f>
        <v>0</v>
      </c>
      <c r="O9" s="15" t="str">
        <f xml:space="preserve"> IF(M9="YES",'CASE DATA'!L10,"N/A")</f>
        <v>N/A</v>
      </c>
      <c r="P9" s="15" t="str">
        <f>IF(M9="YES",'CASE DATA'!J10+'CASE DATA'!K10+'CASE DATA'!M10+'CASE DATA'!N10+'CASE DATA'!O10+'CASE DATA'!P10+'CASE DATA'!Q10+'CASE DATA'!R10+'CASE DATA'!S10,"N/A")</f>
        <v>N/A</v>
      </c>
      <c r="Q9" s="34" t="str">
        <f xml:space="preserve"> IF(C9+730&lt;'BASIC INFO'!B3, "YES", "NO")</f>
        <v>NO</v>
      </c>
      <c r="S9" s="34" t="str">
        <f t="shared" si="0"/>
        <v>NO</v>
      </c>
      <c r="T9" t="str">
        <f xml:space="preserve"> IF('BASIC INFO'!B6+6574.5&gt;C9, "YES", "NO")</f>
        <v>YES</v>
      </c>
      <c r="V9" s="37"/>
      <c r="X9" s="37"/>
      <c r="Y9" s="192"/>
    </row>
    <row r="10" spans="1:25" x14ac:dyDescent="0.3">
      <c r="A10" s="11">
        <f xml:space="preserve"> 'CASE DATA'!A11</f>
        <v>0</v>
      </c>
      <c r="B10" s="11">
        <f xml:space="preserve"> 'CASE DATA'!E11</f>
        <v>0</v>
      </c>
      <c r="C10" s="28">
        <f xml:space="preserve"> 'CASE DATA'!D11</f>
        <v>0</v>
      </c>
      <c r="D10" s="40" t="str">
        <f xml:space="preserve"> IF(OR('CASE DATA'!G11="JUV", 'CASE DATA'!G11="JWV"), "YES", "NO")</f>
        <v>NO</v>
      </c>
      <c r="E10" s="31" t="str">
        <f xml:space="preserve"> _xlfn.IFS(D10="NO", "N/A", AND('BASIC INFO'!B3&gt;'BASIC INFO'!B6+6574.5, C10+731&lt;'BASIC INFO'!B3), "YES", 'BASIC INFO'!B3&lt;('BASIC INFO'!B6+6574.5), "NOT YET 18", C10+731&gt;'BASIC INFO'!B3, "NOT YET 2 YEARS")</f>
        <v>N/A</v>
      </c>
      <c r="H10" s="35" t="str">
        <f xml:space="preserve"> IF(OR('CASE DATA'!G11="DISM", 'CASE DATA'!G11="ACQ", 'CASE DATA'!G11="NOTF", 'CASE DATA'!G11="WTHD", 'CASE DATA'!G11="TNSF"), "YES", "NO")</f>
        <v>NO</v>
      </c>
      <c r="I10" s="15" t="str">
        <f xml:space="preserve"> IF(H10="YES",'CASE DATA'!L11,"N/A")</f>
        <v>N/A</v>
      </c>
      <c r="J10" s="15" t="str">
        <f>IF(H10="YES",'CASE DATA'!J11+'CASE DATA'!K11+'CASE DATA'!M11+'CASE DATA'!N11+'CASE DATA'!O11+'CASE DATA'!P11+'CASE DATA'!Q11+'CASE DATA'!R11+'CASE DATA'!S11,"N/A")</f>
        <v>N/A</v>
      </c>
      <c r="K10" s="11" t="str">
        <f xml:space="preserve"> IF(H10="YES",IF(C10+180&lt;'BASIC INFO'!B3, "YES", "NO"),"N/A")</f>
        <v>N/A</v>
      </c>
      <c r="M10" s="35" t="str">
        <f xml:space="preserve"> IF(OR('CASE DATA'!G11="DEF"), "YES", "NO")</f>
        <v>NO</v>
      </c>
      <c r="N10" s="11">
        <f>'CASE DATA'!I11</f>
        <v>0</v>
      </c>
      <c r="O10" s="15" t="str">
        <f xml:space="preserve"> IF(M10="YES",'CASE DATA'!L11,"N/A")</f>
        <v>N/A</v>
      </c>
      <c r="P10" s="15" t="str">
        <f>IF(M10="YES",'CASE DATA'!J11+'CASE DATA'!K11+'CASE DATA'!M11+'CASE DATA'!N11+'CASE DATA'!O11+'CASE DATA'!P11+'CASE DATA'!Q11+'CASE DATA'!R11+'CASE DATA'!S11,"N/A")</f>
        <v>N/A</v>
      </c>
      <c r="Q10" s="34" t="str">
        <f xml:space="preserve"> IF(C10+730&lt;'BASIC INFO'!B3, "YES", "NO")</f>
        <v>NO</v>
      </c>
      <c r="S10" s="34" t="str">
        <f t="shared" si="0"/>
        <v>NO</v>
      </c>
      <c r="T10" t="str">
        <f xml:space="preserve"> IF('BASIC INFO'!B6+6574.5&gt;C10, "YES", "NO")</f>
        <v>YES</v>
      </c>
      <c r="V10" s="37"/>
      <c r="X10" s="37"/>
      <c r="Y10" s="192"/>
    </row>
    <row r="11" spans="1:25" x14ac:dyDescent="0.3">
      <c r="A11" s="11">
        <f xml:space="preserve"> 'CASE DATA'!A12</f>
        <v>0</v>
      </c>
      <c r="B11" s="11">
        <f xml:space="preserve"> 'CASE DATA'!E12</f>
        <v>0</v>
      </c>
      <c r="C11" s="28">
        <f xml:space="preserve"> 'CASE DATA'!D12</f>
        <v>0</v>
      </c>
      <c r="D11" s="40" t="str">
        <f xml:space="preserve"> IF(OR('CASE DATA'!G12="JUV", 'CASE DATA'!G12="JWV"), "YES", "NO")</f>
        <v>NO</v>
      </c>
      <c r="E11" s="31" t="str">
        <f xml:space="preserve"> _xlfn.IFS(D11="NO", "N/A", AND('BASIC INFO'!B3&gt;'BASIC INFO'!B6+6574.5, C11+731&lt;'BASIC INFO'!B3), "YES", 'BASIC INFO'!B3&lt;('BASIC INFO'!B6+6574.5), "NOT YET 18", C11+731&gt;'BASIC INFO'!B3, "NOT YET 2 YEARS")</f>
        <v>N/A</v>
      </c>
      <c r="H11" s="35" t="str">
        <f xml:space="preserve"> IF(OR('CASE DATA'!G12="DISM", 'CASE DATA'!G12="ACQ", 'CASE DATA'!G12="NOTF", 'CASE DATA'!G12="WTHD", 'CASE DATA'!G12="TNSF"), "YES", "NO")</f>
        <v>NO</v>
      </c>
      <c r="I11" s="15" t="str">
        <f xml:space="preserve"> IF(H11="YES",'CASE DATA'!L12,"N/A")</f>
        <v>N/A</v>
      </c>
      <c r="J11" s="15" t="str">
        <f>IF(H11="YES",'CASE DATA'!J12+'CASE DATA'!K12+'CASE DATA'!M12+'CASE DATA'!N12+'CASE DATA'!O12+'CASE DATA'!P12+'CASE DATA'!Q12+'CASE DATA'!R12+'CASE DATA'!S12,"N/A")</f>
        <v>N/A</v>
      </c>
      <c r="K11" s="11" t="str">
        <f xml:space="preserve"> IF(H11="YES",IF(C11+180&lt;'BASIC INFO'!B3, "YES", "NO"),"N/A")</f>
        <v>N/A</v>
      </c>
      <c r="M11" s="35" t="str">
        <f xml:space="preserve"> IF(OR('CASE DATA'!G12="DEF"), "YES", "NO")</f>
        <v>NO</v>
      </c>
      <c r="N11" s="11">
        <f>'CASE DATA'!I12</f>
        <v>0</v>
      </c>
      <c r="O11" s="15" t="str">
        <f xml:space="preserve"> IF(M11="YES",'CASE DATA'!L12,"N/A")</f>
        <v>N/A</v>
      </c>
      <c r="P11" s="15" t="str">
        <f>IF(M11="YES",'CASE DATA'!J12+'CASE DATA'!K12+'CASE DATA'!M12+'CASE DATA'!N12+'CASE DATA'!O12+'CASE DATA'!P12+'CASE DATA'!Q12+'CASE DATA'!R12+'CASE DATA'!S12,"N/A")</f>
        <v>N/A</v>
      </c>
      <c r="Q11" s="34" t="str">
        <f xml:space="preserve"> IF(C11+730&lt;'BASIC INFO'!B3, "YES", "NO")</f>
        <v>NO</v>
      </c>
      <c r="S11" s="34" t="str">
        <f t="shared" si="0"/>
        <v>NO</v>
      </c>
      <c r="T11" t="str">
        <f xml:space="preserve"> IF('BASIC INFO'!B6+6574.5&gt;C11, "YES", "NO")</f>
        <v>YES</v>
      </c>
      <c r="V11" s="37"/>
      <c r="X11" s="37"/>
      <c r="Y11" s="192"/>
    </row>
    <row r="12" spans="1:25" x14ac:dyDescent="0.3">
      <c r="A12" s="11">
        <f xml:space="preserve"> 'CASE DATA'!A13</f>
        <v>0</v>
      </c>
      <c r="B12" s="11">
        <f xml:space="preserve"> 'CASE DATA'!E13</f>
        <v>0</v>
      </c>
      <c r="C12" s="28">
        <f xml:space="preserve"> 'CASE DATA'!D13</f>
        <v>0</v>
      </c>
      <c r="D12" s="40" t="str">
        <f xml:space="preserve"> IF(OR('CASE DATA'!G13="JUV", 'CASE DATA'!G13="JWV"), "YES", "NO")</f>
        <v>NO</v>
      </c>
      <c r="E12" s="31" t="str">
        <f xml:space="preserve"> _xlfn.IFS(D12="NO", "N/A", AND('BASIC INFO'!B3&gt;'BASIC INFO'!B6+6574.5, C12+731&lt;'BASIC INFO'!B3), "YES", 'BASIC INFO'!B3&lt;('BASIC INFO'!B6+6574.5), "NOT YET 18", C12+731&gt;'BASIC INFO'!B3, "NOT YET 2 YEARS")</f>
        <v>N/A</v>
      </c>
      <c r="F12" s="27"/>
      <c r="H12" s="35" t="str">
        <f xml:space="preserve"> IF(OR('CASE DATA'!G13="DISM", 'CASE DATA'!G13="ACQ", 'CASE DATA'!G13="NOTF", 'CASE DATA'!G13="WTHD", 'CASE DATA'!G13="TNSF"), "YES", "NO")</f>
        <v>NO</v>
      </c>
      <c r="I12" s="15" t="str">
        <f xml:space="preserve"> IF(H12="YES",'CASE DATA'!L13,"N/A")</f>
        <v>N/A</v>
      </c>
      <c r="J12" s="15" t="str">
        <f>IF(H12="YES",'CASE DATA'!J13+'CASE DATA'!K13+'CASE DATA'!M13+'CASE DATA'!N13+'CASE DATA'!O13+'CASE DATA'!P13+'CASE DATA'!Q13+'CASE DATA'!R13+'CASE DATA'!S13,"N/A")</f>
        <v>N/A</v>
      </c>
      <c r="K12" s="11" t="str">
        <f xml:space="preserve"> IF(H12="YES",IF(C12+180&lt;'BASIC INFO'!B3, "YES", "NO"),"N/A")</f>
        <v>N/A</v>
      </c>
      <c r="M12" s="35" t="str">
        <f xml:space="preserve"> IF(OR('CASE DATA'!G13="DEF"), "YES", "NO")</f>
        <v>NO</v>
      </c>
      <c r="N12" s="11">
        <f>'CASE DATA'!I13</f>
        <v>0</v>
      </c>
      <c r="O12" s="15" t="str">
        <f xml:space="preserve"> IF(M12="YES",'CASE DATA'!L13,"N/A")</f>
        <v>N/A</v>
      </c>
      <c r="P12" s="15" t="str">
        <f>IF(M12="YES",'CASE DATA'!J13+'CASE DATA'!K13+'CASE DATA'!M13+'CASE DATA'!N13+'CASE DATA'!O13+'CASE DATA'!P13+'CASE DATA'!Q13+'CASE DATA'!R13+'CASE DATA'!S13,"N/A")</f>
        <v>N/A</v>
      </c>
      <c r="Q12" s="34" t="str">
        <f xml:space="preserve"> IF(C12+730&lt;'BASIC INFO'!B3, "YES", "NO")</f>
        <v>NO</v>
      </c>
      <c r="S12" s="34" t="str">
        <f t="shared" si="0"/>
        <v>NO</v>
      </c>
      <c r="T12" t="str">
        <f xml:space="preserve"> IF('BASIC INFO'!B6+6574.5&gt;C12, "YES", "NO")</f>
        <v>YES</v>
      </c>
      <c r="V12" s="37"/>
      <c r="X12" s="37"/>
      <c r="Y12" s="192"/>
    </row>
    <row r="13" spans="1:25" x14ac:dyDescent="0.3">
      <c r="A13" s="11">
        <f xml:space="preserve"> 'CASE DATA'!A14</f>
        <v>0</v>
      </c>
      <c r="B13" s="11">
        <f xml:space="preserve"> 'CASE DATA'!E14</f>
        <v>0</v>
      </c>
      <c r="C13" s="28">
        <f xml:space="preserve"> 'CASE DATA'!D14</f>
        <v>0</v>
      </c>
      <c r="D13" s="40" t="str">
        <f xml:space="preserve"> IF(OR('CASE DATA'!G14="JUV", 'CASE DATA'!G14="JWV"), "YES", "NO")</f>
        <v>NO</v>
      </c>
      <c r="E13" s="31" t="str">
        <f xml:space="preserve"> _xlfn.IFS(D13="NO", "N/A", AND('BASIC INFO'!B3&gt;'BASIC INFO'!B6+6574.5, C13+731&lt;'BASIC INFO'!B3), "YES", 'BASIC INFO'!B3&lt;('BASIC INFO'!B6+6574.5), "NOT YET 18", C13+731&gt;'BASIC INFO'!B3, "NOT YET 2 YEARS")</f>
        <v>N/A</v>
      </c>
      <c r="F13" s="27"/>
      <c r="H13" s="35" t="str">
        <f xml:space="preserve"> IF(OR('CASE DATA'!G14="DISM", 'CASE DATA'!G14="ACQ", 'CASE DATA'!G14="NOTF", 'CASE DATA'!G14="WTHD", 'CASE DATA'!G14="TNSF"), "YES", "NO")</f>
        <v>NO</v>
      </c>
      <c r="I13" s="15" t="str">
        <f xml:space="preserve"> IF(H13="YES",'CASE DATA'!L14,"N/A")</f>
        <v>N/A</v>
      </c>
      <c r="J13" s="15" t="str">
        <f>IF(H13="YES",'CASE DATA'!J14+'CASE DATA'!K14+'CASE DATA'!M14+'CASE DATA'!N14+'CASE DATA'!O14+'CASE DATA'!P14+'CASE DATA'!Q14+'CASE DATA'!R14+'CASE DATA'!S14,"N/A")</f>
        <v>N/A</v>
      </c>
      <c r="K13" s="11" t="str">
        <f xml:space="preserve"> IF(H13="YES",IF(C13+180&lt;'BASIC INFO'!B3, "YES", "NO"),"N/A")</f>
        <v>N/A</v>
      </c>
      <c r="M13" s="35" t="str">
        <f xml:space="preserve"> IF(OR('CASE DATA'!G14="DEF"), "YES", "NO")</f>
        <v>NO</v>
      </c>
      <c r="N13" s="11">
        <f>'CASE DATA'!I14</f>
        <v>0</v>
      </c>
      <c r="O13" s="15" t="str">
        <f xml:space="preserve"> IF(M13="YES",'CASE DATA'!L14,"N/A")</f>
        <v>N/A</v>
      </c>
      <c r="P13" s="15" t="str">
        <f>IF(M13="YES",'CASE DATA'!J14+'CASE DATA'!K14+'CASE DATA'!M14+'CASE DATA'!N14+'CASE DATA'!O14+'CASE DATA'!P14+'CASE DATA'!Q14+'CASE DATA'!R14+'CASE DATA'!S14,"N/A")</f>
        <v>N/A</v>
      </c>
      <c r="Q13" s="34" t="str">
        <f xml:space="preserve"> IF(C13+730&lt;'BASIC INFO'!B3, "YES", "NO")</f>
        <v>NO</v>
      </c>
      <c r="S13" s="34" t="str">
        <f t="shared" si="0"/>
        <v>NO</v>
      </c>
      <c r="T13" t="str">
        <f xml:space="preserve"> IF('BASIC INFO'!B6+6574.5&gt;C13, "YES", "NO")</f>
        <v>YES</v>
      </c>
      <c r="V13" s="37"/>
      <c r="X13" s="37"/>
      <c r="Y13" s="192"/>
    </row>
    <row r="14" spans="1:25" x14ac:dyDescent="0.3">
      <c r="A14" s="11">
        <f xml:space="preserve"> 'CASE DATA'!A15</f>
        <v>0</v>
      </c>
      <c r="B14" s="11">
        <f xml:space="preserve"> 'CASE DATA'!E15</f>
        <v>0</v>
      </c>
      <c r="C14" s="28">
        <f xml:space="preserve"> 'CASE DATA'!D15</f>
        <v>0</v>
      </c>
      <c r="D14" s="40" t="str">
        <f xml:space="preserve"> IF(OR('CASE DATA'!G15="JUV", 'CASE DATA'!G15="JWV"), "YES", "NO")</f>
        <v>NO</v>
      </c>
      <c r="E14" s="31" t="str">
        <f xml:space="preserve"> _xlfn.IFS(D14="NO", "N/A", AND('BASIC INFO'!B3&gt;'BASIC INFO'!B6+6574.5, C14+731&lt;'BASIC INFO'!B3), "YES", 'BASIC INFO'!B3&lt;('BASIC INFO'!B6+6574.5), "NOT YET 18", C14+731&gt;'BASIC INFO'!B3, "NOT YET 2 YEARS")</f>
        <v>N/A</v>
      </c>
      <c r="F14" s="27"/>
      <c r="H14" s="35" t="str">
        <f xml:space="preserve"> IF(OR('CASE DATA'!G15="DISM", 'CASE DATA'!G15="ACQ", 'CASE DATA'!G15="NOTF", 'CASE DATA'!G15="WTHD", 'CASE DATA'!G15="TNSF"), "YES", "NO")</f>
        <v>NO</v>
      </c>
      <c r="I14" s="15" t="str">
        <f xml:space="preserve"> IF(H14="YES",'CASE DATA'!L15,"N/A")</f>
        <v>N/A</v>
      </c>
      <c r="J14" s="15" t="str">
        <f>IF(H14="YES",'CASE DATA'!J15+'CASE DATA'!K15+'CASE DATA'!M15+'CASE DATA'!N15+'CASE DATA'!O15+'CASE DATA'!P15+'CASE DATA'!Q15+'CASE DATA'!R15+'CASE DATA'!S15,"N/A")</f>
        <v>N/A</v>
      </c>
      <c r="K14" s="11" t="str">
        <f xml:space="preserve"> IF(H14="YES",IF(C14+180&lt;'BASIC INFO'!B3, "YES", "NO"),"N/A")</f>
        <v>N/A</v>
      </c>
      <c r="M14" s="35" t="str">
        <f xml:space="preserve"> IF(OR('CASE DATA'!G15="DEF"), "YES", "NO")</f>
        <v>NO</v>
      </c>
      <c r="N14" s="11">
        <f>'CASE DATA'!I15</f>
        <v>0</v>
      </c>
      <c r="O14" s="15" t="str">
        <f xml:space="preserve"> IF(M14="YES",'CASE DATA'!L15,"N/A")</f>
        <v>N/A</v>
      </c>
      <c r="P14" s="15" t="str">
        <f>IF(M14="YES",'CASE DATA'!J15+'CASE DATA'!K15+'CASE DATA'!M15+'CASE DATA'!N15+'CASE DATA'!O15+'CASE DATA'!P15+'CASE DATA'!Q15+'CASE DATA'!R15+'CASE DATA'!S15,"N/A")</f>
        <v>N/A</v>
      </c>
      <c r="Q14" s="34" t="str">
        <f xml:space="preserve"> IF(C14+730&lt;'BASIC INFO'!B3, "YES", "NO")</f>
        <v>NO</v>
      </c>
      <c r="S14" s="34" t="str">
        <f t="shared" si="0"/>
        <v>NO</v>
      </c>
      <c r="T14" t="str">
        <f xml:space="preserve"> IF('BASIC INFO'!B6+6574.5&gt;C14, "YES", "NO")</f>
        <v>YES</v>
      </c>
      <c r="V14" s="37"/>
      <c r="X14" s="37"/>
      <c r="Y14" s="192"/>
    </row>
    <row r="15" spans="1:25" x14ac:dyDescent="0.3">
      <c r="A15" s="11">
        <f xml:space="preserve"> 'CASE DATA'!A16</f>
        <v>0</v>
      </c>
      <c r="B15" s="11">
        <f xml:space="preserve"> 'CASE DATA'!E16</f>
        <v>0</v>
      </c>
      <c r="C15" s="28">
        <f xml:space="preserve"> 'CASE DATA'!D16</f>
        <v>0</v>
      </c>
      <c r="D15" s="40" t="str">
        <f xml:space="preserve"> IF(OR('CASE DATA'!G16="JUV", 'CASE DATA'!G16="JWV"), "YES", "NO")</f>
        <v>NO</v>
      </c>
      <c r="E15" s="31" t="str">
        <f xml:space="preserve"> _xlfn.IFS(D15="NO", "N/A", AND('BASIC INFO'!B3&gt;'BASIC INFO'!B6+6574.5, C15+731&lt;'BASIC INFO'!B3), "YES", 'BASIC INFO'!B3&lt;('BASIC INFO'!B6+6574.5), "NOT YET 18", C15+731&gt;'BASIC INFO'!B3, "NOT YET 2 YEARS")</f>
        <v>N/A</v>
      </c>
      <c r="H15" s="35" t="str">
        <f xml:space="preserve"> IF(OR('CASE DATA'!G16="DISM", 'CASE DATA'!G16="ACQ", 'CASE DATA'!G16="NOTF", 'CASE DATA'!G16="WTHD", 'CASE DATA'!G16="TNSF"), "YES", "NO")</f>
        <v>NO</v>
      </c>
      <c r="I15" s="15" t="str">
        <f xml:space="preserve"> IF(H15="YES",'CASE DATA'!L16,"N/A")</f>
        <v>N/A</v>
      </c>
      <c r="J15" s="15" t="str">
        <f>IF(H15="YES",'CASE DATA'!J16+'CASE DATA'!K16+'CASE DATA'!M16+'CASE DATA'!N16+'CASE DATA'!O16+'CASE DATA'!P16+'CASE DATA'!Q16+'CASE DATA'!R16+'CASE DATA'!S16,"N/A")</f>
        <v>N/A</v>
      </c>
      <c r="K15" s="11" t="str">
        <f xml:space="preserve"> IF(H15="YES",IF(C15+180&lt;'BASIC INFO'!B3, "YES", "NO"),"N/A")</f>
        <v>N/A</v>
      </c>
      <c r="M15" s="35" t="str">
        <f xml:space="preserve"> IF(OR('CASE DATA'!G16="DEF"), "YES", "NO")</f>
        <v>NO</v>
      </c>
      <c r="N15" s="11">
        <f>'CASE DATA'!I16</f>
        <v>0</v>
      </c>
      <c r="O15" s="15" t="str">
        <f xml:space="preserve"> IF(M15="YES",'CASE DATA'!L11,"N/A")</f>
        <v>N/A</v>
      </c>
      <c r="P15" s="15" t="str">
        <f>IF(M15="YES",'CASE DATA'!J16+'CASE DATA'!K16+'CASE DATA'!M16+'CASE DATA'!N16+'CASE DATA'!O16+'CASE DATA'!P16+'CASE DATA'!Q16+'CASE DATA'!R16+'CASE DATA'!S16,"N/A")</f>
        <v>N/A</v>
      </c>
      <c r="Q15" s="34" t="str">
        <f xml:space="preserve"> IF(C15+730&lt;'BASIC INFO'!B3, "YES", "NO")</f>
        <v>NO</v>
      </c>
      <c r="S15" s="34" t="str">
        <f t="shared" si="0"/>
        <v>NO</v>
      </c>
      <c r="T15" t="str">
        <f xml:space="preserve"> IF('BASIC INFO'!B6+6574.5&gt;C15, "YES", "NO")</f>
        <v>YES</v>
      </c>
      <c r="V15" s="37"/>
      <c r="X15" s="37"/>
      <c r="Y15" s="192"/>
    </row>
    <row r="16" spans="1:25" x14ac:dyDescent="0.3">
      <c r="A16" s="11">
        <f xml:space="preserve"> 'CASE DATA'!A17</f>
        <v>0</v>
      </c>
      <c r="B16" s="11">
        <f xml:space="preserve"> 'CASE DATA'!E17</f>
        <v>0</v>
      </c>
      <c r="C16" s="28">
        <f xml:space="preserve"> 'CASE DATA'!D17</f>
        <v>0</v>
      </c>
      <c r="D16" s="40" t="str">
        <f xml:space="preserve"> IF(OR('CASE DATA'!G17="JUV", 'CASE DATA'!G17="JWV"), "YES", "NO")</f>
        <v>NO</v>
      </c>
      <c r="E16" s="31" t="str">
        <f xml:space="preserve"> _xlfn.IFS(D16="NO", "N/A", AND('BASIC INFO'!B3&gt;'BASIC INFO'!B6+6574.5, C16+731&lt;'BASIC INFO'!B3), "YES", 'BASIC INFO'!B3&lt;('BASIC INFO'!B6+6574.5), "NOT YET 18", C16+731&gt;'BASIC INFO'!B3, "NOT YET 2 YEARS")</f>
        <v>N/A</v>
      </c>
      <c r="H16" s="35" t="str">
        <f xml:space="preserve"> IF(OR('CASE DATA'!G17="DISM", 'CASE DATA'!G17="ACQ", 'CASE DATA'!G17="NOTF", 'CASE DATA'!G17="WTHD", 'CASE DATA'!G17="TNSF"), "YES", "NO")</f>
        <v>NO</v>
      </c>
      <c r="I16" s="15" t="str">
        <f xml:space="preserve"> IF(H16="YES",'CASE DATA'!L17,"N/A")</f>
        <v>N/A</v>
      </c>
      <c r="J16" s="15" t="str">
        <f>IF(H16="YES",'CASE DATA'!J17+'CASE DATA'!K17+'CASE DATA'!M17+'CASE DATA'!N17+'CASE DATA'!O17+'CASE DATA'!P17+'CASE DATA'!Q17+'CASE DATA'!R17+'CASE DATA'!S17,"N/A")</f>
        <v>N/A</v>
      </c>
      <c r="K16" s="11" t="str">
        <f xml:space="preserve"> IF(H16="YES",IF(C16+180&lt;'BASIC INFO'!B3, "YES", "NO"),"N/A")</f>
        <v>N/A</v>
      </c>
      <c r="M16" s="35" t="str">
        <f xml:space="preserve"> IF(OR('CASE DATA'!G17="DEF"), "YES", "NO")</f>
        <v>NO</v>
      </c>
      <c r="N16" s="11">
        <f>'CASE DATA'!I17</f>
        <v>0</v>
      </c>
      <c r="O16" s="15" t="str">
        <f xml:space="preserve"> IF(M16="YES",'CASE DATA'!L12,"N/A")</f>
        <v>N/A</v>
      </c>
      <c r="P16" s="15" t="str">
        <f>IF(M16="YES",'CASE DATA'!J17+'CASE DATA'!K17+'CASE DATA'!M17+'CASE DATA'!N17+'CASE DATA'!O17+'CASE DATA'!P17+'CASE DATA'!Q17+'CASE DATA'!R17+'CASE DATA'!S17,"N/A")</f>
        <v>N/A</v>
      </c>
      <c r="Q16" s="34" t="str">
        <f xml:space="preserve"> IF(C16+730&lt;'BASIC INFO'!B3, "YES", "NO")</f>
        <v>NO</v>
      </c>
      <c r="S16" s="34" t="str">
        <f t="shared" si="0"/>
        <v>NO</v>
      </c>
      <c r="T16" t="str">
        <f xml:space="preserve"> IF('BASIC INFO'!B6+6574.5&gt;C16, "YES", "NO")</f>
        <v>YES</v>
      </c>
      <c r="V16" s="37"/>
      <c r="X16" s="37"/>
      <c r="Y16" s="192"/>
    </row>
    <row r="17" spans="1:25" x14ac:dyDescent="0.3">
      <c r="A17" s="11">
        <f xml:space="preserve"> 'CASE DATA'!A18</f>
        <v>0</v>
      </c>
      <c r="B17" s="11">
        <f xml:space="preserve"> 'CASE DATA'!E18</f>
        <v>0</v>
      </c>
      <c r="C17" s="28">
        <f xml:space="preserve"> 'CASE DATA'!D18</f>
        <v>0</v>
      </c>
      <c r="D17" s="40" t="str">
        <f xml:space="preserve"> IF(OR('CASE DATA'!G18="JUV", 'CASE DATA'!G18="JWV"), "YES", "NO")</f>
        <v>NO</v>
      </c>
      <c r="E17" s="31" t="str">
        <f xml:space="preserve"> _xlfn.IFS(D17="NO", "N/A", AND('BASIC INFO'!B3&gt;'BASIC INFO'!B6+6574.5, C17+731&lt;'BASIC INFO'!B3), "YES", 'BASIC INFO'!B3&lt;('BASIC INFO'!B6+6574.5), "NOT YET 18", C17+731&gt;'BASIC INFO'!B3, "NOT YET 2 YEARS")</f>
        <v>N/A</v>
      </c>
      <c r="H17" s="35" t="str">
        <f xml:space="preserve"> IF(OR('CASE DATA'!G18="DISM", 'CASE DATA'!G18="ACQ", 'CASE DATA'!G18="NOTF", 'CASE DATA'!G18="WTHD", 'CASE DATA'!G18="TNSF"), "YES", "NO")</f>
        <v>NO</v>
      </c>
      <c r="I17" s="15" t="str">
        <f xml:space="preserve"> IF(H17="YES",'CASE DATA'!L18,"N/A")</f>
        <v>N/A</v>
      </c>
      <c r="J17" s="15" t="str">
        <f>IF(H17="YES",'CASE DATA'!J18+'CASE DATA'!K18+'CASE DATA'!M18+'CASE DATA'!N18+'CASE DATA'!O18+'CASE DATA'!P18+'CASE DATA'!Q18+'CASE DATA'!R18+'CASE DATA'!S18,"N/A")</f>
        <v>N/A</v>
      </c>
      <c r="K17" s="11" t="str">
        <f xml:space="preserve"> IF(H17="YES",IF(C17+180&lt;'BASIC INFO'!B3, "YES", "NO"),"N/A")</f>
        <v>N/A</v>
      </c>
      <c r="M17" s="35" t="str">
        <f xml:space="preserve"> IF(OR('CASE DATA'!G18="DEF"), "YES", "NO")</f>
        <v>NO</v>
      </c>
      <c r="N17" s="11">
        <f>'CASE DATA'!I18</f>
        <v>0</v>
      </c>
      <c r="O17" s="15" t="str">
        <f xml:space="preserve"> IF(M17="YES",'CASE DATA'!L13,"N/A")</f>
        <v>N/A</v>
      </c>
      <c r="P17" s="15" t="str">
        <f>IF(M17="YES",'CASE DATA'!J13+'CASE DATA'!K13+'CASE DATA'!M13+'CASE DATA'!N13+'CASE DATA'!O13+'CASE DATA'!P13+'CASE DATA'!Q13+'CASE DATA'!R13+'CASE DATA'!S13,"N/A")</f>
        <v>N/A</v>
      </c>
      <c r="Q17" s="34" t="str">
        <f xml:space="preserve"> IF(C17+730&lt;'BASIC INFO'!B3, "YES", "NO")</f>
        <v>NO</v>
      </c>
      <c r="S17" s="34" t="str">
        <f t="shared" si="0"/>
        <v>NO</v>
      </c>
      <c r="T17" t="str">
        <f xml:space="preserve"> IF('BASIC INFO'!B6+6574.5&gt;C17, "YES", "NO")</f>
        <v>YES</v>
      </c>
      <c r="V17" s="37"/>
      <c r="X17" s="37"/>
      <c r="Y17" s="192"/>
    </row>
    <row r="18" spans="1:25" x14ac:dyDescent="0.3">
      <c r="A18" s="11">
        <f xml:space="preserve"> 'CASE DATA'!A19</f>
        <v>0</v>
      </c>
      <c r="B18" s="11">
        <f xml:space="preserve"> 'CASE DATA'!E19</f>
        <v>0</v>
      </c>
      <c r="C18" s="28">
        <f xml:space="preserve"> 'CASE DATA'!D19</f>
        <v>0</v>
      </c>
      <c r="D18" s="40" t="str">
        <f xml:space="preserve"> IF(OR('CASE DATA'!G19="JUV", 'CASE DATA'!G19="JWV"), "YES", "NO")</f>
        <v>NO</v>
      </c>
      <c r="E18" s="31" t="str">
        <f xml:space="preserve"> _xlfn.IFS(D18="NO", "N/A", AND('BASIC INFO'!B3&gt;'BASIC INFO'!B6+6574.5, C18+731&lt;'BASIC INFO'!B3), "YES", 'BASIC INFO'!B3&lt;('BASIC INFO'!B6+6574.5), "NOT YET 18", C18+731&gt;'BASIC INFO'!B3, "NOT YET 2 YEARS")</f>
        <v>N/A</v>
      </c>
      <c r="H18" s="35" t="str">
        <f xml:space="preserve"> IF(OR('CASE DATA'!G19="DISM", 'CASE DATA'!G19="ACQ", 'CASE DATA'!G19="NOTF", 'CASE DATA'!G19="WTHD", 'CASE DATA'!G19="TNSF"), "YES", "NO")</f>
        <v>NO</v>
      </c>
      <c r="I18" s="15" t="str">
        <f xml:space="preserve"> IF(H18="YES",'CASE DATA'!L19,"N/A")</f>
        <v>N/A</v>
      </c>
      <c r="J18" s="15" t="str">
        <f>IF(H18="YES",'CASE DATA'!J19+'CASE DATA'!K19+'CASE DATA'!M19+'CASE DATA'!N19+'CASE DATA'!O19+'CASE DATA'!P19+'CASE DATA'!Q19+'CASE DATA'!R19+'CASE DATA'!S19,"N/A")</f>
        <v>N/A</v>
      </c>
      <c r="K18" s="11" t="str">
        <f xml:space="preserve"> IF(H18="YES",IF(C18+180&lt;'BASIC INFO'!B3, "YES", "NO"),"N/A")</f>
        <v>N/A</v>
      </c>
      <c r="M18" s="35" t="str">
        <f xml:space="preserve"> IF(OR('CASE DATA'!G19="DEF"), "YES", "NO")</f>
        <v>NO</v>
      </c>
      <c r="N18" s="11">
        <f>'CASE DATA'!I19</f>
        <v>0</v>
      </c>
      <c r="O18" s="15" t="str">
        <f xml:space="preserve"> IF(M18="YES",'CASE DATA'!L14,"N/A")</f>
        <v>N/A</v>
      </c>
      <c r="P18" s="15" t="str">
        <f>IF(M18="YES",'CASE DATA'!J14+'CASE DATA'!K14+'CASE DATA'!M14+'CASE DATA'!N14+'CASE DATA'!O14+'CASE DATA'!P14+'CASE DATA'!Q14+'CASE DATA'!R14+'CASE DATA'!S14,"N/A")</f>
        <v>N/A</v>
      </c>
      <c r="Q18" s="34" t="str">
        <f xml:space="preserve"> IF(C18+730&lt;'BASIC INFO'!B3, "YES", "NO")</f>
        <v>NO</v>
      </c>
      <c r="S18" s="34" t="str">
        <f t="shared" si="0"/>
        <v>NO</v>
      </c>
      <c r="T18" t="str">
        <f xml:space="preserve"> IF('BASIC INFO'!B6+6574.5&gt;C18, "YES", "NO")</f>
        <v>YES</v>
      </c>
      <c r="V18" s="37"/>
      <c r="X18" s="37"/>
      <c r="Y18" s="192"/>
    </row>
    <row r="19" spans="1:25" x14ac:dyDescent="0.3">
      <c r="A19" s="11">
        <f xml:space="preserve"> 'CASE DATA'!A20</f>
        <v>0</v>
      </c>
      <c r="B19" s="11">
        <f xml:space="preserve"> 'CASE DATA'!E20</f>
        <v>0</v>
      </c>
      <c r="C19" s="28">
        <f xml:space="preserve"> 'CASE DATA'!D20</f>
        <v>0</v>
      </c>
      <c r="D19" s="40" t="str">
        <f xml:space="preserve"> IF(OR('CASE DATA'!G20="JUV", 'CASE DATA'!G20="JWV"), "YES", "NO")</f>
        <v>NO</v>
      </c>
      <c r="E19" s="31" t="str">
        <f xml:space="preserve"> _xlfn.IFS(D19="NO", "N/A", AND('BASIC INFO'!B3&gt;'BASIC INFO'!B6+6574.5, C19+731&lt;'BASIC INFO'!B3), "YES", 'BASIC INFO'!B3&lt;('BASIC INFO'!B6+6574.5), "NOT YET 18", C19+731&gt;'BASIC INFO'!B3, "NOT YET 2 YEARS")</f>
        <v>N/A</v>
      </c>
      <c r="H19" s="35" t="str">
        <f xml:space="preserve"> IF(OR('CASE DATA'!G20="DISM", 'CASE DATA'!G20="ACQ", 'CASE DATA'!G20="NOTF", 'CASE DATA'!G20="WTHD", 'CASE DATA'!G20="TNSF"), "YES", "NO")</f>
        <v>NO</v>
      </c>
      <c r="I19" s="15" t="str">
        <f xml:space="preserve"> IF(H19="YES",'CASE DATA'!L20,"N/A")</f>
        <v>N/A</v>
      </c>
      <c r="J19" s="15" t="str">
        <f>IF(H19="YES",'CASE DATA'!J20+'CASE DATA'!K20+'CASE DATA'!M20+'CASE DATA'!N20+'CASE DATA'!O20+'CASE DATA'!P20+'CASE DATA'!Q20+'CASE DATA'!R20+'CASE DATA'!S20,"N/A")</f>
        <v>N/A</v>
      </c>
      <c r="K19" s="11" t="str">
        <f xml:space="preserve"> IF(H19="YES",IF(C19+180&lt;'BASIC INFO'!B3, "YES", "NO"),"N/A")</f>
        <v>N/A</v>
      </c>
      <c r="M19" s="35" t="str">
        <f xml:space="preserve"> IF(OR('CASE DATA'!G20="DEF"), "YES", "NO")</f>
        <v>NO</v>
      </c>
      <c r="N19" s="11">
        <f>'CASE DATA'!I20</f>
        <v>0</v>
      </c>
      <c r="O19" s="15" t="str">
        <f xml:space="preserve"> IF(M19="YES",'CASE DATA'!L15,"N/A")</f>
        <v>N/A</v>
      </c>
      <c r="P19" s="15" t="str">
        <f>IF(M19="YES",'CASE DATA'!J15+'CASE DATA'!K15+'CASE DATA'!M15+'CASE DATA'!N15+'CASE DATA'!O15+'CASE DATA'!P15+'CASE DATA'!Q15+'CASE DATA'!R15+'CASE DATA'!S15,"N/A")</f>
        <v>N/A</v>
      </c>
      <c r="Q19" s="34" t="str">
        <f xml:space="preserve"> IF(C19+730&lt;'BASIC INFO'!B3, "YES", "NO")</f>
        <v>NO</v>
      </c>
      <c r="S19" s="34" t="str">
        <f t="shared" si="0"/>
        <v>NO</v>
      </c>
      <c r="T19" t="str">
        <f xml:space="preserve"> IF('BASIC INFO'!B6+6574.5&gt;C19, "YES", "NO")</f>
        <v>YES</v>
      </c>
      <c r="V19" s="37"/>
      <c r="X19" s="37"/>
      <c r="Y19" s="192"/>
    </row>
    <row r="20" spans="1:25" x14ac:dyDescent="0.3">
      <c r="A20" s="11">
        <f xml:space="preserve"> 'CASE DATA'!A21</f>
        <v>0</v>
      </c>
      <c r="B20" s="11">
        <f xml:space="preserve"> 'CASE DATA'!E21</f>
        <v>0</v>
      </c>
      <c r="C20" s="28">
        <f xml:space="preserve"> 'CASE DATA'!D21</f>
        <v>0</v>
      </c>
      <c r="D20" s="40" t="str">
        <f xml:space="preserve"> IF(OR('CASE DATA'!G21="JUV", 'CASE DATA'!G21="JWV"), "YES", "NO")</f>
        <v>NO</v>
      </c>
      <c r="E20" s="31" t="str">
        <f xml:space="preserve"> _xlfn.IFS(D20="NO", "N/A", AND('BASIC INFO'!B3&gt;'BASIC INFO'!B6+6574.5, C20+731&lt;'BASIC INFO'!B3), "YES", 'BASIC INFO'!B3&lt;('BASIC INFO'!B6+6574.5), "NOT YET 18", C20+731&gt;'BASIC INFO'!B3, "NOT YET 2 YEARS")</f>
        <v>N/A</v>
      </c>
      <c r="H20" s="35" t="str">
        <f xml:space="preserve"> IF(OR('CASE DATA'!G21="DISM", 'CASE DATA'!G21="ACQ", 'CASE DATA'!G21="NOTF", 'CASE DATA'!G21="WTHD", 'CASE DATA'!G21="TNSF"), "YES", "NO")</f>
        <v>NO</v>
      </c>
      <c r="I20" s="15" t="str">
        <f xml:space="preserve"> IF(H20="YES",'CASE DATA'!L21,"N/A")</f>
        <v>N/A</v>
      </c>
      <c r="J20" s="15" t="str">
        <f>IF(H20="YES",'CASE DATA'!J21+'CASE DATA'!K21+'CASE DATA'!M21+'CASE DATA'!N21+'CASE DATA'!O21+'CASE DATA'!P21+'CASE DATA'!Q21+'CASE DATA'!R21+'CASE DATA'!S21,"N/A")</f>
        <v>N/A</v>
      </c>
      <c r="K20" s="11" t="str">
        <f xml:space="preserve"> IF(H20="YES",IF(C20+180&lt;'BASIC INFO'!B3, "YES", "NO"),"N/A")</f>
        <v>N/A</v>
      </c>
      <c r="M20" s="35" t="str">
        <f xml:space="preserve"> IF(OR('CASE DATA'!G21="DEF"), "YES", "NO")</f>
        <v>NO</v>
      </c>
      <c r="N20" s="11">
        <f>'CASE DATA'!I21</f>
        <v>0</v>
      </c>
      <c r="O20" s="15" t="str">
        <f xml:space="preserve"> IF(M20="YES",'CASE DATA'!L21,"N/A")</f>
        <v>N/A</v>
      </c>
      <c r="P20" s="15" t="str">
        <f>IF(M20="YES",'CASE DATA'!J21+'CASE DATA'!K21+'CASE DATA'!M21+'CASE DATA'!N21+'CASE DATA'!O21+'CASE DATA'!P21+'CASE DATA'!Q21+'CASE DATA'!R21+'CASE DATA'!S21,"N/A")</f>
        <v>N/A</v>
      </c>
      <c r="Q20" s="34" t="str">
        <f xml:space="preserve"> IF(C20+730&lt;'BASIC INFO'!B3, "YES", "NO")</f>
        <v>NO</v>
      </c>
      <c r="S20" s="34" t="str">
        <f t="shared" si="0"/>
        <v>NO</v>
      </c>
      <c r="T20" t="str">
        <f xml:space="preserve"> IF('BASIC INFO'!B6+6574.5&gt;C20, "YES", "NO")</f>
        <v>YES</v>
      </c>
      <c r="V20" s="37"/>
      <c r="X20" s="37"/>
      <c r="Y20" s="192"/>
    </row>
    <row r="21" spans="1:25" x14ac:dyDescent="0.3">
      <c r="A21" s="11">
        <f xml:space="preserve"> 'CASE DATA'!A22</f>
        <v>0</v>
      </c>
      <c r="B21" s="11">
        <f xml:space="preserve"> 'CASE DATA'!E22</f>
        <v>0</v>
      </c>
      <c r="C21" s="28">
        <f xml:space="preserve"> 'CASE DATA'!D22</f>
        <v>0</v>
      </c>
      <c r="D21" s="40" t="str">
        <f xml:space="preserve"> IF(OR('CASE DATA'!G22="JUV", 'CASE DATA'!G22="JWV"), "YES", "NO")</f>
        <v>NO</v>
      </c>
      <c r="E21" s="31" t="str">
        <f xml:space="preserve"> _xlfn.IFS(D21="NO", "N/A", AND('BASIC INFO'!B3&gt;'BASIC INFO'!B6+6574.5, C21+731&lt;'BASIC INFO'!B3), "YES", 'BASIC INFO'!B3&lt;('BASIC INFO'!B6+6574.5), "NOT YET 18", C21+731&gt;'BASIC INFO'!B3, "NOT YET 2 YEARS")</f>
        <v>N/A</v>
      </c>
      <c r="H21" s="35" t="str">
        <f xml:space="preserve"> IF(OR('CASE DATA'!G22="DISM", 'CASE DATA'!G22="ACQ", 'CASE DATA'!G22="NOTF", 'CASE DATA'!G22="WTHD", 'CASE DATA'!G22="TNSF"), "YES", "NO")</f>
        <v>NO</v>
      </c>
      <c r="I21" s="15" t="str">
        <f xml:space="preserve"> IF(H21="YES",'CASE DATA'!L22,"N/A")</f>
        <v>N/A</v>
      </c>
      <c r="J21" s="15" t="str">
        <f>IF(H21="YES",'CASE DATA'!J22+'CASE DATA'!K22+'CASE DATA'!M22+'CASE DATA'!N22+'CASE DATA'!O22+'CASE DATA'!P22+'CASE DATA'!Q22+'CASE DATA'!R22+'CASE DATA'!S22,"N/A")</f>
        <v>N/A</v>
      </c>
      <c r="K21" s="11" t="str">
        <f xml:space="preserve"> IF(H21="YES",IF(C21+180&lt;'BASIC INFO'!B3, "YES", "NO"),"N/A")</f>
        <v>N/A</v>
      </c>
      <c r="M21" s="35" t="str">
        <f xml:space="preserve"> IF(OR('CASE DATA'!G22="DEF"), "YES", "NO")</f>
        <v>NO</v>
      </c>
      <c r="N21" s="11">
        <f>'CASE DATA'!I22</f>
        <v>0</v>
      </c>
      <c r="O21" s="15" t="str">
        <f xml:space="preserve"> IF(M21="YES",'CASE DATA'!L22,"N/A")</f>
        <v>N/A</v>
      </c>
      <c r="P21" s="15" t="str">
        <f>IF(M21="YES",'CASE DATA'!J22+'CASE DATA'!K22+'CASE DATA'!M22+'CASE DATA'!N22+'CASE DATA'!O22+'CASE DATA'!P22+'CASE DATA'!Q22+'CASE DATA'!R22+'CASE DATA'!S22,"N/A")</f>
        <v>N/A</v>
      </c>
      <c r="Q21" s="34" t="str">
        <f xml:space="preserve"> IF(C21+730&lt;'BASIC INFO'!B3, "YES", "NO")</f>
        <v>NO</v>
      </c>
      <c r="S21" s="34" t="str">
        <f t="shared" si="0"/>
        <v>NO</v>
      </c>
      <c r="T21" t="str">
        <f xml:space="preserve"> IF('BASIC INFO'!B6+6574.5&gt;C21, "YES", "NO")</f>
        <v>YES</v>
      </c>
      <c r="V21" s="37"/>
      <c r="X21" s="37"/>
      <c r="Y21" s="192"/>
    </row>
    <row r="22" spans="1:25" x14ac:dyDescent="0.3">
      <c r="A22" s="11">
        <f xml:space="preserve"> 'CASE DATA'!A23</f>
        <v>0</v>
      </c>
      <c r="B22" s="11">
        <f xml:space="preserve"> 'CASE DATA'!E23</f>
        <v>0</v>
      </c>
      <c r="C22" s="28">
        <f xml:space="preserve"> 'CASE DATA'!D23</f>
        <v>0</v>
      </c>
      <c r="D22" s="40" t="str">
        <f xml:space="preserve"> IF(OR('CASE DATA'!G23="JUV", 'CASE DATA'!G23="JWV"), "YES", "NO")</f>
        <v>NO</v>
      </c>
      <c r="E22" s="31" t="str">
        <f xml:space="preserve"> _xlfn.IFS(D22="NO", "N/A", AND('BASIC INFO'!B3&gt;'BASIC INFO'!B6+6574.5, C22+731&lt;'BASIC INFO'!B3), "YES", 'BASIC INFO'!B3&lt;('BASIC INFO'!B6+6574.5), "NOT YET 18", C22+731&gt;'BASIC INFO'!B3, "NOT YET 2 YEARS")</f>
        <v>N/A</v>
      </c>
      <c r="H22" s="35" t="str">
        <f xml:space="preserve"> IF(OR('CASE DATA'!G23="DISM", 'CASE DATA'!G23="ACQ", 'CASE DATA'!G23="NOTF", 'CASE DATA'!G23="WTHD", 'CASE DATA'!G23="TNSF"), "YES", "NO")</f>
        <v>NO</v>
      </c>
      <c r="I22" s="15" t="str">
        <f xml:space="preserve"> IF(H22="YES",'CASE DATA'!L23,"N/A")</f>
        <v>N/A</v>
      </c>
      <c r="J22" s="15" t="str">
        <f>IF(H22="YES",'CASE DATA'!J23+'CASE DATA'!K23+'CASE DATA'!M23+'CASE DATA'!N23+'CASE DATA'!O23+'CASE DATA'!P23+'CASE DATA'!Q23+'CASE DATA'!R23+'CASE DATA'!S23,"N/A")</f>
        <v>N/A</v>
      </c>
      <c r="K22" s="11" t="str">
        <f xml:space="preserve"> IF(H22="YES",IF(C22+180&lt;'BASIC INFO'!B3, "YES", "NO"),"N/A")</f>
        <v>N/A</v>
      </c>
      <c r="M22" s="35" t="str">
        <f xml:space="preserve"> IF(OR('CASE DATA'!G23="DEF"), "YES", "NO")</f>
        <v>NO</v>
      </c>
      <c r="N22" s="11">
        <f>'CASE DATA'!I23</f>
        <v>0</v>
      </c>
      <c r="O22" s="15" t="str">
        <f xml:space="preserve"> IF(M22="YES",'CASE DATA'!L23,"N/A")</f>
        <v>N/A</v>
      </c>
      <c r="P22" s="15" t="str">
        <f>IF(M22="YES",'CASE DATA'!J23+'CASE DATA'!K23+'CASE DATA'!M23+'CASE DATA'!N23+'CASE DATA'!O23+'CASE DATA'!P23+'CASE DATA'!Q23+'CASE DATA'!R23+'CASE DATA'!S23,"N/A")</f>
        <v>N/A</v>
      </c>
      <c r="Q22" s="34" t="str">
        <f xml:space="preserve"> IF(C22+730&lt;'BASIC INFO'!B3, "YES", "NO")</f>
        <v>NO</v>
      </c>
      <c r="S22" s="34" t="str">
        <f t="shared" si="0"/>
        <v>NO</v>
      </c>
      <c r="T22" t="str">
        <f xml:space="preserve"> IF('BASIC INFO'!B6+6574.5&gt;C22, "YES", "NO")</f>
        <v>YES</v>
      </c>
      <c r="V22" s="37"/>
      <c r="X22" s="37"/>
      <c r="Y22" s="192"/>
    </row>
    <row r="23" spans="1:25" x14ac:dyDescent="0.3">
      <c r="A23" s="11">
        <f xml:space="preserve"> 'CASE DATA'!A24</f>
        <v>0</v>
      </c>
      <c r="B23" s="11">
        <f xml:space="preserve"> 'CASE DATA'!E24</f>
        <v>0</v>
      </c>
      <c r="C23" s="28">
        <f xml:space="preserve"> 'CASE DATA'!D24</f>
        <v>0</v>
      </c>
      <c r="D23" s="40" t="str">
        <f xml:space="preserve"> IF(OR('CASE DATA'!G24="JUV", 'CASE DATA'!G24="JWV"), "YES", "NO")</f>
        <v>NO</v>
      </c>
      <c r="E23" s="31" t="str">
        <f xml:space="preserve"> _xlfn.IFS(D23="NO", "N/A", AND('BASIC INFO'!B3&gt;'BASIC INFO'!B6+6574.5, C23+731&lt;'BASIC INFO'!B3), "YES", 'BASIC INFO'!B3&lt;('BASIC INFO'!B6+6574.5), "NOT YET 18", C23+731&gt;'BASIC INFO'!B3, "NOT YET 2 YEARS")</f>
        <v>N/A</v>
      </c>
      <c r="H23" s="35" t="str">
        <f xml:space="preserve"> IF(OR('CASE DATA'!G24="DISM", 'CASE DATA'!G24="ACQ", 'CASE DATA'!G24="NOTF", 'CASE DATA'!G24="WTHD", 'CASE DATA'!G24="TNSF"), "YES", "NO")</f>
        <v>NO</v>
      </c>
      <c r="I23" s="15" t="str">
        <f xml:space="preserve"> IF(H23="YES",'CASE DATA'!L24,"N/A")</f>
        <v>N/A</v>
      </c>
      <c r="J23" s="15" t="str">
        <f>IF(H23="YES",'CASE DATA'!J24+'CASE DATA'!K24+'CASE DATA'!M24+'CASE DATA'!N24+'CASE DATA'!O24+'CASE DATA'!P24+'CASE DATA'!Q24+'CASE DATA'!R24+'CASE DATA'!S24,"N/A")</f>
        <v>N/A</v>
      </c>
      <c r="K23" s="11" t="str">
        <f xml:space="preserve"> IF(H23="YES",IF(C23+180&lt;'BASIC INFO'!B3, "YES", "NO"),"N/A")</f>
        <v>N/A</v>
      </c>
      <c r="M23" s="35" t="str">
        <f xml:space="preserve"> IF(OR('CASE DATA'!G24="DEF"), "YES", "NO")</f>
        <v>NO</v>
      </c>
      <c r="N23" s="11">
        <f>'CASE DATA'!I24</f>
        <v>0</v>
      </c>
      <c r="O23" s="15" t="str">
        <f xml:space="preserve"> IF(M23="YES",'CASE DATA'!L24,"N/A")</f>
        <v>N/A</v>
      </c>
      <c r="P23" s="15" t="str">
        <f>IF(M23="YES",'CASE DATA'!J24+'CASE DATA'!K24+'CASE DATA'!M24+'CASE DATA'!N24+'CASE DATA'!O24+'CASE DATA'!P24+'CASE DATA'!Q24+'CASE DATA'!R24+'CASE DATA'!S24,"N/A")</f>
        <v>N/A</v>
      </c>
      <c r="Q23" s="34" t="str">
        <f xml:space="preserve"> IF(C23+730&lt;'BASIC INFO'!B3, "YES", "NO")</f>
        <v>NO</v>
      </c>
      <c r="S23" s="34" t="str">
        <f t="shared" si="0"/>
        <v>NO</v>
      </c>
      <c r="T23" t="str">
        <f xml:space="preserve"> IF('BASIC INFO'!B6+6574.5&gt;C23, "YES", "NO")</f>
        <v>YES</v>
      </c>
      <c r="V23" s="37"/>
      <c r="X23" s="37"/>
      <c r="Y23" s="192"/>
    </row>
    <row r="24" spans="1:25" x14ac:dyDescent="0.3">
      <c r="A24" s="11">
        <f xml:space="preserve"> 'CASE DATA'!A25</f>
        <v>0</v>
      </c>
      <c r="B24" s="11">
        <f xml:space="preserve"> 'CASE DATA'!E25</f>
        <v>0</v>
      </c>
      <c r="C24" s="28">
        <f xml:space="preserve"> 'CASE DATA'!D25</f>
        <v>0</v>
      </c>
      <c r="D24" s="40" t="str">
        <f xml:space="preserve"> IF(OR('CASE DATA'!G25="JUV", 'CASE DATA'!G25="JWV"), "YES", "NO")</f>
        <v>NO</v>
      </c>
      <c r="E24" s="31" t="str">
        <f xml:space="preserve"> _xlfn.IFS(D24="NO", "N/A", AND('BASIC INFO'!B3&gt;'BASIC INFO'!B6+6574.5, C24+731&lt;'BASIC INFO'!B3), "YES", 'BASIC INFO'!B3&lt;('BASIC INFO'!B6+6574.5), "NOT YET 18", C24+731&gt;'BASIC INFO'!B3, "NOT YET 2 YEARS")</f>
        <v>N/A</v>
      </c>
      <c r="H24" s="35" t="str">
        <f xml:space="preserve"> IF(OR('CASE DATA'!G25="DISM", 'CASE DATA'!G25="ACQ", 'CASE DATA'!G25="NOTF", 'CASE DATA'!G25="WTHD", 'CASE DATA'!G25="TNSF"), "YES", "NO")</f>
        <v>NO</v>
      </c>
      <c r="I24" s="15" t="str">
        <f xml:space="preserve"> IF(H24="YES",'CASE DATA'!L25,"N/A")</f>
        <v>N/A</v>
      </c>
      <c r="J24" s="15" t="str">
        <f>IF(H24="YES",'CASE DATA'!J25+'CASE DATA'!K25+'CASE DATA'!M25+'CASE DATA'!N25+'CASE DATA'!O25+'CASE DATA'!P25+'CASE DATA'!Q25+'CASE DATA'!R25+'CASE DATA'!S25,"N/A")</f>
        <v>N/A</v>
      </c>
      <c r="K24" s="11" t="str">
        <f xml:space="preserve"> IF(H24="YES",IF(C24+180&lt;'BASIC INFO'!B3, "YES", "NO"),"N/A")</f>
        <v>N/A</v>
      </c>
      <c r="M24" s="35" t="str">
        <f xml:space="preserve"> IF(OR('CASE DATA'!G25="DEF"), "YES", "NO")</f>
        <v>NO</v>
      </c>
      <c r="N24" s="11">
        <f>'CASE DATA'!I25</f>
        <v>0</v>
      </c>
      <c r="O24" s="15" t="str">
        <f xml:space="preserve"> IF(M24="YES",'CASE DATA'!L25,"N/A")</f>
        <v>N/A</v>
      </c>
      <c r="P24" s="15" t="str">
        <f>IF(M24="YES",'CASE DATA'!J25+'CASE DATA'!K25+'CASE DATA'!M25+'CASE DATA'!N25+'CASE DATA'!O25+'CASE DATA'!P25+'CASE DATA'!Q25+'CASE DATA'!R25+'CASE DATA'!S25,"N/A")</f>
        <v>N/A</v>
      </c>
      <c r="Q24" s="34" t="str">
        <f xml:space="preserve"> IF(C24+730&lt;'BASIC INFO'!B3, "YES", "NO")</f>
        <v>NO</v>
      </c>
      <c r="S24" s="34" t="str">
        <f t="shared" si="0"/>
        <v>NO</v>
      </c>
      <c r="T24" t="str">
        <f xml:space="preserve"> IF('BASIC INFO'!B6+6574.5&gt;C24, "YES", "NO")</f>
        <v>YES</v>
      </c>
      <c r="V24" s="37"/>
      <c r="X24" s="37"/>
      <c r="Y24" s="192"/>
    </row>
    <row r="25" spans="1:25" x14ac:dyDescent="0.3">
      <c r="A25" s="11">
        <f xml:space="preserve"> 'CASE DATA'!A26</f>
        <v>0</v>
      </c>
      <c r="B25" s="11">
        <f xml:space="preserve"> 'CASE DATA'!E26</f>
        <v>0</v>
      </c>
      <c r="C25" s="28">
        <f xml:space="preserve"> 'CASE DATA'!D26</f>
        <v>0</v>
      </c>
      <c r="D25" s="40" t="str">
        <f xml:space="preserve"> IF(OR('CASE DATA'!G26="JUV", 'CASE DATA'!G26="JWV"), "YES", "NO")</f>
        <v>NO</v>
      </c>
      <c r="E25" s="31" t="str">
        <f xml:space="preserve"> _xlfn.IFS(D25="NO", "N/A", AND('BASIC INFO'!B3&gt;'BASIC INFO'!B6+6574.5, C25+731&lt;'BASIC INFO'!B3), "YES", 'BASIC INFO'!B3&lt;('BASIC INFO'!B6+6574.5), "NOT YET 18", C25+731&gt;'BASIC INFO'!B3, "NOT YET 2 YEARS")</f>
        <v>N/A</v>
      </c>
      <c r="H25" s="35" t="str">
        <f xml:space="preserve"> IF(OR('CASE DATA'!G26="DISM", 'CASE DATA'!G26="ACQ", 'CASE DATA'!G26="NOTF", 'CASE DATA'!G26="WTHD", 'CASE DATA'!G26="TNSF"), "YES", "NO")</f>
        <v>NO</v>
      </c>
      <c r="I25" s="15" t="str">
        <f xml:space="preserve"> IF(H25="YES",'CASE DATA'!L26,"N/A")</f>
        <v>N/A</v>
      </c>
      <c r="J25" s="15" t="str">
        <f>IF(H25="YES",'CASE DATA'!J26+'CASE DATA'!K26+'CASE DATA'!M26+'CASE DATA'!N26+'CASE DATA'!O26+'CASE DATA'!P26+'CASE DATA'!Q26+'CASE DATA'!R26+'CASE DATA'!S26,"N/A")</f>
        <v>N/A</v>
      </c>
      <c r="K25" s="11" t="str">
        <f xml:space="preserve"> IF(H25="YES",IF(C25+180&lt;'BASIC INFO'!B3, "YES", "NO"),"N/A")</f>
        <v>N/A</v>
      </c>
      <c r="M25" s="35" t="str">
        <f xml:space="preserve"> IF(OR('CASE DATA'!G26="DEF"), "YES", "NO")</f>
        <v>NO</v>
      </c>
      <c r="N25" s="11">
        <f>'CASE DATA'!I26</f>
        <v>0</v>
      </c>
      <c r="O25" s="15" t="str">
        <f xml:space="preserve"> IF(M25="YES",'CASE DATA'!L26,"N/A")</f>
        <v>N/A</v>
      </c>
      <c r="P25" s="15" t="str">
        <f>IF(M25="YES",'CASE DATA'!J26+'CASE DATA'!K26+'CASE DATA'!M26+'CASE DATA'!N26+'CASE DATA'!O26+'CASE DATA'!P26+'CASE DATA'!Q26+'CASE DATA'!R26+'CASE DATA'!S26,"N/A")</f>
        <v>N/A</v>
      </c>
      <c r="Q25" s="34" t="str">
        <f xml:space="preserve"> IF(C25+730&lt;'BASIC INFO'!B3, "YES", "NO")</f>
        <v>NO</v>
      </c>
      <c r="S25" s="34" t="str">
        <f t="shared" si="0"/>
        <v>NO</v>
      </c>
      <c r="T25" t="str">
        <f xml:space="preserve"> IF('BASIC INFO'!B6+6574.5&gt;C25, "YES", "NO")</f>
        <v>YES</v>
      </c>
      <c r="V25" s="37"/>
      <c r="X25" s="37"/>
      <c r="Y25" s="192"/>
    </row>
    <row r="26" spans="1:25" x14ac:dyDescent="0.3">
      <c r="A26" s="11">
        <f xml:space="preserve"> 'CASE DATA'!A27</f>
        <v>0</v>
      </c>
      <c r="B26" s="11">
        <f xml:space="preserve"> 'CASE DATA'!E27</f>
        <v>0</v>
      </c>
      <c r="C26" s="28">
        <f xml:space="preserve"> 'CASE DATA'!D27</f>
        <v>0</v>
      </c>
      <c r="D26" s="40" t="str">
        <f xml:space="preserve"> IF(OR('CASE DATA'!G27="JUV", 'CASE DATA'!G27="JWV"), "YES", "NO")</f>
        <v>NO</v>
      </c>
      <c r="E26" s="31" t="str">
        <f xml:space="preserve"> _xlfn.IFS(D26="NO", "N/A", AND('BASIC INFO'!B3&gt;'BASIC INFO'!B6+6574.5, C26+731&lt;'BASIC INFO'!B3), "YES", 'BASIC INFO'!B3&lt;('BASIC INFO'!B6+6574.5), "NOT YET 18", C26+731&gt;'BASIC INFO'!B3, "NOT YET 2 YEARS")</f>
        <v>N/A</v>
      </c>
      <c r="H26" s="35" t="str">
        <f xml:space="preserve"> IF(OR('CASE DATA'!G27="DISM", 'CASE DATA'!G27="ACQ", 'CASE DATA'!G27="NOTF", 'CASE DATA'!G27="WTHD", 'CASE DATA'!G27="TNSF"), "YES", "NO")</f>
        <v>NO</v>
      </c>
      <c r="I26" s="15" t="str">
        <f xml:space="preserve"> IF(H26="YES",'CASE DATA'!L27,"N/A")</f>
        <v>N/A</v>
      </c>
      <c r="J26" s="15" t="str">
        <f>IF(H26="YES",'CASE DATA'!J27+'CASE DATA'!K27+'CASE DATA'!M27+'CASE DATA'!N27+'CASE DATA'!O27+'CASE DATA'!P27+'CASE DATA'!Q27+'CASE DATA'!R27+'CASE DATA'!S27,"N/A")</f>
        <v>N/A</v>
      </c>
      <c r="K26" s="11" t="str">
        <f xml:space="preserve"> IF(H26="YES",IF(C26+180&lt;'BASIC INFO'!B3, "YES", "NO"),"N/A")</f>
        <v>N/A</v>
      </c>
      <c r="M26" s="35" t="str">
        <f xml:space="preserve"> IF(OR('CASE DATA'!G27="DEF"), "YES", "NO")</f>
        <v>NO</v>
      </c>
      <c r="N26" s="11">
        <f>'CASE DATA'!I27</f>
        <v>0</v>
      </c>
      <c r="O26" s="15" t="str">
        <f xml:space="preserve"> IF(M26="YES",'CASE DATA'!L27,"N/A")</f>
        <v>N/A</v>
      </c>
      <c r="P26" s="15" t="str">
        <f>IF(M26="YES",'CASE DATA'!J27+'CASE DATA'!K27+'CASE DATA'!M27+'CASE DATA'!N27+'CASE DATA'!O27+'CASE DATA'!P27+'CASE DATA'!Q27+'CASE DATA'!R27+'CASE DATA'!S27,"N/A")</f>
        <v>N/A</v>
      </c>
      <c r="Q26" s="34" t="str">
        <f xml:space="preserve"> IF(C26+730&lt;'BASIC INFO'!B3, "YES", "NO")</f>
        <v>NO</v>
      </c>
      <c r="S26" s="34" t="str">
        <f t="shared" si="0"/>
        <v>NO</v>
      </c>
      <c r="T26" t="str">
        <f xml:space="preserve"> IF('BASIC INFO'!B6+6574.5&gt;C26, "YES", "NO")</f>
        <v>YES</v>
      </c>
      <c r="V26" s="37"/>
      <c r="X26" s="37"/>
      <c r="Y26" s="192"/>
    </row>
    <row r="27" spans="1:25" x14ac:dyDescent="0.3">
      <c r="A27" s="11">
        <f xml:space="preserve"> 'CASE DATA'!A28</f>
        <v>0</v>
      </c>
      <c r="B27" s="11">
        <f xml:space="preserve"> 'CASE DATA'!E28</f>
        <v>0</v>
      </c>
      <c r="C27" s="28">
        <f xml:space="preserve"> 'CASE DATA'!D28</f>
        <v>0</v>
      </c>
      <c r="D27" s="40" t="str">
        <f xml:space="preserve"> IF(OR('CASE DATA'!G28="JUV", 'CASE DATA'!G28="JWV"), "YES", "NO")</f>
        <v>NO</v>
      </c>
      <c r="E27" s="31" t="str">
        <f xml:space="preserve"> _xlfn.IFS(D27="NO", "N/A", AND('BASIC INFO'!B3&gt;'BASIC INFO'!B6+6574.5, C27+731&lt;'BASIC INFO'!B3), "YES", 'BASIC INFO'!B3&lt;('BASIC INFO'!B6+6574.5), "NOT YET 18", C27+731&gt;'BASIC INFO'!B3, "NOT YET 2 YEARS")</f>
        <v>N/A</v>
      </c>
      <c r="H27" s="35" t="str">
        <f xml:space="preserve"> IF(OR('CASE DATA'!G28="DISM", 'CASE DATA'!G28="ACQ", 'CASE DATA'!G28="NOTF", 'CASE DATA'!G28="WTHD", 'CASE DATA'!G28="TNSF"), "YES", "NO")</f>
        <v>NO</v>
      </c>
      <c r="I27" s="15" t="str">
        <f xml:space="preserve"> IF(H27="YES",'CASE DATA'!L28,"N/A")</f>
        <v>N/A</v>
      </c>
      <c r="J27" s="15" t="str">
        <f>IF(H27="YES",'CASE DATA'!J28+'CASE DATA'!K28+'CASE DATA'!M28+'CASE DATA'!N28+'CASE DATA'!O28+'CASE DATA'!P28+'CASE DATA'!Q28+'CASE DATA'!R28+'CASE DATA'!S28,"N/A")</f>
        <v>N/A</v>
      </c>
      <c r="K27" s="11" t="str">
        <f xml:space="preserve"> IF(H27="YES",IF(C27+180&lt;'BASIC INFO'!B3, "YES", "NO"),"N/A")</f>
        <v>N/A</v>
      </c>
      <c r="M27" s="35" t="str">
        <f xml:space="preserve"> IF(OR('CASE DATA'!G28="DEF"), "YES", "NO")</f>
        <v>NO</v>
      </c>
      <c r="N27" s="11">
        <f>'CASE DATA'!I28</f>
        <v>0</v>
      </c>
      <c r="O27" s="15" t="str">
        <f xml:space="preserve"> IF(M27="YES",'CASE DATA'!L28,"N/A")</f>
        <v>N/A</v>
      </c>
      <c r="P27" s="15" t="str">
        <f>IF(M27="YES",'CASE DATA'!J28+'CASE DATA'!K28+'CASE DATA'!M28+'CASE DATA'!N28+'CASE DATA'!O28+'CASE DATA'!P28+'CASE DATA'!Q28+'CASE DATA'!R28+'CASE DATA'!S28,"N/A")</f>
        <v>N/A</v>
      </c>
      <c r="Q27" s="34" t="str">
        <f xml:space="preserve"> IF(C27+730&lt;'BASIC INFO'!B3, "YES", "NO")</f>
        <v>NO</v>
      </c>
      <c r="S27" s="34" t="str">
        <f t="shared" si="0"/>
        <v>NO</v>
      </c>
      <c r="T27" t="str">
        <f xml:space="preserve"> IF('BASIC INFO'!B6+6574.5&gt;C27, "YES", "NO")</f>
        <v>YES</v>
      </c>
      <c r="V27" s="37"/>
      <c r="X27" s="37"/>
      <c r="Y27" s="192"/>
    </row>
    <row r="28" spans="1:25" x14ac:dyDescent="0.3">
      <c r="A28" s="11">
        <f xml:space="preserve"> 'CASE DATA'!A29</f>
        <v>0</v>
      </c>
      <c r="B28" s="11">
        <f xml:space="preserve"> 'CASE DATA'!E29</f>
        <v>0</v>
      </c>
      <c r="C28" s="28">
        <f xml:space="preserve"> 'CASE DATA'!D29</f>
        <v>0</v>
      </c>
      <c r="D28" s="40" t="str">
        <f xml:space="preserve"> IF(OR('CASE DATA'!G29="JUV", 'CASE DATA'!G29="JWV"), "YES", "NO")</f>
        <v>NO</v>
      </c>
      <c r="E28" s="31" t="str">
        <f xml:space="preserve"> _xlfn.IFS(D28="NO", "N/A", AND('BASIC INFO'!B3&gt;'BASIC INFO'!B6+6574.5, C28+731&lt;'BASIC INFO'!B3), "YES", 'BASIC INFO'!B3&lt;('BASIC INFO'!B6+6574.5), "NOT YET 18", C28+731&gt;'BASIC INFO'!B3, "NOT YET 2 YEARS")</f>
        <v>N/A</v>
      </c>
      <c r="H28" s="35" t="str">
        <f xml:space="preserve"> IF(OR('CASE DATA'!G29="DISM", 'CASE DATA'!G29="ACQ", 'CASE DATA'!G29="NOTF", 'CASE DATA'!G29="WTHD", 'CASE DATA'!G29="TNSF"), "YES", "NO")</f>
        <v>NO</v>
      </c>
      <c r="I28" s="15" t="str">
        <f xml:space="preserve"> IF(H28="YES",'CASE DATA'!L29,"N/A")</f>
        <v>N/A</v>
      </c>
      <c r="J28" s="15" t="str">
        <f>IF(H28="YES",'CASE DATA'!J29+'CASE DATA'!K29+'CASE DATA'!M29+'CASE DATA'!N29+'CASE DATA'!O29+'CASE DATA'!P29+'CASE DATA'!Q29+'CASE DATA'!R29+'CASE DATA'!S29,"N/A")</f>
        <v>N/A</v>
      </c>
      <c r="K28" s="11" t="str">
        <f xml:space="preserve"> IF(H28="YES",IF(C28+180&lt;'BASIC INFO'!B3, "YES", "NO"),"N/A")</f>
        <v>N/A</v>
      </c>
      <c r="M28" s="35" t="str">
        <f xml:space="preserve"> IF(OR('CASE DATA'!G29="DEF"), "YES", "NO")</f>
        <v>NO</v>
      </c>
      <c r="N28" s="11">
        <f>'CASE DATA'!I29</f>
        <v>0</v>
      </c>
      <c r="O28" s="15" t="str">
        <f xml:space="preserve"> IF(M28="YES",'CASE DATA'!L29,"N/A")</f>
        <v>N/A</v>
      </c>
      <c r="P28" s="15" t="str">
        <f>IF(M28="YES",'CASE DATA'!J29+'CASE DATA'!K29+'CASE DATA'!M29+'CASE DATA'!N29+'CASE DATA'!O29+'CASE DATA'!P29+'CASE DATA'!Q29+'CASE DATA'!R29+'CASE DATA'!S29,"N/A")</f>
        <v>N/A</v>
      </c>
      <c r="Q28" s="34" t="str">
        <f xml:space="preserve"> IF(C28+730&lt;'BASIC INFO'!B3, "YES", "NO")</f>
        <v>NO</v>
      </c>
      <c r="S28" s="34" t="str">
        <f t="shared" si="0"/>
        <v>NO</v>
      </c>
      <c r="T28" t="str">
        <f xml:space="preserve"> IF('BASIC INFO'!B6+6574.5&gt;C28, "YES", "NO")</f>
        <v>YES</v>
      </c>
      <c r="V28" s="37"/>
      <c r="X28" s="37"/>
      <c r="Y28" s="192"/>
    </row>
    <row r="29" spans="1:25" x14ac:dyDescent="0.3">
      <c r="A29" s="11">
        <f xml:space="preserve"> 'CASE DATA'!A30</f>
        <v>0</v>
      </c>
      <c r="B29" s="11">
        <f xml:space="preserve"> 'CASE DATA'!E30</f>
        <v>0</v>
      </c>
      <c r="C29" s="28">
        <f xml:space="preserve"> 'CASE DATA'!D30</f>
        <v>0</v>
      </c>
      <c r="D29" s="40" t="str">
        <f xml:space="preserve"> IF(OR('CASE DATA'!G30="JUV", 'CASE DATA'!G30="JWV"), "YES", "NO")</f>
        <v>NO</v>
      </c>
      <c r="E29" s="31" t="str">
        <f xml:space="preserve"> _xlfn.IFS(D29="NO", "N/A", AND('BASIC INFO'!B3&gt;'BASIC INFO'!B6+6574.5, C29+731&lt;'BASIC INFO'!B3), "YES", 'BASIC INFO'!B3&lt;('BASIC INFO'!B6+6574.5), "NOT YET 18", C29+731&gt;'BASIC INFO'!B3, "NOT YET 2 YEARS")</f>
        <v>N/A</v>
      </c>
      <c r="H29" s="35" t="str">
        <f xml:space="preserve"> IF(OR('CASE DATA'!G30="DISM", 'CASE DATA'!G30="ACQ", 'CASE DATA'!G30="NOTF", 'CASE DATA'!G30="WTHD", 'CASE DATA'!G30="TNSF"), "YES", "NO")</f>
        <v>NO</v>
      </c>
      <c r="I29" s="15" t="str">
        <f xml:space="preserve"> IF(H29="YES",'CASE DATA'!L30,"N/A")</f>
        <v>N/A</v>
      </c>
      <c r="J29" s="15" t="str">
        <f>IF(H29="YES",'CASE DATA'!J30+'CASE DATA'!K30+'CASE DATA'!M30+'CASE DATA'!N30+'CASE DATA'!O30+'CASE DATA'!P30+'CASE DATA'!Q30+'CASE DATA'!R30+'CASE DATA'!S30,"N/A")</f>
        <v>N/A</v>
      </c>
      <c r="K29" s="11" t="str">
        <f xml:space="preserve"> IF(H29="YES",IF(C29+180&lt;'BASIC INFO'!B3, "YES", "NO"),"N/A")</f>
        <v>N/A</v>
      </c>
      <c r="M29" s="35" t="str">
        <f xml:space="preserve"> IF(OR('CASE DATA'!G30="DEF"), "YES", "NO")</f>
        <v>NO</v>
      </c>
      <c r="N29" s="11">
        <f>'CASE DATA'!I30</f>
        <v>0</v>
      </c>
      <c r="O29" s="15" t="str">
        <f xml:space="preserve"> IF(M29="YES",'CASE DATA'!L30,"N/A")</f>
        <v>N/A</v>
      </c>
      <c r="P29" s="15" t="str">
        <f>IF(M29="YES",'CASE DATA'!J30+'CASE DATA'!K30+'CASE DATA'!M30+'CASE DATA'!N30+'CASE DATA'!O30+'CASE DATA'!P30+'CASE DATA'!Q30+'CASE DATA'!R30+'CASE DATA'!S30,"N/A")</f>
        <v>N/A</v>
      </c>
      <c r="Q29" s="34" t="str">
        <f xml:space="preserve"> IF(C29+730&lt;'BASIC INFO'!B3, "YES", "NO")</f>
        <v>NO</v>
      </c>
      <c r="S29" s="34" t="str">
        <f t="shared" si="0"/>
        <v>NO</v>
      </c>
      <c r="T29" t="str">
        <f xml:space="preserve"> IF('BASIC INFO'!B6+6574.5&gt;C29, "YES", "NO")</f>
        <v>YES</v>
      </c>
      <c r="V29" s="37"/>
      <c r="X29" s="37"/>
      <c r="Y29" s="192"/>
    </row>
    <row r="30" spans="1:25" x14ac:dyDescent="0.3">
      <c r="A30" s="11">
        <f xml:space="preserve"> 'CASE DATA'!A31</f>
        <v>0</v>
      </c>
      <c r="B30" s="11">
        <f xml:space="preserve"> 'CASE DATA'!E31</f>
        <v>0</v>
      </c>
      <c r="C30" s="28">
        <f xml:space="preserve"> 'CASE DATA'!D31</f>
        <v>0</v>
      </c>
      <c r="D30" s="40" t="str">
        <f xml:space="preserve"> IF(OR('CASE DATA'!G31="JUV", 'CASE DATA'!G31="JWV"), "YES", "NO")</f>
        <v>NO</v>
      </c>
      <c r="E30" s="31" t="str">
        <f xml:space="preserve"> _xlfn.IFS(D30="NO", "N/A", AND('BASIC INFO'!B3&gt;'BASIC INFO'!B6+6574.5, C30+731&lt;'BASIC INFO'!B3), "YES", 'BASIC INFO'!B3&lt;('BASIC INFO'!B6+6574.5), "NOT YET 18", C30+731&gt;'BASIC INFO'!B3, "NOT YET 2 YEARS")</f>
        <v>N/A</v>
      </c>
      <c r="H30" s="35" t="str">
        <f xml:space="preserve"> IF(OR('CASE DATA'!G31="DISM", 'CASE DATA'!G31="ACQ", 'CASE DATA'!G31="NOTF", 'CASE DATA'!G31="WTHD", 'CASE DATA'!G31="TNSF"), "YES", "NO")</f>
        <v>NO</v>
      </c>
      <c r="I30" s="15" t="str">
        <f xml:space="preserve"> IF(H30="YES",'CASE DATA'!L31,"N/A")</f>
        <v>N/A</v>
      </c>
      <c r="J30" s="15" t="str">
        <f>IF(H30="YES",'CASE DATA'!J31+'CASE DATA'!K31+'CASE DATA'!M31+'CASE DATA'!N31+'CASE DATA'!O31+'CASE DATA'!P31+'CASE DATA'!Q31+'CASE DATA'!R31+'CASE DATA'!S31,"N/A")</f>
        <v>N/A</v>
      </c>
      <c r="K30" s="11" t="str">
        <f xml:space="preserve"> IF(H30="YES",IF(C30+180&lt;'BASIC INFO'!B3, "YES", "NO"),"N/A")</f>
        <v>N/A</v>
      </c>
      <c r="M30" s="35" t="str">
        <f xml:space="preserve"> IF(OR('CASE DATA'!G31="DEF"), "YES", "NO")</f>
        <v>NO</v>
      </c>
      <c r="N30" s="11">
        <f>'CASE DATA'!I31</f>
        <v>0</v>
      </c>
      <c r="O30" s="15" t="str">
        <f xml:space="preserve"> IF(M30="YES",'CASE DATA'!L31,"N/A")</f>
        <v>N/A</v>
      </c>
      <c r="P30" s="15" t="str">
        <f>IF(M30="YES",'CASE DATA'!J31+'CASE DATA'!K31+'CASE DATA'!M31+'CASE DATA'!N31+'CASE DATA'!O31+'CASE DATA'!P31+'CASE DATA'!Q31+'CASE DATA'!R31+'CASE DATA'!S31,"N/A")</f>
        <v>N/A</v>
      </c>
      <c r="Q30" s="34" t="str">
        <f xml:space="preserve"> IF(C30+730&lt;'BASIC INFO'!B3, "YES", "NO")</f>
        <v>NO</v>
      </c>
      <c r="S30" s="34" t="str">
        <f t="shared" si="0"/>
        <v>NO</v>
      </c>
      <c r="T30" t="str">
        <f xml:space="preserve"> IF('BASIC INFO'!B6+6574.5&gt;C30, "YES", "NO")</f>
        <v>YES</v>
      </c>
      <c r="V30" s="37"/>
      <c r="X30" s="37"/>
      <c r="Y30" s="192"/>
    </row>
    <row r="31" spans="1:25" x14ac:dyDescent="0.3">
      <c r="A31" s="11">
        <f xml:space="preserve"> 'CASE DATA'!A32</f>
        <v>0</v>
      </c>
      <c r="B31" s="11">
        <f xml:space="preserve"> 'CASE DATA'!E32</f>
        <v>0</v>
      </c>
      <c r="C31" s="28">
        <f xml:space="preserve"> 'CASE DATA'!D32</f>
        <v>0</v>
      </c>
      <c r="D31" s="40" t="str">
        <f xml:space="preserve"> IF(OR('CASE DATA'!G32="JUV", 'CASE DATA'!G32="JWV"), "YES", "NO")</f>
        <v>NO</v>
      </c>
      <c r="E31" s="31" t="str">
        <f xml:space="preserve"> _xlfn.IFS(D31="NO", "N/A", AND('BASIC INFO'!B3&gt;'BASIC INFO'!B6+6574.5, C31+731&lt;'BASIC INFO'!B3), "YES", 'BASIC INFO'!B3&lt;('BASIC INFO'!B6+6574.5), "NOT YET 18", C31+731&gt;'BASIC INFO'!B3, "NOT YET 2 YEARS")</f>
        <v>N/A</v>
      </c>
      <c r="H31" s="35" t="str">
        <f xml:space="preserve"> IF(OR('CASE DATA'!G32="DISM", 'CASE DATA'!G32="ACQ", 'CASE DATA'!G32="NOTF", 'CASE DATA'!G32="WTHD", 'CASE DATA'!G32="TNSF"), "YES", "NO")</f>
        <v>NO</v>
      </c>
      <c r="I31" s="15" t="str">
        <f xml:space="preserve"> IF(H31="YES",'CASE DATA'!L32,"N/A")</f>
        <v>N/A</v>
      </c>
      <c r="J31" s="15" t="str">
        <f>IF(H31="YES",'CASE DATA'!J32+'CASE DATA'!K32+'CASE DATA'!M32+'CASE DATA'!N32+'CASE DATA'!O32+'CASE DATA'!P32+'CASE DATA'!Q32+'CASE DATA'!R32+'CASE DATA'!S32,"N/A")</f>
        <v>N/A</v>
      </c>
      <c r="K31" s="11" t="str">
        <f xml:space="preserve"> IF(H31="YES",IF(C31+180&lt;'BASIC INFO'!B3, "YES", "NO"),"N/A")</f>
        <v>N/A</v>
      </c>
      <c r="M31" s="35" t="str">
        <f xml:space="preserve"> IF(OR('CASE DATA'!G32="DEF"), "YES", "NO")</f>
        <v>NO</v>
      </c>
      <c r="N31" s="11">
        <f>'CASE DATA'!I32</f>
        <v>0</v>
      </c>
      <c r="O31" s="15" t="str">
        <f xml:space="preserve"> IF(M31="YES",'CASE DATA'!L32,"N/A")</f>
        <v>N/A</v>
      </c>
      <c r="P31" s="15" t="str">
        <f>IF(M31="YES",'CASE DATA'!J32+'CASE DATA'!K32+'CASE DATA'!M32+'CASE DATA'!N32+'CASE DATA'!O32+'CASE DATA'!P32+'CASE DATA'!Q32+'CASE DATA'!R32+'CASE DATA'!S32,"N/A")</f>
        <v>N/A</v>
      </c>
      <c r="Q31" s="34" t="str">
        <f xml:space="preserve"> IF(C31+730&lt;'BASIC INFO'!B3, "YES", "NO")</f>
        <v>NO</v>
      </c>
      <c r="S31" s="34" t="str">
        <f t="shared" si="0"/>
        <v>NO</v>
      </c>
      <c r="T31" t="str">
        <f xml:space="preserve"> IF('BASIC INFO'!B6+6574.5&gt;C31, "YES", "NO")</f>
        <v>YES</v>
      </c>
      <c r="V31" s="37"/>
      <c r="X31" s="37"/>
      <c r="Y31" s="192"/>
    </row>
    <row r="32" spans="1:25" x14ac:dyDescent="0.3">
      <c r="A32" s="11">
        <f xml:space="preserve"> 'CASE DATA'!A33</f>
        <v>0</v>
      </c>
      <c r="B32" s="11">
        <f xml:space="preserve"> 'CASE DATA'!E33</f>
        <v>0</v>
      </c>
      <c r="C32" s="28">
        <f xml:space="preserve"> 'CASE DATA'!D33</f>
        <v>0</v>
      </c>
      <c r="D32" s="40" t="str">
        <f xml:space="preserve"> IF(OR('CASE DATA'!G33="JUV", 'CASE DATA'!G33="JWV"), "YES", "NO")</f>
        <v>NO</v>
      </c>
      <c r="E32" s="31" t="str">
        <f xml:space="preserve"> _xlfn.IFS(D32="NO", "N/A", AND('BASIC INFO'!B3&gt;'BASIC INFO'!B6+6574.5, C32+731&lt;'BASIC INFO'!B3), "YES", 'BASIC INFO'!B3&lt;('BASIC INFO'!B6+6574.5), "NOT YET 18", C32+731&gt;'BASIC INFO'!B3, "NOT YET 2 YEARS")</f>
        <v>N/A</v>
      </c>
      <c r="H32" s="35" t="str">
        <f xml:space="preserve"> IF(OR('CASE DATA'!G33="DISM", 'CASE DATA'!G33="ACQ", 'CASE DATA'!G33="NOTF", 'CASE DATA'!G33="WTHD", 'CASE DATA'!G33="TNSF"), "YES", "NO")</f>
        <v>NO</v>
      </c>
      <c r="I32" s="15" t="str">
        <f xml:space="preserve"> IF(H32="YES",'CASE DATA'!L33,"N/A")</f>
        <v>N/A</v>
      </c>
      <c r="J32" s="15" t="str">
        <f>IF(H32="YES",'CASE DATA'!J33+'CASE DATA'!K33+'CASE DATA'!M33+'CASE DATA'!N33+'CASE DATA'!O33+'CASE DATA'!P33+'CASE DATA'!Q33+'CASE DATA'!R33+'CASE DATA'!S33,"N/A")</f>
        <v>N/A</v>
      </c>
      <c r="K32" s="11" t="str">
        <f xml:space="preserve"> IF(H32="YES",IF(C32+180&lt;'BASIC INFO'!B3, "YES", "NO"),"N/A")</f>
        <v>N/A</v>
      </c>
      <c r="M32" s="35" t="str">
        <f xml:space="preserve"> IF(OR('CASE DATA'!G33="DEF"), "YES", "NO")</f>
        <v>NO</v>
      </c>
      <c r="N32" s="11">
        <f>'CASE DATA'!I33</f>
        <v>0</v>
      </c>
      <c r="O32" s="15" t="str">
        <f xml:space="preserve"> IF(M32="YES",'CASE DATA'!L33,"N/A")</f>
        <v>N/A</v>
      </c>
      <c r="P32" s="15" t="str">
        <f>IF(M32="YES",'CASE DATA'!J33+'CASE DATA'!K33+'CASE DATA'!M33+'CASE DATA'!N33+'CASE DATA'!O33+'CASE DATA'!P33+'CASE DATA'!Q33+'CASE DATA'!R33+'CASE DATA'!S33,"N/A")</f>
        <v>N/A</v>
      </c>
      <c r="Q32" s="34" t="str">
        <f xml:space="preserve"> IF(C32+730&lt;'BASIC INFO'!B3, "YES", "NO")</f>
        <v>NO</v>
      </c>
      <c r="S32" s="34" t="str">
        <f t="shared" si="0"/>
        <v>NO</v>
      </c>
      <c r="T32" t="str">
        <f xml:space="preserve"> IF('BASIC INFO'!B6+6574.5&gt;C32, "YES", "NO")</f>
        <v>YES</v>
      </c>
      <c r="V32" s="37"/>
      <c r="X32" s="37"/>
      <c r="Y32" s="192"/>
    </row>
    <row r="33" spans="1:25" x14ac:dyDescent="0.3">
      <c r="A33" s="11">
        <f xml:space="preserve"> 'CASE DATA'!A34</f>
        <v>0</v>
      </c>
      <c r="B33" s="11">
        <f xml:space="preserve"> 'CASE DATA'!E34</f>
        <v>0</v>
      </c>
      <c r="C33" s="28">
        <f xml:space="preserve"> 'CASE DATA'!D34</f>
        <v>0</v>
      </c>
      <c r="D33" s="40" t="str">
        <f xml:space="preserve"> IF(OR('CASE DATA'!G34="JUV", 'CASE DATA'!G34="JWV"), "YES", "NO")</f>
        <v>NO</v>
      </c>
      <c r="E33" s="31" t="str">
        <f xml:space="preserve"> _xlfn.IFS(D33="NO", "N/A", AND('BASIC INFO'!B3&gt;'BASIC INFO'!B6+6574.5, C33+731&lt;'BASIC INFO'!B3), "YES", 'BASIC INFO'!B3&lt;('BASIC INFO'!B6+6574.5), "NOT YET 18", C33+731&gt;'BASIC INFO'!B3, "NOT YET 2 YEARS")</f>
        <v>N/A</v>
      </c>
      <c r="H33" s="35" t="str">
        <f xml:space="preserve"> IF(OR('CASE DATA'!G34="DISM", 'CASE DATA'!G34="ACQ", 'CASE DATA'!G34="NOTF", 'CASE DATA'!G34="WTHD", 'CASE DATA'!G34="TNSF"), "YES", "NO")</f>
        <v>NO</v>
      </c>
      <c r="I33" s="15" t="str">
        <f xml:space="preserve"> IF(H33="YES",'CASE DATA'!L34,"N/A")</f>
        <v>N/A</v>
      </c>
      <c r="J33" s="15" t="str">
        <f>IF(H33="YES",'CASE DATA'!J34+'CASE DATA'!K34+'CASE DATA'!M34+'CASE DATA'!N34+'CASE DATA'!O34+'CASE DATA'!P34+'CASE DATA'!Q34+'CASE DATA'!R34+'CASE DATA'!S34,"N/A")</f>
        <v>N/A</v>
      </c>
      <c r="K33" s="11" t="str">
        <f xml:space="preserve"> IF(H33="YES",IF(C33+180&lt;'BASIC INFO'!B3, "YES", "NO"),"N/A")</f>
        <v>N/A</v>
      </c>
      <c r="M33" s="35" t="str">
        <f xml:space="preserve"> IF(OR('CASE DATA'!G34="DEF"), "YES", "NO")</f>
        <v>NO</v>
      </c>
      <c r="N33" s="11">
        <f>'CASE DATA'!I34</f>
        <v>0</v>
      </c>
      <c r="O33" s="15" t="str">
        <f xml:space="preserve"> IF(M33="YES",'CASE DATA'!L34,"N/A")</f>
        <v>N/A</v>
      </c>
      <c r="P33" s="15" t="str">
        <f>IF(M33="YES",'CASE DATA'!J34+'CASE DATA'!K34+'CASE DATA'!M34+'CASE DATA'!N34+'CASE DATA'!O34+'CASE DATA'!P34+'CASE DATA'!Q34+'CASE DATA'!R34+'CASE DATA'!S34,"N/A")</f>
        <v>N/A</v>
      </c>
      <c r="Q33" s="34" t="str">
        <f xml:space="preserve"> IF(C33+730&lt;'BASIC INFO'!B3, "YES", "NO")</f>
        <v>NO</v>
      </c>
      <c r="S33" s="34" t="str">
        <f t="shared" si="0"/>
        <v>NO</v>
      </c>
      <c r="T33" t="str">
        <f xml:space="preserve"> IF('BASIC INFO'!B6+6574.5&gt;C33, "YES", "NO")</f>
        <v>YES</v>
      </c>
      <c r="V33" s="37"/>
      <c r="X33" s="37"/>
      <c r="Y33" s="192"/>
    </row>
    <row r="34" spans="1:25" x14ac:dyDescent="0.3">
      <c r="A34" s="11">
        <f xml:space="preserve"> 'CASE DATA'!A35</f>
        <v>0</v>
      </c>
      <c r="B34" s="11">
        <f xml:space="preserve"> 'CASE DATA'!E35</f>
        <v>0</v>
      </c>
      <c r="C34" s="28">
        <f xml:space="preserve"> 'CASE DATA'!D35</f>
        <v>0</v>
      </c>
      <c r="D34" s="40" t="str">
        <f xml:space="preserve"> IF(OR('CASE DATA'!G35="JUV", 'CASE DATA'!G35="JWV"), "YES", "NO")</f>
        <v>NO</v>
      </c>
      <c r="E34" s="31" t="str">
        <f xml:space="preserve"> _xlfn.IFS(D34="NO", "N/A", AND('BASIC INFO'!B3&gt;'BASIC INFO'!B6+6574.5, C34+731&lt;'BASIC INFO'!B3), "YES", 'BASIC INFO'!B3&lt;('BASIC INFO'!B6+6574.5), "NOT YET 18", C34+731&gt;'BASIC INFO'!B3, "NOT YET 2 YEARS")</f>
        <v>N/A</v>
      </c>
      <c r="H34" s="35" t="str">
        <f xml:space="preserve"> IF(OR('CASE DATA'!G35="DISM", 'CASE DATA'!G35="ACQ", 'CASE DATA'!G35="NOTF", 'CASE DATA'!G35="WTHD", 'CASE DATA'!G35="TNSF"), "YES", "NO")</f>
        <v>NO</v>
      </c>
      <c r="I34" s="15" t="str">
        <f xml:space="preserve"> IF(H34="YES",'CASE DATA'!L35,"N/A")</f>
        <v>N/A</v>
      </c>
      <c r="J34" s="15" t="str">
        <f>IF(H34="YES",'CASE DATA'!J35+'CASE DATA'!K35+'CASE DATA'!M35+'CASE DATA'!N35+'CASE DATA'!O35+'CASE DATA'!P35+'CASE DATA'!Q35+'CASE DATA'!R35+'CASE DATA'!S35,"N/A")</f>
        <v>N/A</v>
      </c>
      <c r="K34" s="11" t="str">
        <f xml:space="preserve"> IF(H34="YES",IF(C34+180&lt;'BASIC INFO'!B3, "YES", "NO"),"N/A")</f>
        <v>N/A</v>
      </c>
      <c r="M34" s="35" t="str">
        <f xml:space="preserve"> IF(OR('CASE DATA'!G35="DEF"), "YES", "NO")</f>
        <v>NO</v>
      </c>
      <c r="N34" s="11">
        <f>'CASE DATA'!I35</f>
        <v>0</v>
      </c>
      <c r="O34" s="15" t="str">
        <f xml:space="preserve"> IF(M34="YES",'CASE DATA'!L35,"N/A")</f>
        <v>N/A</v>
      </c>
      <c r="P34" s="15" t="str">
        <f>IF(M34="YES",'CASE DATA'!J35+'CASE DATA'!K35+'CASE DATA'!M35+'CASE DATA'!N35+'CASE DATA'!O35+'CASE DATA'!P35+'CASE DATA'!Q35+'CASE DATA'!R35+'CASE DATA'!S35,"N/A")</f>
        <v>N/A</v>
      </c>
      <c r="Q34" s="34" t="str">
        <f xml:space="preserve"> IF(C34+730&lt;'BASIC INFO'!B3, "YES", "NO")</f>
        <v>NO</v>
      </c>
      <c r="S34" s="34" t="str">
        <f t="shared" si="0"/>
        <v>NO</v>
      </c>
      <c r="T34" t="str">
        <f xml:space="preserve"> IF('BASIC INFO'!B6+6574.5&gt;C34, "YES", "NO")</f>
        <v>YES</v>
      </c>
      <c r="V34" s="37"/>
      <c r="X34" s="37"/>
      <c r="Y34" s="192"/>
    </row>
    <row r="35" spans="1:25" x14ac:dyDescent="0.3">
      <c r="A35" s="11">
        <f xml:space="preserve"> 'CASE DATA'!A36</f>
        <v>0</v>
      </c>
      <c r="B35" s="11">
        <f xml:space="preserve"> 'CASE DATA'!E36</f>
        <v>0</v>
      </c>
      <c r="C35" s="28">
        <f xml:space="preserve"> 'CASE DATA'!D36</f>
        <v>0</v>
      </c>
      <c r="D35" s="40" t="str">
        <f xml:space="preserve"> IF(OR('CASE DATA'!G36="JUV", 'CASE DATA'!G36="JWV"), "YES", "NO")</f>
        <v>NO</v>
      </c>
      <c r="E35" s="31" t="str">
        <f xml:space="preserve"> _xlfn.IFS(D35="NO", "N/A", AND('BASIC INFO'!B3&gt;'BASIC INFO'!B6+6574.5, C35+731&lt;'BASIC INFO'!B3), "YES", 'BASIC INFO'!B3&lt;('BASIC INFO'!B6+6574.5), "NOT YET 18", C35+731&gt;'BASIC INFO'!B3, "NOT YET 2 YEARS")</f>
        <v>N/A</v>
      </c>
      <c r="H35" s="35" t="str">
        <f xml:space="preserve"> IF(OR('CASE DATA'!G36="DISM", 'CASE DATA'!G36="ACQ", 'CASE DATA'!G36="NOTF", 'CASE DATA'!G36="WTHD", 'CASE DATA'!G36="TNSF"), "YES", "NO")</f>
        <v>NO</v>
      </c>
      <c r="I35" s="15" t="str">
        <f xml:space="preserve"> IF(H35="YES",'CASE DATA'!L36,"N/A")</f>
        <v>N/A</v>
      </c>
      <c r="J35" s="15" t="str">
        <f>IF(H35="YES",'CASE DATA'!J36+'CASE DATA'!K36+'CASE DATA'!M36+'CASE DATA'!N36+'CASE DATA'!O36+'CASE DATA'!P36+'CASE DATA'!Q36+'CASE DATA'!R36+'CASE DATA'!S36,"N/A")</f>
        <v>N/A</v>
      </c>
      <c r="K35" s="11" t="str">
        <f xml:space="preserve"> IF(H35="YES",IF(C35+180&lt;'BASIC INFO'!B3, "YES", "NO"),"N/A")</f>
        <v>N/A</v>
      </c>
      <c r="M35" s="35" t="str">
        <f xml:space="preserve"> IF(OR('CASE DATA'!G36="DEF"), "YES", "NO")</f>
        <v>NO</v>
      </c>
      <c r="N35" s="11">
        <f>'CASE DATA'!I36</f>
        <v>0</v>
      </c>
      <c r="O35" s="15" t="str">
        <f xml:space="preserve"> IF(M35="YES",'CASE DATA'!L36,"N/A")</f>
        <v>N/A</v>
      </c>
      <c r="P35" s="15" t="str">
        <f>IF(M35="YES",'CASE DATA'!J36+'CASE DATA'!K36+'CASE DATA'!M36+'CASE DATA'!N36+'CASE DATA'!O36+'CASE DATA'!P36+'CASE DATA'!Q36+'CASE DATA'!R36+'CASE DATA'!S36,"N/A")</f>
        <v>N/A</v>
      </c>
      <c r="Q35" s="34" t="str">
        <f xml:space="preserve"> IF(C35+730&lt;'BASIC INFO'!B3, "YES", "NO")</f>
        <v>NO</v>
      </c>
      <c r="S35" s="34" t="str">
        <f t="shared" si="0"/>
        <v>NO</v>
      </c>
      <c r="T35" t="str">
        <f xml:space="preserve"> IF('BASIC INFO'!B6+6574.5&gt;C35, "YES", "NO")</f>
        <v>YES</v>
      </c>
      <c r="V35" s="37"/>
      <c r="X35" s="37"/>
      <c r="Y35" s="192"/>
    </row>
    <row r="36" spans="1:25" x14ac:dyDescent="0.3">
      <c r="A36" s="11">
        <f xml:space="preserve"> 'CASE DATA'!A37</f>
        <v>0</v>
      </c>
      <c r="B36" s="11">
        <f xml:space="preserve"> 'CASE DATA'!E37</f>
        <v>0</v>
      </c>
      <c r="C36" s="28">
        <f xml:space="preserve"> 'CASE DATA'!D37</f>
        <v>0</v>
      </c>
      <c r="D36" s="40" t="str">
        <f xml:space="preserve"> IF(OR('CASE DATA'!G37="JUV", 'CASE DATA'!G37="JWV"), "YES", "NO")</f>
        <v>NO</v>
      </c>
      <c r="E36" s="31" t="str">
        <f xml:space="preserve"> _xlfn.IFS(D36="NO", "N/A", AND('BASIC INFO'!B3&gt;'BASIC INFO'!B6+6574.5, C36+731&lt;'BASIC INFO'!B3), "YES", 'BASIC INFO'!B3&lt;('BASIC INFO'!B6+6574.5), "NOT YET 18", C36+731&gt;'BASIC INFO'!B3, "NOT YET 2 YEARS")</f>
        <v>N/A</v>
      </c>
      <c r="H36" s="35" t="str">
        <f xml:space="preserve"> IF(OR('CASE DATA'!G37="DISM", 'CASE DATA'!G37="ACQ", 'CASE DATA'!G37="NOTF", 'CASE DATA'!G37="WTHD", 'CASE DATA'!G37="TNSF"), "YES", "NO")</f>
        <v>NO</v>
      </c>
      <c r="I36" s="15" t="str">
        <f xml:space="preserve"> IF(H36="YES",'CASE DATA'!L37,"N/A")</f>
        <v>N/A</v>
      </c>
      <c r="J36" s="15" t="str">
        <f>IF(H36="YES",'CASE DATA'!J37+'CASE DATA'!K37+'CASE DATA'!M37+'CASE DATA'!N37+'CASE DATA'!O37+'CASE DATA'!P37+'CASE DATA'!Q37+'CASE DATA'!R37+'CASE DATA'!S37,"N/A")</f>
        <v>N/A</v>
      </c>
      <c r="K36" s="11" t="str">
        <f xml:space="preserve"> IF(H36="YES",IF(C36+180&lt;'BASIC INFO'!B3, "YES", "NO"),"N/A")</f>
        <v>N/A</v>
      </c>
      <c r="M36" s="35" t="str">
        <f xml:space="preserve"> IF(OR('CASE DATA'!G37="DEF"), "YES", "NO")</f>
        <v>NO</v>
      </c>
      <c r="N36" s="11">
        <f>'CASE DATA'!I37</f>
        <v>0</v>
      </c>
      <c r="O36" s="15" t="str">
        <f xml:space="preserve"> IF(M36="YES",'CASE DATA'!L37,"N/A")</f>
        <v>N/A</v>
      </c>
      <c r="P36" s="15" t="str">
        <f>IF(M36="YES",'CASE DATA'!J37+'CASE DATA'!K37+'CASE DATA'!M37+'CASE DATA'!N37+'CASE DATA'!O37+'CASE DATA'!P37+'CASE DATA'!Q37+'CASE DATA'!R37+'CASE DATA'!S37,"N/A")</f>
        <v>N/A</v>
      </c>
      <c r="Q36" s="34" t="str">
        <f xml:space="preserve"> IF(C36+730&lt;'BASIC INFO'!B3, "YES", "NO")</f>
        <v>NO</v>
      </c>
      <c r="S36" s="34" t="str">
        <f t="shared" si="0"/>
        <v>NO</v>
      </c>
      <c r="T36" t="str">
        <f xml:space="preserve"> IF('BASIC INFO'!B6+6574.5&gt;C36, "YES", "NO")</f>
        <v>YES</v>
      </c>
      <c r="V36" s="37"/>
      <c r="X36" s="37"/>
      <c r="Y36" s="192"/>
    </row>
    <row r="37" spans="1:25" x14ac:dyDescent="0.3">
      <c r="A37" s="11">
        <f xml:space="preserve"> 'CASE DATA'!A38</f>
        <v>0</v>
      </c>
      <c r="B37" s="11">
        <f xml:space="preserve"> 'CASE DATA'!E38</f>
        <v>0</v>
      </c>
      <c r="C37" s="28">
        <f xml:space="preserve"> 'CASE DATA'!D38</f>
        <v>0</v>
      </c>
      <c r="D37" s="40" t="str">
        <f xml:space="preserve"> IF(OR('CASE DATA'!G38="JUV", 'CASE DATA'!G38="JWV"), "YES", "NO")</f>
        <v>NO</v>
      </c>
      <c r="E37" s="31" t="str">
        <f xml:space="preserve"> _xlfn.IFS(D37="NO", "N/A", AND('BASIC INFO'!B3&gt;'BASIC INFO'!B6+6574.5, C37+731&lt;'BASIC INFO'!B3), "YES", 'BASIC INFO'!B3&lt;('BASIC INFO'!B6+6574.5), "NOT YET 18", C37+731&gt;'BASIC INFO'!B3, "NOT YET 2 YEARS")</f>
        <v>N/A</v>
      </c>
      <c r="H37" s="35" t="str">
        <f xml:space="preserve"> IF(OR('CASE DATA'!G38="DISM", 'CASE DATA'!G38="ACQ", 'CASE DATA'!G38="NOTF", 'CASE DATA'!G38="WTHD", 'CASE DATA'!G38="TNSF"), "YES", "NO")</f>
        <v>NO</v>
      </c>
      <c r="I37" s="15" t="str">
        <f xml:space="preserve"> IF(H37="YES",'CASE DATA'!L38,"N/A")</f>
        <v>N/A</v>
      </c>
      <c r="J37" s="15" t="str">
        <f>IF(H37="YES",'CASE DATA'!J38+'CASE DATA'!K38+'CASE DATA'!M38+'CASE DATA'!N38+'CASE DATA'!O38+'CASE DATA'!P38+'CASE DATA'!Q38+'CASE DATA'!R38+'CASE DATA'!S38,"N/A")</f>
        <v>N/A</v>
      </c>
      <c r="K37" s="11" t="str">
        <f xml:space="preserve"> IF(H37="YES",IF(C37+180&lt;'BASIC INFO'!B3, "YES", "NO"),"N/A")</f>
        <v>N/A</v>
      </c>
      <c r="M37" s="35" t="str">
        <f xml:space="preserve"> IF(OR('CASE DATA'!G38="DEF"), "YES", "NO")</f>
        <v>NO</v>
      </c>
      <c r="N37" s="11">
        <f>'CASE DATA'!I38</f>
        <v>0</v>
      </c>
      <c r="O37" s="15" t="str">
        <f xml:space="preserve"> IF(M37="YES",'CASE DATA'!L38,"N/A")</f>
        <v>N/A</v>
      </c>
      <c r="P37" s="15" t="str">
        <f>IF(M37="YES",'CASE DATA'!J38+'CASE DATA'!K38+'CASE DATA'!M38+'CASE DATA'!N38+'CASE DATA'!O38+'CASE DATA'!P38+'CASE DATA'!Q38+'CASE DATA'!R38+'CASE DATA'!S38,"N/A")</f>
        <v>N/A</v>
      </c>
      <c r="Q37" s="34" t="str">
        <f xml:space="preserve"> IF(C37+730&lt;'BASIC INFO'!B3, "YES", "NO")</f>
        <v>NO</v>
      </c>
      <c r="S37" s="34" t="str">
        <f t="shared" si="0"/>
        <v>NO</v>
      </c>
      <c r="T37" t="str">
        <f xml:space="preserve"> IF('BASIC INFO'!B6+6574.5&gt;C37, "YES", "NO")</f>
        <v>YES</v>
      </c>
      <c r="V37" s="37"/>
      <c r="X37" s="37"/>
      <c r="Y37" s="192"/>
    </row>
    <row r="38" spans="1:25" x14ac:dyDescent="0.3">
      <c r="A38" s="11">
        <f xml:space="preserve"> 'CASE DATA'!A39</f>
        <v>0</v>
      </c>
      <c r="B38" s="11">
        <f xml:space="preserve"> 'CASE DATA'!E39</f>
        <v>0</v>
      </c>
      <c r="C38" s="28">
        <f xml:space="preserve"> 'CASE DATA'!D39</f>
        <v>0</v>
      </c>
      <c r="D38" s="40" t="str">
        <f xml:space="preserve"> IF(OR('CASE DATA'!G39="JUV", 'CASE DATA'!G39="JWV"), "YES", "NO")</f>
        <v>NO</v>
      </c>
      <c r="E38" s="31" t="str">
        <f xml:space="preserve"> _xlfn.IFS(D38="NO", "N/A", AND('BASIC INFO'!B3&gt;'BASIC INFO'!B6+6574.5, C38+731&lt;'BASIC INFO'!B3), "YES", 'BASIC INFO'!B3&lt;('BASIC INFO'!B6+6574.5), "NOT YET 18", C38+731&gt;'BASIC INFO'!B3, "NOT YET 2 YEARS")</f>
        <v>N/A</v>
      </c>
      <c r="H38" s="35" t="str">
        <f xml:space="preserve"> IF(OR('CASE DATA'!G39="DISM", 'CASE DATA'!G39="ACQ", 'CASE DATA'!G39="NOTF", 'CASE DATA'!G39="WTHD", 'CASE DATA'!G39="TNSF"), "YES", "NO")</f>
        <v>NO</v>
      </c>
      <c r="I38" s="15" t="str">
        <f xml:space="preserve"> IF(H38="YES",'CASE DATA'!L39,"N/A")</f>
        <v>N/A</v>
      </c>
      <c r="J38" s="15" t="str">
        <f>IF(H38="YES",'CASE DATA'!J39+'CASE DATA'!K39+'CASE DATA'!M39+'CASE DATA'!N39+'CASE DATA'!O39+'CASE DATA'!P39+'CASE DATA'!Q39+'CASE DATA'!R39+'CASE DATA'!S39,"N/A")</f>
        <v>N/A</v>
      </c>
      <c r="K38" s="11" t="str">
        <f xml:space="preserve"> IF(H38="YES",IF(C38+180&lt;'BASIC INFO'!B3, "YES", "NO"),"N/A")</f>
        <v>N/A</v>
      </c>
      <c r="M38" s="35" t="str">
        <f xml:space="preserve"> IF(OR('CASE DATA'!G39="DEF"), "YES", "NO")</f>
        <v>NO</v>
      </c>
      <c r="N38" s="11">
        <f>'CASE DATA'!I39</f>
        <v>0</v>
      </c>
      <c r="O38" s="15" t="str">
        <f xml:space="preserve"> IF(M38="YES",'CASE DATA'!L39,"N/A")</f>
        <v>N/A</v>
      </c>
      <c r="P38" s="15" t="str">
        <f>IF(M38="YES",'CASE DATA'!J39+'CASE DATA'!K39+'CASE DATA'!M39+'CASE DATA'!N39+'CASE DATA'!O39+'CASE DATA'!P39+'CASE DATA'!Q39+'CASE DATA'!R39+'CASE DATA'!S39,"N/A")</f>
        <v>N/A</v>
      </c>
      <c r="Q38" s="34" t="str">
        <f xml:space="preserve"> IF(C38+730&lt;'BASIC INFO'!B3, "YES", "NO")</f>
        <v>NO</v>
      </c>
      <c r="S38" s="34" t="str">
        <f t="shared" si="0"/>
        <v>NO</v>
      </c>
      <c r="T38" t="str">
        <f xml:space="preserve"> IF('BASIC INFO'!B6+6574.5&gt;C38, "YES", "NO")</f>
        <v>YES</v>
      </c>
      <c r="V38" s="37"/>
      <c r="X38" s="37"/>
      <c r="Y38" s="192"/>
    </row>
    <row r="39" spans="1:25" x14ac:dyDescent="0.3">
      <c r="A39" s="11">
        <f xml:space="preserve"> 'CASE DATA'!A40</f>
        <v>0</v>
      </c>
      <c r="B39" s="11">
        <f xml:space="preserve"> 'CASE DATA'!E40</f>
        <v>0</v>
      </c>
      <c r="C39" s="28">
        <f xml:space="preserve"> 'CASE DATA'!D40</f>
        <v>0</v>
      </c>
      <c r="D39" s="40" t="str">
        <f xml:space="preserve"> IF(OR('CASE DATA'!G40="JUV", 'CASE DATA'!G40="JWV"), "YES", "NO")</f>
        <v>NO</v>
      </c>
      <c r="E39" s="31" t="str">
        <f xml:space="preserve"> _xlfn.IFS(D39="NO", "N/A", AND('BASIC INFO'!B3&gt;'BASIC INFO'!B6+6574.5, C39+731&lt;'BASIC INFO'!B3), "YES", 'BASIC INFO'!B3&lt;('BASIC INFO'!B6+6574.5), "NOT YET 18", C39+731&gt;'BASIC INFO'!B3, "NOT YET 2 YEARS")</f>
        <v>N/A</v>
      </c>
      <c r="H39" s="35" t="str">
        <f xml:space="preserve"> IF(OR('CASE DATA'!G40="DISM", 'CASE DATA'!G40="ACQ", 'CASE DATA'!G40="NOTF", 'CASE DATA'!G40="WTHD", 'CASE DATA'!G40="TNSF"), "YES", "NO")</f>
        <v>NO</v>
      </c>
      <c r="I39" s="15" t="str">
        <f xml:space="preserve"> IF(H39="YES",'CASE DATA'!L40,"N/A")</f>
        <v>N/A</v>
      </c>
      <c r="J39" s="15" t="str">
        <f>IF(H39="YES",'CASE DATA'!J40+'CASE DATA'!K40+'CASE DATA'!M40+'CASE DATA'!N40+'CASE DATA'!O40+'CASE DATA'!P40+'CASE DATA'!Q40+'CASE DATA'!R40+'CASE DATA'!S40,"N/A")</f>
        <v>N/A</v>
      </c>
      <c r="K39" s="11" t="str">
        <f xml:space="preserve"> IF(H39="YES",IF(C39+180&lt;'BASIC INFO'!B3, "YES", "NO"),"N/A")</f>
        <v>N/A</v>
      </c>
      <c r="M39" s="35" t="str">
        <f xml:space="preserve"> IF(OR('CASE DATA'!G40="DEF"), "YES", "NO")</f>
        <v>NO</v>
      </c>
      <c r="N39" s="11">
        <f>'CASE DATA'!I40</f>
        <v>0</v>
      </c>
      <c r="O39" s="15" t="str">
        <f xml:space="preserve"> IF(M39="YES",'CASE DATA'!L40,"N/A")</f>
        <v>N/A</v>
      </c>
      <c r="P39" s="15" t="str">
        <f>IF(M39="YES",'CASE DATA'!J40+'CASE DATA'!K40+'CASE DATA'!M40+'CASE DATA'!N40+'CASE DATA'!O40+'CASE DATA'!P40+'CASE DATA'!Q40+'CASE DATA'!R40+'CASE DATA'!S40,"N/A")</f>
        <v>N/A</v>
      </c>
      <c r="Q39" s="34" t="str">
        <f xml:space="preserve"> IF(C39+730&lt;'BASIC INFO'!B3, "YES", "NO")</f>
        <v>NO</v>
      </c>
      <c r="S39" s="34" t="str">
        <f t="shared" si="0"/>
        <v>NO</v>
      </c>
      <c r="T39" t="str">
        <f xml:space="preserve"> IF('BASIC INFO'!B6+6574.5&gt;C39, "YES", "NO")</f>
        <v>YES</v>
      </c>
      <c r="V39" s="37"/>
      <c r="X39" s="37"/>
      <c r="Y39" s="192"/>
    </row>
    <row r="40" spans="1:25" x14ac:dyDescent="0.3">
      <c r="A40" s="11">
        <f xml:space="preserve"> 'CASE DATA'!A41</f>
        <v>0</v>
      </c>
      <c r="B40" s="11">
        <f xml:space="preserve"> 'CASE DATA'!E41</f>
        <v>0</v>
      </c>
      <c r="C40" s="28">
        <f xml:space="preserve"> 'CASE DATA'!D41</f>
        <v>0</v>
      </c>
      <c r="D40" s="40" t="str">
        <f xml:space="preserve"> IF(OR('CASE DATA'!G41="JUV", 'CASE DATA'!G41="JWV"), "YES", "NO")</f>
        <v>NO</v>
      </c>
      <c r="E40" s="31" t="str">
        <f xml:space="preserve"> _xlfn.IFS(D40="NO", "N/A", AND('BASIC INFO'!B3&gt;'BASIC INFO'!B6+6574.5, C40+731&lt;'BASIC INFO'!B3), "YES", 'BASIC INFO'!B3&lt;('BASIC INFO'!B6+6574.5), "NOT YET 18", C40+731&gt;'BASIC INFO'!B3, "NOT YET 2 YEARS")</f>
        <v>N/A</v>
      </c>
      <c r="H40" s="35" t="str">
        <f xml:space="preserve"> IF(OR('CASE DATA'!G41="DISM", 'CASE DATA'!G41="ACQ", 'CASE DATA'!G41="NOTF", 'CASE DATA'!G41="WTHD", 'CASE DATA'!G41="TNSF"), "YES", "NO")</f>
        <v>NO</v>
      </c>
      <c r="I40" s="15" t="str">
        <f xml:space="preserve"> IF(H40="YES",'CASE DATA'!L41,"N/A")</f>
        <v>N/A</v>
      </c>
      <c r="J40" s="15" t="str">
        <f>IF(H40="YES",'CASE DATA'!J41+'CASE DATA'!K41+'CASE DATA'!M41+'CASE DATA'!N41+'CASE DATA'!O41+'CASE DATA'!P41+'CASE DATA'!Q41+'CASE DATA'!R41+'CASE DATA'!S41,"N/A")</f>
        <v>N/A</v>
      </c>
      <c r="K40" s="11" t="str">
        <f xml:space="preserve"> IF(H40="YES",IF(C40+180&lt;'BASIC INFO'!B3, "YES", "NO"),"N/A")</f>
        <v>N/A</v>
      </c>
      <c r="M40" s="35" t="str">
        <f xml:space="preserve"> IF(OR('CASE DATA'!G41="DEF"), "YES", "NO")</f>
        <v>NO</v>
      </c>
      <c r="N40" s="11">
        <f>'CASE DATA'!I41</f>
        <v>0</v>
      </c>
      <c r="O40" s="15" t="str">
        <f xml:space="preserve"> IF(M40="YES",'CASE DATA'!L41,"N/A")</f>
        <v>N/A</v>
      </c>
      <c r="P40" s="15" t="str">
        <f>IF(M40="YES",'CASE DATA'!J41+'CASE DATA'!K41+'CASE DATA'!M41+'CASE DATA'!N41+'CASE DATA'!O41+'CASE DATA'!P41+'CASE DATA'!Q41+'CASE DATA'!R41+'CASE DATA'!S41,"N/A")</f>
        <v>N/A</v>
      </c>
      <c r="Q40" s="34" t="str">
        <f xml:space="preserve"> IF(C40+730&lt;'BASIC INFO'!B3, "YES", "NO")</f>
        <v>NO</v>
      </c>
      <c r="S40" s="34" t="str">
        <f t="shared" si="0"/>
        <v>NO</v>
      </c>
      <c r="T40" t="str">
        <f xml:space="preserve"> IF('BASIC INFO'!B6+6574.5&gt;C40, "YES", "NO")</f>
        <v>YES</v>
      </c>
      <c r="V40" s="37"/>
      <c r="X40" s="37"/>
      <c r="Y40" s="192"/>
    </row>
    <row r="41" spans="1:25" x14ac:dyDescent="0.3">
      <c r="A41" s="11">
        <f xml:space="preserve"> 'CASE DATA'!A42</f>
        <v>0</v>
      </c>
      <c r="B41" s="11">
        <f xml:space="preserve"> 'CASE DATA'!E42</f>
        <v>0</v>
      </c>
      <c r="C41" s="28">
        <f xml:space="preserve"> 'CASE DATA'!D42</f>
        <v>0</v>
      </c>
      <c r="D41" s="40" t="str">
        <f xml:space="preserve"> IF(OR('CASE DATA'!G42="JUV", 'CASE DATA'!G42="JWV"), "YES", "NO")</f>
        <v>NO</v>
      </c>
      <c r="E41" s="31" t="str">
        <f xml:space="preserve"> _xlfn.IFS(D41="NO", "N/A", AND('BASIC INFO'!B3&gt;'BASIC INFO'!B6+6574.5, C41+731&lt;'BASIC INFO'!B3), "YES", 'BASIC INFO'!B3&lt;('BASIC INFO'!B6+6574.5), "NOT YET 18", C41+731&gt;'BASIC INFO'!B3, "NOT YET 2 YEARS")</f>
        <v>N/A</v>
      </c>
      <c r="F41" s="191"/>
      <c r="G41" s="191"/>
      <c r="H41" s="35" t="str">
        <f xml:space="preserve"> IF(OR('CASE DATA'!G42="DISM", 'CASE DATA'!G42="ACQ", 'CASE DATA'!G42="NOTF", 'CASE DATA'!G42="WTHD", 'CASE DATA'!G42="TNSF"), "YES", "NO")</f>
        <v>NO</v>
      </c>
      <c r="I41" s="15" t="str">
        <f xml:space="preserve"> IF(H41="YES",'CASE DATA'!L42,"N/A")</f>
        <v>N/A</v>
      </c>
      <c r="J41" s="15" t="str">
        <f>IF(H41="YES",'CASE DATA'!J42+'CASE DATA'!K42+'CASE DATA'!M42+'CASE DATA'!N42+'CASE DATA'!O42+'CASE DATA'!P42+'CASE DATA'!Q42+'CASE DATA'!R42+'CASE DATA'!S42,"N/A")</f>
        <v>N/A</v>
      </c>
      <c r="K41" s="11" t="str">
        <f xml:space="preserve"> IF(H41="YES",IF(C41+180&lt;'BASIC INFO'!B3, "YES", "NO"),"N/A")</f>
        <v>N/A</v>
      </c>
      <c r="L41" s="191"/>
      <c r="M41" s="35" t="str">
        <f xml:space="preserve"> IF(OR('CASE DATA'!G42="DEF"), "YES", "NO")</f>
        <v>NO</v>
      </c>
      <c r="N41" s="11">
        <f>'CASE DATA'!I42</f>
        <v>0</v>
      </c>
      <c r="O41" s="15" t="str">
        <f xml:space="preserve"> IF(M41="YES",'CASE DATA'!L42,"N/A")</f>
        <v>N/A</v>
      </c>
      <c r="P41" s="15" t="str">
        <f>IF(M41="YES",'CASE DATA'!J42+'CASE DATA'!K42+'CASE DATA'!M42+'CASE DATA'!N42+'CASE DATA'!O42+'CASE DATA'!P42+'CASE DATA'!Q42+'CASE DATA'!R42+'CASE DATA'!S42,"N/A")</f>
        <v>N/A</v>
      </c>
      <c r="Q41" s="34" t="str">
        <f xml:space="preserve"> IF(C41+730&lt;'BASIC INFO'!B3, "YES", "NO")</f>
        <v>NO</v>
      </c>
      <c r="R41" s="191"/>
      <c r="S41" s="34" t="str">
        <f t="shared" si="0"/>
        <v>NO</v>
      </c>
      <c r="T41" s="191" t="str">
        <f xml:space="preserve"> IF('BASIC INFO'!B6+6574.5&gt;C41, "YES", "NO")</f>
        <v>YES</v>
      </c>
      <c r="U41" s="191"/>
      <c r="V41" s="37"/>
      <c r="W41" s="191"/>
      <c r="X41" s="37"/>
      <c r="Y41" s="192"/>
    </row>
    <row r="42" spans="1:25" x14ac:dyDescent="0.3">
      <c r="A42" s="11">
        <f xml:space="preserve"> 'CASE DATA'!A43</f>
        <v>0</v>
      </c>
      <c r="B42" s="11">
        <f xml:space="preserve"> 'CASE DATA'!E43</f>
        <v>0</v>
      </c>
      <c r="C42" s="28">
        <f xml:space="preserve"> 'CASE DATA'!D43</f>
        <v>0</v>
      </c>
      <c r="D42" s="40" t="str">
        <f xml:space="preserve"> IF(OR('CASE DATA'!G43="JUV", 'CASE DATA'!G43="JWV"), "YES", "NO")</f>
        <v>NO</v>
      </c>
      <c r="E42" s="31" t="str">
        <f xml:space="preserve"> _xlfn.IFS(D42="NO", "N/A", AND('BASIC INFO'!B3&gt;'BASIC INFO'!B6+6574.5, C42+731&lt;'BASIC INFO'!B3), "YES", 'BASIC INFO'!B3&lt;('BASIC INFO'!B6+6574.5), "NOT YET 18", C42+731&gt;'BASIC INFO'!B3, "NOT YET 2 YEARS")</f>
        <v>N/A</v>
      </c>
      <c r="H42" s="35" t="str">
        <f xml:space="preserve"> IF(OR('CASE DATA'!G43="DISM", 'CASE DATA'!G43="ACQ", 'CASE DATA'!G43="NOTF", 'CASE DATA'!G43="WTHD", 'CASE DATA'!G43="TNSF"), "YES", "NO")</f>
        <v>NO</v>
      </c>
      <c r="I42" s="15" t="str">
        <f xml:space="preserve"> IF(H42="YES",'CASE DATA'!L43,"N/A")</f>
        <v>N/A</v>
      </c>
      <c r="J42" s="15" t="str">
        <f>IF(H42="YES",'CASE DATA'!J43+'CASE DATA'!K43+'CASE DATA'!M43+'CASE DATA'!N43+'CASE DATA'!O43+'CASE DATA'!P43+'CASE DATA'!Q43+'CASE DATA'!R43+'CASE DATA'!S43,"N/A")</f>
        <v>N/A</v>
      </c>
      <c r="K42" s="11" t="str">
        <f xml:space="preserve"> IF(H42="YES",IF(C42+180&lt;'BASIC INFO'!B3, "YES", "NO"),"N/A")</f>
        <v>N/A</v>
      </c>
      <c r="M42" s="35" t="str">
        <f xml:space="preserve"> IF(OR('CASE DATA'!G43="DEF"), "YES", "NO")</f>
        <v>NO</v>
      </c>
      <c r="N42" s="11">
        <f>'CASE DATA'!I43</f>
        <v>0</v>
      </c>
      <c r="O42" s="15" t="str">
        <f xml:space="preserve"> IF(M42="YES",'CASE DATA'!L43,"N/A")</f>
        <v>N/A</v>
      </c>
      <c r="P42" s="15" t="str">
        <f>IF(M42="YES",'CASE DATA'!J43+'CASE DATA'!K43+'CASE DATA'!M43+'CASE DATA'!N43+'CASE DATA'!O43+'CASE DATA'!P43+'CASE DATA'!Q43+'CASE DATA'!R43+'CASE DATA'!S43,"N/A")</f>
        <v>N/A</v>
      </c>
      <c r="Q42" s="34" t="str">
        <f xml:space="preserve"> IF(C42+730&lt;'BASIC INFO'!B3, "YES", "NO")</f>
        <v>NO</v>
      </c>
      <c r="S42" s="34" t="str">
        <f>Q42</f>
        <v>NO</v>
      </c>
      <c r="T42" s="191" t="str">
        <f xml:space="preserve"> IF('BASIC INFO'!B6+6574.5&gt;C42, "YES", "NO")</f>
        <v>YES</v>
      </c>
      <c r="V42" s="37"/>
      <c r="X42" s="37"/>
      <c r="Y42" s="192"/>
    </row>
    <row r="43" spans="1:25" x14ac:dyDescent="0.3">
      <c r="A43" s="11">
        <f xml:space="preserve"> 'CASE DATA'!A44</f>
        <v>0</v>
      </c>
      <c r="B43" s="11">
        <f xml:space="preserve"> 'CASE DATA'!E44</f>
        <v>0</v>
      </c>
      <c r="C43" s="28">
        <f xml:space="preserve"> 'CASE DATA'!D44</f>
        <v>0</v>
      </c>
      <c r="D43" s="40" t="str">
        <f xml:space="preserve"> IF(OR('CASE DATA'!G44="JUV", 'CASE DATA'!G44="JWV"), "YES", "NO")</f>
        <v>NO</v>
      </c>
      <c r="E43" s="31" t="str">
        <f xml:space="preserve"> _xlfn.IFS(D43="NO", "N/A", AND('BASIC INFO'!B3&gt;'BASIC INFO'!B6+6574.5, C43+731&lt;'BASIC INFO'!B3), "YES", 'BASIC INFO'!B3&lt;('BASIC INFO'!B6+6574.5), "NOT YET 18", C43+731&gt;'BASIC INFO'!B3, "NOT YET 2 YEARS")</f>
        <v>N/A</v>
      </c>
      <c r="H43" s="35" t="str">
        <f xml:space="preserve"> IF(OR('CASE DATA'!G44="DISM", 'CASE DATA'!G44="ACQ", 'CASE DATA'!G44="NOTF", 'CASE DATA'!G44="WTHD", 'CASE DATA'!G44="TNSF"), "YES", "NO")</f>
        <v>NO</v>
      </c>
      <c r="I43" s="15" t="str">
        <f xml:space="preserve"> IF(H43="YES",'CASE DATA'!L44,"N/A")</f>
        <v>N/A</v>
      </c>
      <c r="J43" s="15" t="str">
        <f>IF(H43="YES",'CASE DATA'!J44+'CASE DATA'!K44+'CASE DATA'!M44+'CASE DATA'!N44+'CASE DATA'!O44+'CASE DATA'!P44+'CASE DATA'!Q44+'CASE DATA'!R44+'CASE DATA'!S44,"N/A")</f>
        <v>N/A</v>
      </c>
      <c r="K43" s="11" t="str">
        <f xml:space="preserve"> IF(H43="YES",IF(C43+180&lt;'BASIC INFO'!B3, "YES", "NO"),"N/A")</f>
        <v>N/A</v>
      </c>
      <c r="M43" s="35" t="str">
        <f xml:space="preserve"> IF(OR('CASE DATA'!G44="DEF"), "YES", "NO")</f>
        <v>NO</v>
      </c>
      <c r="N43" s="11">
        <f>'CASE DATA'!I44</f>
        <v>0</v>
      </c>
      <c r="O43" s="15" t="str">
        <f xml:space="preserve"> IF(M43="YES",'CASE DATA'!L44,"N/A")</f>
        <v>N/A</v>
      </c>
      <c r="P43" s="15" t="str">
        <f>IF(M43="YES",'CASE DATA'!J44+'CASE DATA'!K44+'CASE DATA'!M44+'CASE DATA'!N44+'CASE DATA'!O44+'CASE DATA'!P44+'CASE DATA'!Q44+'CASE DATA'!R44+'CASE DATA'!S44,"N/A")</f>
        <v>N/A</v>
      </c>
      <c r="Q43" s="34" t="str">
        <f xml:space="preserve"> IF(C43+730&lt;'BASIC INFO'!B3, "YES", "NO")</f>
        <v>NO</v>
      </c>
      <c r="S43" s="34" t="str">
        <f>Q43</f>
        <v>NO</v>
      </c>
      <c r="T43" s="191" t="str">
        <f xml:space="preserve"> IF('BASIC INFO'!B6+6574.5&gt;C43, "YES", "NO")</f>
        <v>YES</v>
      </c>
      <c r="V43" s="37"/>
      <c r="X43" s="37"/>
      <c r="Y43" s="192"/>
    </row>
    <row r="44" spans="1:25" x14ac:dyDescent="0.3">
      <c r="A44" s="11">
        <f xml:space="preserve"> 'CASE DATA'!A45</f>
        <v>0</v>
      </c>
      <c r="B44" s="11">
        <f xml:space="preserve"> 'CASE DATA'!E45</f>
        <v>0</v>
      </c>
      <c r="C44" s="28">
        <f xml:space="preserve"> 'CASE DATA'!D45</f>
        <v>0</v>
      </c>
      <c r="D44" s="40" t="str">
        <f xml:space="preserve"> IF(OR('CASE DATA'!G45="JUV", 'CASE DATA'!G45="JWV"), "YES", "NO")</f>
        <v>NO</v>
      </c>
      <c r="E44" s="31" t="str">
        <f xml:space="preserve"> _xlfn.IFS(D44="NO", "N/A", AND('BASIC INFO'!B3&gt;'BASIC INFO'!B6+6574.5, C44+731&lt;'BASIC INFO'!B3), "YES", 'BASIC INFO'!B3&lt;('BASIC INFO'!B6+6574.5), "NOT YET 18", C44+731&gt;'BASIC INFO'!B3, "NOT YET 2 YEARS")</f>
        <v>N/A</v>
      </c>
      <c r="H44" s="35" t="str">
        <f xml:space="preserve"> IF(OR('CASE DATA'!G45="DISM", 'CASE DATA'!G45="ACQ", 'CASE DATA'!G45="NOTF", 'CASE DATA'!G45="WTHD", 'CASE DATA'!G45="TNSF"), "YES", "NO")</f>
        <v>NO</v>
      </c>
      <c r="I44" s="15" t="str">
        <f xml:space="preserve"> IF(H44="YES",'CASE DATA'!L45,"N/A")</f>
        <v>N/A</v>
      </c>
      <c r="J44" s="15" t="str">
        <f>IF(H44="YES",'CASE DATA'!J45+'CASE DATA'!K45+'CASE DATA'!M45+'CASE DATA'!N45+'CASE DATA'!O45+'CASE DATA'!P45+'CASE DATA'!Q45+'CASE DATA'!R45+'CASE DATA'!S45,"N/A")</f>
        <v>N/A</v>
      </c>
      <c r="K44" s="11" t="str">
        <f xml:space="preserve"> IF(H44="YES",IF(C44+180&lt;'BASIC INFO'!B3, "YES", "NO"),"N/A")</f>
        <v>N/A</v>
      </c>
      <c r="M44" s="35" t="str">
        <f xml:space="preserve"> IF(OR('CASE DATA'!G45="DEF"), "YES", "NO")</f>
        <v>NO</v>
      </c>
      <c r="N44" s="11">
        <f>'CASE DATA'!I45</f>
        <v>0</v>
      </c>
      <c r="O44" s="15" t="str">
        <f xml:space="preserve"> IF(M44="YES",'CASE DATA'!L45,"N/A")</f>
        <v>N/A</v>
      </c>
      <c r="P44" s="15" t="str">
        <f>IF(M44="YES",'CASE DATA'!J45+'CASE DATA'!K45+'CASE DATA'!M45+'CASE DATA'!N45+'CASE DATA'!O45+'CASE DATA'!P45+'CASE DATA'!Q45+'CASE DATA'!R45+'CASE DATA'!S45,"N/A")</f>
        <v>N/A</v>
      </c>
      <c r="Q44" s="34" t="str">
        <f xml:space="preserve"> IF(C44+730&lt;'BASIC INFO'!B3, "YES", "NO")</f>
        <v>NO</v>
      </c>
      <c r="S44" s="34" t="str">
        <f>Q44</f>
        <v>NO</v>
      </c>
      <c r="T44" s="191" t="str">
        <f xml:space="preserve"> IF('BASIC INFO'!B6+6574.5&gt;C44, "YES", "NO")</f>
        <v>YES</v>
      </c>
      <c r="V44" s="37"/>
      <c r="X44" s="37"/>
      <c r="Y44" s="192"/>
    </row>
    <row r="45" spans="1:25" x14ac:dyDescent="0.3">
      <c r="A45" s="11">
        <f xml:space="preserve"> 'CASE DATA'!A46</f>
        <v>0</v>
      </c>
      <c r="B45" s="11">
        <f xml:space="preserve"> 'CASE DATA'!E46</f>
        <v>0</v>
      </c>
      <c r="C45" s="28">
        <f xml:space="preserve"> 'CASE DATA'!D46</f>
        <v>0</v>
      </c>
      <c r="D45" s="40" t="str">
        <f xml:space="preserve"> IF(OR('CASE DATA'!G46="JUV", 'CASE DATA'!G46="JWV"), "YES", "NO")</f>
        <v>NO</v>
      </c>
      <c r="E45" s="31" t="str">
        <f xml:space="preserve"> _xlfn.IFS(D45="NO", "N/A", AND('BASIC INFO'!B3&gt;'BASIC INFO'!B6+6574.5, C45+731&lt;'BASIC INFO'!B3), "YES", 'BASIC INFO'!B3&lt;('BASIC INFO'!B6+6574.5), "NOT YET 18", C45+731&gt;'BASIC INFO'!B3, "NOT YET 2 YEARS")</f>
        <v>N/A</v>
      </c>
      <c r="H45" s="35" t="str">
        <f xml:space="preserve"> IF(OR('CASE DATA'!G46="DISM", 'CASE DATA'!G46="ACQ", 'CASE DATA'!G46="NOTF", 'CASE DATA'!G46="WTHD", 'CASE DATA'!G46="TNSF"), "YES", "NO")</f>
        <v>NO</v>
      </c>
      <c r="I45" s="15" t="str">
        <f xml:space="preserve"> IF(H45="YES",'CASE DATA'!L46,"N/A")</f>
        <v>N/A</v>
      </c>
      <c r="J45" s="15" t="str">
        <f>IF(H45="YES",'CASE DATA'!J46+'CASE DATA'!K46+'CASE DATA'!M46+'CASE DATA'!N46+'CASE DATA'!O46+'CASE DATA'!P46+'CASE DATA'!Q46+'CASE DATA'!R46+'CASE DATA'!S46,"N/A")</f>
        <v>N/A</v>
      </c>
      <c r="K45" s="11" t="str">
        <f xml:space="preserve"> IF(H45="YES",IF(C45+180&lt;'BASIC INFO'!B3, "YES", "NO"),"N/A")</f>
        <v>N/A</v>
      </c>
      <c r="M45" s="35" t="str">
        <f xml:space="preserve"> IF(OR('CASE DATA'!G46="DEF"), "YES", "NO")</f>
        <v>NO</v>
      </c>
      <c r="N45" s="11">
        <f>'CASE DATA'!I46</f>
        <v>0</v>
      </c>
      <c r="O45" s="15" t="str">
        <f xml:space="preserve"> IF(M45="YES",'CASE DATA'!L46,"N/A")</f>
        <v>N/A</v>
      </c>
      <c r="P45" s="15" t="str">
        <f>IF(M45="YES",'CASE DATA'!J46+'CASE DATA'!K46+'CASE DATA'!M46+'CASE DATA'!N46+'CASE DATA'!O46+'CASE DATA'!P46+'CASE DATA'!Q46+'CASE DATA'!R46+'CASE DATA'!S46,"N/A")</f>
        <v>N/A</v>
      </c>
      <c r="Q45" s="34" t="str">
        <f xml:space="preserve"> IF(C45+730&lt;'BASIC INFO'!B3, "YES", "NO")</f>
        <v>NO</v>
      </c>
      <c r="S45" s="34" t="str">
        <f>Q45</f>
        <v>NO</v>
      </c>
      <c r="T45" s="191" t="str">
        <f xml:space="preserve"> IF('BASIC INFO'!B6+6574.5&gt;C45, "YES", "NO")</f>
        <v>YES</v>
      </c>
      <c r="V45" s="37"/>
      <c r="X45" s="37"/>
      <c r="Y45" s="192"/>
    </row>
    <row r="46" spans="1:25" x14ac:dyDescent="0.3">
      <c r="A46" s="11">
        <f xml:space="preserve"> 'CASE DATA'!A47</f>
        <v>0</v>
      </c>
      <c r="B46" s="11">
        <f xml:space="preserve"> 'CASE DATA'!E47</f>
        <v>0</v>
      </c>
      <c r="C46" s="28">
        <f xml:space="preserve"> 'CASE DATA'!D47</f>
        <v>0</v>
      </c>
      <c r="D46" s="40" t="str">
        <f xml:space="preserve"> IF(OR('CASE DATA'!G47="JUV", 'CASE DATA'!G47="JWV"), "YES", "NO")</f>
        <v>NO</v>
      </c>
      <c r="E46" s="31" t="str">
        <f xml:space="preserve"> _xlfn.IFS(D46="NO", "N/A", AND('BASIC INFO'!B3&gt;'BASIC INFO'!B6+6574.5, C46+731&lt;'BASIC INFO'!B3), "YES", 'BASIC INFO'!B3&lt;('BASIC INFO'!B6+6574.5), "NOT YET 18", C46+731&gt;'BASIC INFO'!B3, "NOT YET 2 YEARS")</f>
        <v>N/A</v>
      </c>
      <c r="H46" s="35" t="str">
        <f xml:space="preserve"> IF(OR('CASE DATA'!G47="DISM", 'CASE DATA'!G47="ACQ", 'CASE DATA'!G47="NOTF", 'CASE DATA'!G47="WTHD", 'CASE DATA'!G47="TNSF"), "YES", "NO")</f>
        <v>NO</v>
      </c>
      <c r="I46" s="15" t="str">
        <f xml:space="preserve"> IF(H46="YES",'CASE DATA'!L47,"N/A")</f>
        <v>N/A</v>
      </c>
      <c r="J46" s="15" t="str">
        <f>IF(H46="YES",'CASE DATA'!J47+'CASE DATA'!K47+'CASE DATA'!M47+'CASE DATA'!N47+'CASE DATA'!O47+'CASE DATA'!P47+'CASE DATA'!Q47+'CASE DATA'!R47+'CASE DATA'!S47,"N/A")</f>
        <v>N/A</v>
      </c>
      <c r="K46" s="11" t="str">
        <f xml:space="preserve"> IF(H46="YES",IF(C46+180&lt;'BASIC INFO'!B3, "YES", "NO"),"N/A")</f>
        <v>N/A</v>
      </c>
      <c r="M46" s="35" t="str">
        <f xml:space="preserve"> IF(OR('CASE DATA'!G47="DEF"), "YES", "NO")</f>
        <v>NO</v>
      </c>
      <c r="N46" s="11">
        <f>'CASE DATA'!I47</f>
        <v>0</v>
      </c>
      <c r="O46" s="15" t="str">
        <f xml:space="preserve"> IF(M46="YES",'CASE DATA'!L47,"N/A")</f>
        <v>N/A</v>
      </c>
      <c r="P46" s="15" t="str">
        <f>IF(M46="YES",'CASE DATA'!J47+'CASE DATA'!K47+'CASE DATA'!M47+'CASE DATA'!N47+'CASE DATA'!O47+'CASE DATA'!P47+'CASE DATA'!Q47+'CASE DATA'!R47+'CASE DATA'!S47,"N/A")</f>
        <v>N/A</v>
      </c>
      <c r="Q46" s="34" t="str">
        <f xml:space="preserve"> IF(C46+730&lt;'BASIC INFO'!B3, "YES", "NO")</f>
        <v>NO</v>
      </c>
      <c r="S46" s="34" t="str">
        <f>Q46</f>
        <v>NO</v>
      </c>
      <c r="T46" s="191" t="str">
        <f xml:space="preserve"> IF('BASIC INFO'!B6+6574.5&gt;C46, "YES", "NO")</f>
        <v>YES</v>
      </c>
      <c r="V46" s="37"/>
      <c r="X46" s="37"/>
      <c r="Y46" s="192"/>
    </row>
    <row r="47" spans="1:25" x14ac:dyDescent="0.3">
      <c r="A47" s="11">
        <f xml:space="preserve"> 'CASE DATA'!A48</f>
        <v>0</v>
      </c>
      <c r="B47" s="11">
        <f xml:space="preserve"> 'CASE DATA'!E48</f>
        <v>0</v>
      </c>
      <c r="C47" s="28">
        <f xml:space="preserve"> 'CASE DATA'!D48</f>
        <v>0</v>
      </c>
      <c r="D47" s="40" t="str">
        <f xml:space="preserve"> IF(OR('CASE DATA'!G48="JUV", 'CASE DATA'!G48="JWV"), "YES", "NO")</f>
        <v>NO</v>
      </c>
      <c r="E47" s="31" t="str">
        <f xml:space="preserve"> _xlfn.IFS(D47="NO", "N/A", AND('BASIC INFO'!B3&gt;'BASIC INFO'!B6+6574.5, C47+731&lt;'BASIC INFO'!B3), "YES", 'BASIC INFO'!B3&lt;('BASIC INFO'!B6+6574.5), "NOT YET 18", C47+731&gt;'BASIC INFO'!B3, "NOT YET 2 YEARS")</f>
        <v>N/A</v>
      </c>
      <c r="H47" s="35" t="str">
        <f xml:space="preserve"> IF(OR('CASE DATA'!G48="DISM", 'CASE DATA'!G48="ACQ", 'CASE DATA'!G48="NOTF", 'CASE DATA'!G48="WTHD", 'CASE DATA'!G48="TNSF"), "YES", "NO")</f>
        <v>NO</v>
      </c>
      <c r="I47" s="15" t="str">
        <f xml:space="preserve"> IF(H47="YES",'CASE DATA'!L48,"N/A")</f>
        <v>N/A</v>
      </c>
      <c r="J47" s="15" t="str">
        <f>IF(H47="YES",'CASE DATA'!J48+'CASE DATA'!K48+'CASE DATA'!M48+'CASE DATA'!N48+'CASE DATA'!O48+'CASE DATA'!P48+'CASE DATA'!Q48+'CASE DATA'!R48+'CASE DATA'!S48,"N/A")</f>
        <v>N/A</v>
      </c>
      <c r="K47" s="11" t="str">
        <f xml:space="preserve"> IF(H47="YES",IF(C47+180&lt;'BASIC INFO'!B3, "YES", "NO"),"N/A")</f>
        <v>N/A</v>
      </c>
      <c r="M47" s="35" t="str">
        <f xml:space="preserve"> IF(OR('CASE DATA'!G48="DEF"), "YES", "NO")</f>
        <v>NO</v>
      </c>
      <c r="N47" s="11">
        <f>'CASE DATA'!I48</f>
        <v>0</v>
      </c>
      <c r="O47" s="15" t="str">
        <f xml:space="preserve"> IF(M47="YES",'CASE DATA'!L48,"N/A")</f>
        <v>N/A</v>
      </c>
      <c r="P47" s="15" t="str">
        <f>IF(M47="YES",'CASE DATA'!J48+'CASE DATA'!K48+'CASE DATA'!M48+'CASE DATA'!N48+'CASE DATA'!O48+'CASE DATA'!P48+'CASE DATA'!Q48+'CASE DATA'!R48+'CASE DATA'!S48,"N/A")</f>
        <v>N/A</v>
      </c>
      <c r="Q47" s="34" t="str">
        <f xml:space="preserve"> IF(C47+730&lt;'BASIC INFO'!B3, "YES", "NO")</f>
        <v>NO</v>
      </c>
      <c r="S47" s="34" t="str">
        <f t="shared" ref="S47:S100" si="1">Q47</f>
        <v>NO</v>
      </c>
      <c r="T47" s="191" t="str">
        <f xml:space="preserve"> IF('BASIC INFO'!B6+6574.5&gt;C47, "YES", "NO")</f>
        <v>YES</v>
      </c>
      <c r="V47" s="37"/>
      <c r="X47" s="37"/>
      <c r="Y47" s="192"/>
    </row>
    <row r="48" spans="1:25" x14ac:dyDescent="0.3">
      <c r="A48" s="11">
        <f xml:space="preserve"> 'CASE DATA'!A49</f>
        <v>0</v>
      </c>
      <c r="B48" s="11">
        <f xml:space="preserve"> 'CASE DATA'!E49</f>
        <v>0</v>
      </c>
      <c r="C48" s="28">
        <f xml:space="preserve"> 'CASE DATA'!D49</f>
        <v>0</v>
      </c>
      <c r="D48" s="40" t="str">
        <f xml:space="preserve"> IF(OR('CASE DATA'!G49="JUV", 'CASE DATA'!G49="JWV"), "YES", "NO")</f>
        <v>NO</v>
      </c>
      <c r="E48" s="31" t="str">
        <f xml:space="preserve"> _xlfn.IFS(D48="NO", "N/A", AND('BASIC INFO'!B3&gt;'BASIC INFO'!B6+6574.5, C48+731&lt;'BASIC INFO'!B3), "YES", 'BASIC INFO'!B3&lt;('BASIC INFO'!B6+6574.5), "NOT YET 18", C48+731&gt;'BASIC INFO'!B3, "NOT YET 2 YEARS")</f>
        <v>N/A</v>
      </c>
      <c r="H48" s="35" t="str">
        <f xml:space="preserve"> IF(OR('CASE DATA'!G49="DISM", 'CASE DATA'!G49="ACQ", 'CASE DATA'!G49="NOTF", 'CASE DATA'!G49="WTHD", 'CASE DATA'!G49="TNSF"), "YES", "NO")</f>
        <v>NO</v>
      </c>
      <c r="I48" s="15" t="str">
        <f xml:space="preserve"> IF(H48="YES",'CASE DATA'!L49,"N/A")</f>
        <v>N/A</v>
      </c>
      <c r="J48" s="15" t="str">
        <f>IF(H48="YES",'CASE DATA'!J49+'CASE DATA'!K49+'CASE DATA'!M49+'CASE DATA'!N49+'CASE DATA'!O49+'CASE DATA'!P49+'CASE DATA'!Q49+'CASE DATA'!R49+'CASE DATA'!S49,"N/A")</f>
        <v>N/A</v>
      </c>
      <c r="K48" s="11" t="str">
        <f xml:space="preserve"> IF(H48="YES",IF(C48+180&lt;'BASIC INFO'!B3, "YES", "NO"),"N/A")</f>
        <v>N/A</v>
      </c>
      <c r="M48" s="35" t="str">
        <f xml:space="preserve"> IF(OR('CASE DATA'!G49="DEF"), "YES", "NO")</f>
        <v>NO</v>
      </c>
      <c r="N48" s="11">
        <f>'CASE DATA'!I49</f>
        <v>0</v>
      </c>
      <c r="O48" s="15" t="str">
        <f xml:space="preserve"> IF(M48="YES",'CASE DATA'!L49,"N/A")</f>
        <v>N/A</v>
      </c>
      <c r="P48" s="15" t="str">
        <f>IF(M48="YES",'CASE DATA'!J49+'CASE DATA'!K49+'CASE DATA'!M49+'CASE DATA'!N49+'CASE DATA'!O49+'CASE DATA'!P49+'CASE DATA'!Q49+'CASE DATA'!R49+'CASE DATA'!S49,"N/A")</f>
        <v>N/A</v>
      </c>
      <c r="Q48" s="34" t="str">
        <f xml:space="preserve"> IF(C48+730&lt;'BASIC INFO'!B3, "YES", "NO")</f>
        <v>NO</v>
      </c>
      <c r="S48" s="34" t="str">
        <f t="shared" si="1"/>
        <v>NO</v>
      </c>
      <c r="T48" s="191" t="str">
        <f xml:space="preserve"> IF('BASIC INFO'!B6+6574.5&gt;C48, "YES", "NO")</f>
        <v>YES</v>
      </c>
      <c r="V48" s="37"/>
      <c r="X48" s="37"/>
      <c r="Y48" s="192"/>
    </row>
    <row r="49" spans="1:25" x14ac:dyDescent="0.3">
      <c r="A49" s="11">
        <f xml:space="preserve"> 'CASE DATA'!A50</f>
        <v>0</v>
      </c>
      <c r="B49" s="11">
        <f xml:space="preserve"> 'CASE DATA'!E50</f>
        <v>0</v>
      </c>
      <c r="C49" s="28">
        <f xml:space="preserve"> 'CASE DATA'!D50</f>
        <v>0</v>
      </c>
      <c r="D49" s="40" t="str">
        <f xml:space="preserve"> IF(OR('CASE DATA'!G50="JUV", 'CASE DATA'!G50="JWV"), "YES", "NO")</f>
        <v>NO</v>
      </c>
      <c r="E49" s="31" t="str">
        <f xml:space="preserve"> _xlfn.IFS(D49="NO", "N/A", AND('BASIC INFO'!B3&gt;'BASIC INFO'!B6+6574.5, C49+731&lt;'BASIC INFO'!B3), "YES", 'BASIC INFO'!B3&lt;('BASIC INFO'!B6+6574.5), "NOT YET 18", C49+731&gt;'BASIC INFO'!B3, "NOT YET 2 YEARS")</f>
        <v>N/A</v>
      </c>
      <c r="H49" s="35" t="str">
        <f xml:space="preserve"> IF(OR('CASE DATA'!G50="DISM", 'CASE DATA'!G50="ACQ", 'CASE DATA'!G50="NOTF", 'CASE DATA'!G50="WTHD", 'CASE DATA'!G50="TNSF"), "YES", "NO")</f>
        <v>NO</v>
      </c>
      <c r="I49" s="15" t="str">
        <f xml:space="preserve"> IF(H49="YES",'CASE DATA'!L50,"N/A")</f>
        <v>N/A</v>
      </c>
      <c r="J49" s="15" t="str">
        <f>IF(H49="YES",'CASE DATA'!J50+'CASE DATA'!K50+'CASE DATA'!M50+'CASE DATA'!N50+'CASE DATA'!O50+'CASE DATA'!P50+'CASE DATA'!Q50+'CASE DATA'!R50+'CASE DATA'!S50,"N/A")</f>
        <v>N/A</v>
      </c>
      <c r="K49" s="11" t="str">
        <f xml:space="preserve"> IF(H49="YES",IF(C49+180&lt;'BASIC INFO'!B3, "YES", "NO"),"N/A")</f>
        <v>N/A</v>
      </c>
      <c r="M49" s="35" t="str">
        <f xml:space="preserve"> IF(OR('CASE DATA'!G50="DEF"), "YES", "NO")</f>
        <v>NO</v>
      </c>
      <c r="N49" s="11">
        <f>'CASE DATA'!I50</f>
        <v>0</v>
      </c>
      <c r="O49" s="15" t="str">
        <f xml:space="preserve"> IF(M49="YES",'CASE DATA'!L50,"N/A")</f>
        <v>N/A</v>
      </c>
      <c r="P49" s="15" t="str">
        <f>IF(M49="YES",'CASE DATA'!J50+'CASE DATA'!K50+'CASE DATA'!M50+'CASE DATA'!N50+'CASE DATA'!O50+'CASE DATA'!P50+'CASE DATA'!Q50+'CASE DATA'!R50+'CASE DATA'!S50,"N/A")</f>
        <v>N/A</v>
      </c>
      <c r="Q49" s="34" t="str">
        <f xml:space="preserve"> IF(C49+730&lt;'BASIC INFO'!B3, "YES", "NO")</f>
        <v>NO</v>
      </c>
      <c r="S49" s="34" t="str">
        <f t="shared" si="1"/>
        <v>NO</v>
      </c>
      <c r="T49" s="191" t="str">
        <f xml:space="preserve"> IF('BASIC INFO'!B6+6574.5&gt;C49, "YES", "NO")</f>
        <v>YES</v>
      </c>
      <c r="V49" s="37"/>
      <c r="X49" s="37"/>
      <c r="Y49" s="192"/>
    </row>
    <row r="50" spans="1:25" x14ac:dyDescent="0.3">
      <c r="A50" s="11">
        <f xml:space="preserve"> 'CASE DATA'!A51</f>
        <v>0</v>
      </c>
      <c r="B50" s="11">
        <f xml:space="preserve"> 'CASE DATA'!E51</f>
        <v>0</v>
      </c>
      <c r="C50" s="28">
        <f xml:space="preserve"> 'CASE DATA'!D51</f>
        <v>0</v>
      </c>
      <c r="D50" s="40" t="str">
        <f xml:space="preserve"> IF(OR('CASE DATA'!G51="JUV", 'CASE DATA'!G51="JWV"), "YES", "NO")</f>
        <v>NO</v>
      </c>
      <c r="E50" s="31" t="str">
        <f xml:space="preserve"> _xlfn.IFS(D50="NO", "N/A", AND('BASIC INFO'!B3&gt;'BASIC INFO'!B6+6574.5, C50+731&lt;'BASIC INFO'!B3), "YES", 'BASIC INFO'!B3&lt;('BASIC INFO'!B6+6574.5), "NOT YET 18", C50+731&gt;'BASIC INFO'!B3, "NOT YET 2 YEARS")</f>
        <v>N/A</v>
      </c>
      <c r="H50" s="35" t="str">
        <f xml:space="preserve"> IF(OR('CASE DATA'!G51="DISM", 'CASE DATA'!G51="ACQ", 'CASE DATA'!G51="NOTF", 'CASE DATA'!G51="WTHD", 'CASE DATA'!G51="TNSF"), "YES", "NO")</f>
        <v>NO</v>
      </c>
      <c r="I50" s="15" t="str">
        <f xml:space="preserve"> IF(H50="YES",'CASE DATA'!L51,"N/A")</f>
        <v>N/A</v>
      </c>
      <c r="J50" s="15" t="str">
        <f>IF(H50="YES",'CASE DATA'!J51+'CASE DATA'!K51+'CASE DATA'!M51+'CASE DATA'!N51+'CASE DATA'!O51+'CASE DATA'!P51+'CASE DATA'!Q51+'CASE DATA'!R51+'CASE DATA'!S51,"N/A")</f>
        <v>N/A</v>
      </c>
      <c r="K50" s="11" t="str">
        <f xml:space="preserve"> IF(H50="YES",IF(C50+180&lt;'BASIC INFO'!B3, "YES", "NO"),"N/A")</f>
        <v>N/A</v>
      </c>
      <c r="M50" s="35" t="str">
        <f xml:space="preserve"> IF(OR('CASE DATA'!G51="DEF"), "YES", "NO")</f>
        <v>NO</v>
      </c>
      <c r="N50" s="11">
        <f>'CASE DATA'!I51</f>
        <v>0</v>
      </c>
      <c r="O50" s="15" t="str">
        <f xml:space="preserve"> IF(M50="YES",'CASE DATA'!L51,"N/A")</f>
        <v>N/A</v>
      </c>
      <c r="P50" s="15" t="str">
        <f>IF(M50="YES",'CASE DATA'!J51+'CASE DATA'!K51+'CASE DATA'!M51+'CASE DATA'!N51+'CASE DATA'!O51+'CASE DATA'!P51+'CASE DATA'!Q51+'CASE DATA'!R51+'CASE DATA'!S51,"N/A")</f>
        <v>N/A</v>
      </c>
      <c r="Q50" s="34" t="str">
        <f xml:space="preserve"> IF(C50+730&lt;'BASIC INFO'!B3, "YES", "NO")</f>
        <v>NO</v>
      </c>
      <c r="S50" s="34" t="str">
        <f t="shared" si="1"/>
        <v>NO</v>
      </c>
      <c r="T50" s="191" t="str">
        <f xml:space="preserve"> IF('BASIC INFO'!B6+6574.5&gt;C50, "YES", "NO")</f>
        <v>YES</v>
      </c>
      <c r="V50" s="37"/>
      <c r="X50" s="37"/>
      <c r="Y50" s="192"/>
    </row>
    <row r="51" spans="1:25" x14ac:dyDescent="0.3">
      <c r="A51" s="11">
        <f xml:space="preserve"> 'CASE DATA'!A52</f>
        <v>0</v>
      </c>
      <c r="B51" s="11">
        <f xml:space="preserve"> 'CASE DATA'!E52</f>
        <v>0</v>
      </c>
      <c r="C51" s="28">
        <f xml:space="preserve"> 'CASE DATA'!D52</f>
        <v>0</v>
      </c>
      <c r="D51" s="40" t="str">
        <f xml:space="preserve"> IF(OR('CASE DATA'!G52="JUV", 'CASE DATA'!G52="JWV"), "YES", "NO")</f>
        <v>NO</v>
      </c>
      <c r="E51" s="31" t="str">
        <f xml:space="preserve"> _xlfn.IFS(D51="NO", "N/A", AND('BASIC INFO'!B3&gt;'BASIC INFO'!B6+6574.5, C51+731&lt;'BASIC INFO'!B3), "YES", 'BASIC INFO'!B3&lt;('BASIC INFO'!B6+6574.5), "NOT YET 18", C51+731&gt;'BASIC INFO'!B3, "NOT YET 2 YEARS")</f>
        <v>N/A</v>
      </c>
      <c r="H51" s="35" t="str">
        <f xml:space="preserve"> IF(OR('CASE DATA'!G52="DISM", 'CASE DATA'!G52="ACQ", 'CASE DATA'!G52="NOTF", 'CASE DATA'!G52="WTHD", 'CASE DATA'!G52="TNSF"), "YES", "NO")</f>
        <v>NO</v>
      </c>
      <c r="I51" s="15" t="str">
        <f xml:space="preserve"> IF(H51="YES",'CASE DATA'!L52,"N/A")</f>
        <v>N/A</v>
      </c>
      <c r="J51" s="15" t="str">
        <f>IF(H51="YES",'CASE DATA'!J52+'CASE DATA'!K52+'CASE DATA'!M52+'CASE DATA'!N52+'CASE DATA'!O52+'CASE DATA'!P52+'CASE DATA'!Q52+'CASE DATA'!R52+'CASE DATA'!S52,"N/A")</f>
        <v>N/A</v>
      </c>
      <c r="K51" s="11" t="str">
        <f xml:space="preserve"> IF(H51="YES",IF(C51+180&lt;'BASIC INFO'!B3, "YES", "NO"),"N/A")</f>
        <v>N/A</v>
      </c>
      <c r="M51" s="35" t="str">
        <f xml:space="preserve"> IF(OR('CASE DATA'!G52="DEF"), "YES", "NO")</f>
        <v>NO</v>
      </c>
      <c r="N51" s="11">
        <f>'CASE DATA'!I52</f>
        <v>0</v>
      </c>
      <c r="O51" s="15" t="str">
        <f xml:space="preserve"> IF(M51="YES",'CASE DATA'!L52,"N/A")</f>
        <v>N/A</v>
      </c>
      <c r="P51" s="15" t="str">
        <f>IF(M51="YES",'CASE DATA'!J52+'CASE DATA'!K52+'CASE DATA'!M52+'CASE DATA'!N52+'CASE DATA'!O52+'CASE DATA'!P52+'CASE DATA'!Q52+'CASE DATA'!R52+'CASE DATA'!S52,"N/A")</f>
        <v>N/A</v>
      </c>
      <c r="Q51" s="34" t="str">
        <f xml:space="preserve"> IF(C51+730&lt;'BASIC INFO'!B3, "YES", "NO")</f>
        <v>NO</v>
      </c>
      <c r="S51" s="34" t="str">
        <f t="shared" si="1"/>
        <v>NO</v>
      </c>
      <c r="T51" s="191" t="str">
        <f xml:space="preserve"> IF('BASIC INFO'!B6+6574.5&gt;C51, "YES", "NO")</f>
        <v>YES</v>
      </c>
      <c r="V51" s="37"/>
      <c r="X51" s="37"/>
      <c r="Y51" s="192"/>
    </row>
    <row r="52" spans="1:25" x14ac:dyDescent="0.3">
      <c r="A52" s="11">
        <f xml:space="preserve"> 'CASE DATA'!A53</f>
        <v>0</v>
      </c>
      <c r="B52" s="11">
        <f xml:space="preserve"> 'CASE DATA'!E53</f>
        <v>0</v>
      </c>
      <c r="C52" s="28">
        <f xml:space="preserve"> 'CASE DATA'!D53</f>
        <v>0</v>
      </c>
      <c r="D52" s="40" t="str">
        <f xml:space="preserve"> IF(OR('CASE DATA'!G53="JUV", 'CASE DATA'!G53="JWV"), "YES", "NO")</f>
        <v>NO</v>
      </c>
      <c r="E52" s="31" t="str">
        <f xml:space="preserve"> _xlfn.IFS(D52="NO", "N/A", AND('BASIC INFO'!B3&gt;'BASIC INFO'!B6+6574.5, C52+731&lt;'BASIC INFO'!B3), "YES", 'BASIC INFO'!B3&lt;('BASIC INFO'!B6+6574.5), "NOT YET 18", C52+731&gt;'BASIC INFO'!B3, "NOT YET 2 YEARS")</f>
        <v>N/A</v>
      </c>
      <c r="H52" s="35" t="str">
        <f xml:space="preserve"> IF(OR('CASE DATA'!G53="DISM", 'CASE DATA'!G53="ACQ", 'CASE DATA'!G53="NOTF", 'CASE DATA'!G53="WTHD", 'CASE DATA'!G53="TNSF"), "YES", "NO")</f>
        <v>NO</v>
      </c>
      <c r="I52" s="15" t="str">
        <f xml:space="preserve"> IF(H52="YES",'CASE DATA'!L53,"N/A")</f>
        <v>N/A</v>
      </c>
      <c r="J52" s="15" t="str">
        <f>IF(H52="YES",'CASE DATA'!J53+'CASE DATA'!K53+'CASE DATA'!M53+'CASE DATA'!N53+'CASE DATA'!O53+'CASE DATA'!P53+'CASE DATA'!Q53+'CASE DATA'!R53+'CASE DATA'!S53,"N/A")</f>
        <v>N/A</v>
      </c>
      <c r="K52" s="11" t="str">
        <f xml:space="preserve"> IF(H52="YES",IF(C52+180&lt;'BASIC INFO'!B3, "YES", "NO"),"N/A")</f>
        <v>N/A</v>
      </c>
      <c r="M52" s="35" t="str">
        <f xml:space="preserve"> IF(OR('CASE DATA'!G53="DEF"), "YES", "NO")</f>
        <v>NO</v>
      </c>
      <c r="N52" s="11">
        <f>'CASE DATA'!I53</f>
        <v>0</v>
      </c>
      <c r="O52" s="15" t="str">
        <f xml:space="preserve"> IF(M52="YES",'CASE DATA'!L53,"N/A")</f>
        <v>N/A</v>
      </c>
      <c r="P52" s="15" t="str">
        <f>IF(M52="YES",'CASE DATA'!J53+'CASE DATA'!K53+'CASE DATA'!M53+'CASE DATA'!N53+'CASE DATA'!O53+'CASE DATA'!P53+'CASE DATA'!Q53+'CASE DATA'!R53+'CASE DATA'!S53,"N/A")</f>
        <v>N/A</v>
      </c>
      <c r="Q52" s="34" t="str">
        <f xml:space="preserve"> IF(C52+730&lt;'BASIC INFO'!B3, "YES", "NO")</f>
        <v>NO</v>
      </c>
      <c r="S52" s="34" t="str">
        <f t="shared" si="1"/>
        <v>NO</v>
      </c>
      <c r="T52" s="191" t="str">
        <f xml:space="preserve"> IF('BASIC INFO'!B6+6574.5&gt;C52, "YES", "NO")</f>
        <v>YES</v>
      </c>
      <c r="V52" s="37"/>
      <c r="X52" s="37"/>
      <c r="Y52" s="192"/>
    </row>
    <row r="53" spans="1:25" x14ac:dyDescent="0.3">
      <c r="A53" s="11">
        <f xml:space="preserve"> 'CASE DATA'!A54</f>
        <v>0</v>
      </c>
      <c r="B53" s="11">
        <f xml:space="preserve"> 'CASE DATA'!E54</f>
        <v>0</v>
      </c>
      <c r="C53" s="28">
        <f xml:space="preserve"> 'CASE DATA'!D54</f>
        <v>0</v>
      </c>
      <c r="D53" s="40" t="str">
        <f xml:space="preserve"> IF(OR('CASE DATA'!G54="JUV", 'CASE DATA'!G54="JWV"), "YES", "NO")</f>
        <v>NO</v>
      </c>
      <c r="E53" s="31" t="str">
        <f xml:space="preserve"> _xlfn.IFS(D53="NO", "N/A", AND('BASIC INFO'!B3&gt;'BASIC INFO'!B6+6574.5, C53+731&lt;'BASIC INFO'!B3), "YES", 'BASIC INFO'!B3&lt;('BASIC INFO'!B6+6574.5), "NOT YET 18", C53+731&gt;'BASIC INFO'!B3, "NOT YET 2 YEARS")</f>
        <v>N/A</v>
      </c>
      <c r="H53" s="35" t="str">
        <f xml:space="preserve"> IF(OR('CASE DATA'!G54="DISM", 'CASE DATA'!G54="ACQ", 'CASE DATA'!G54="NOTF", 'CASE DATA'!G54="WTHD", 'CASE DATA'!G54="TNSF"), "YES", "NO")</f>
        <v>NO</v>
      </c>
      <c r="I53" s="15" t="str">
        <f xml:space="preserve"> IF(H53="YES",'CASE DATA'!L54,"N/A")</f>
        <v>N/A</v>
      </c>
      <c r="J53" s="15" t="str">
        <f>IF(H53="YES",'CASE DATA'!J54+'CASE DATA'!K54+'CASE DATA'!M54+'CASE DATA'!N54+'CASE DATA'!O54+'CASE DATA'!P54+'CASE DATA'!Q54+'CASE DATA'!R54+'CASE DATA'!S54,"N/A")</f>
        <v>N/A</v>
      </c>
      <c r="K53" s="11" t="str">
        <f xml:space="preserve"> IF(H53="YES",IF(C53+180&lt;'BASIC INFO'!B3, "YES", "NO"),"N/A")</f>
        <v>N/A</v>
      </c>
      <c r="M53" s="35" t="str">
        <f xml:space="preserve"> IF(OR('CASE DATA'!G54="DEF"), "YES", "NO")</f>
        <v>NO</v>
      </c>
      <c r="N53" s="11">
        <f>'CASE DATA'!I54</f>
        <v>0</v>
      </c>
      <c r="O53" s="15" t="str">
        <f xml:space="preserve"> IF(M53="YES",'CASE DATA'!L54,"N/A")</f>
        <v>N/A</v>
      </c>
      <c r="P53" s="15" t="str">
        <f>IF(M53="YES",'CASE DATA'!J54+'CASE DATA'!K54+'CASE DATA'!M54+'CASE DATA'!N54+'CASE DATA'!O54+'CASE DATA'!P54+'CASE DATA'!Q54+'CASE DATA'!R54+'CASE DATA'!S54,"N/A")</f>
        <v>N/A</v>
      </c>
      <c r="Q53" s="34" t="str">
        <f xml:space="preserve"> IF(C53+730&lt;'BASIC INFO'!B3, "YES", "NO")</f>
        <v>NO</v>
      </c>
      <c r="S53" s="34" t="str">
        <f t="shared" si="1"/>
        <v>NO</v>
      </c>
      <c r="T53" s="191" t="str">
        <f xml:space="preserve"> IF('BASIC INFO'!B6+6574.5&gt;C53, "YES", "NO")</f>
        <v>YES</v>
      </c>
      <c r="V53" s="37"/>
      <c r="X53" s="37"/>
      <c r="Y53" s="192"/>
    </row>
    <row r="54" spans="1:25" x14ac:dyDescent="0.3">
      <c r="A54" s="11">
        <f xml:space="preserve"> 'CASE DATA'!A55</f>
        <v>0</v>
      </c>
      <c r="B54" s="11">
        <f xml:space="preserve"> 'CASE DATA'!E55</f>
        <v>0</v>
      </c>
      <c r="C54" s="28">
        <f xml:space="preserve"> 'CASE DATA'!D55</f>
        <v>0</v>
      </c>
      <c r="D54" s="40" t="str">
        <f xml:space="preserve"> IF(OR('CASE DATA'!G55="JUV", 'CASE DATA'!G55="JWV"), "YES", "NO")</f>
        <v>NO</v>
      </c>
      <c r="E54" s="31" t="str">
        <f xml:space="preserve"> _xlfn.IFS(D54="NO", "N/A", AND('BASIC INFO'!B3&gt;'BASIC INFO'!B6+6574.5, C54+731&lt;'BASIC INFO'!B3), "YES", 'BASIC INFO'!B3&lt;('BASIC INFO'!B6+6574.5), "NOT YET 18", C54+731&gt;'BASIC INFO'!B3, "NOT YET 2 YEARS")</f>
        <v>N/A</v>
      </c>
      <c r="H54" s="35" t="str">
        <f xml:space="preserve"> IF(OR('CASE DATA'!G55="DISM", 'CASE DATA'!G55="ACQ", 'CASE DATA'!G55="NOTF", 'CASE DATA'!G55="WTHD", 'CASE DATA'!G55="TNSF"), "YES", "NO")</f>
        <v>NO</v>
      </c>
      <c r="I54" s="15" t="str">
        <f xml:space="preserve"> IF(H54="YES",'CASE DATA'!L55,"N/A")</f>
        <v>N/A</v>
      </c>
      <c r="J54" s="15" t="str">
        <f>IF(H54="YES",'CASE DATA'!J55+'CASE DATA'!K55+'CASE DATA'!M55+'CASE DATA'!N55+'CASE DATA'!O55+'CASE DATA'!P55+'CASE DATA'!Q55+'CASE DATA'!R55+'CASE DATA'!S55,"N/A")</f>
        <v>N/A</v>
      </c>
      <c r="K54" s="11" t="str">
        <f xml:space="preserve"> IF(H54="YES",IF(C54+180&lt;'BASIC INFO'!B3, "YES", "NO"),"N/A")</f>
        <v>N/A</v>
      </c>
      <c r="M54" s="35" t="str">
        <f xml:space="preserve"> IF(OR('CASE DATA'!G55="DEF"), "YES", "NO")</f>
        <v>NO</v>
      </c>
      <c r="N54" s="11">
        <f>'CASE DATA'!I55</f>
        <v>0</v>
      </c>
      <c r="O54" s="15" t="str">
        <f xml:space="preserve"> IF(M54="YES",'CASE DATA'!L55,"N/A")</f>
        <v>N/A</v>
      </c>
      <c r="P54" s="15" t="str">
        <f>IF(M54="YES",'CASE DATA'!J55+'CASE DATA'!K55+'CASE DATA'!M55+'CASE DATA'!N55+'CASE DATA'!O55+'CASE DATA'!P55+'CASE DATA'!Q55+'CASE DATA'!R55+'CASE DATA'!S55,"N/A")</f>
        <v>N/A</v>
      </c>
      <c r="Q54" s="34" t="str">
        <f xml:space="preserve"> IF(C54+730&lt;'BASIC INFO'!B3, "YES", "NO")</f>
        <v>NO</v>
      </c>
      <c r="S54" s="34" t="str">
        <f t="shared" si="1"/>
        <v>NO</v>
      </c>
      <c r="T54" s="191" t="str">
        <f xml:space="preserve"> IF('BASIC INFO'!B6+6574.5&gt;C54, "YES", "NO")</f>
        <v>YES</v>
      </c>
      <c r="V54" s="37"/>
      <c r="X54" s="37"/>
      <c r="Y54" s="192"/>
    </row>
    <row r="55" spans="1:25" x14ac:dyDescent="0.3">
      <c r="A55" s="11">
        <f xml:space="preserve"> 'CASE DATA'!A56</f>
        <v>0</v>
      </c>
      <c r="B55" s="11">
        <f xml:space="preserve"> 'CASE DATA'!E56</f>
        <v>0</v>
      </c>
      <c r="C55" s="28">
        <f xml:space="preserve"> 'CASE DATA'!D56</f>
        <v>0</v>
      </c>
      <c r="D55" s="40" t="str">
        <f xml:space="preserve"> IF(OR('CASE DATA'!G56="JUV", 'CASE DATA'!G56="JWV"), "YES", "NO")</f>
        <v>NO</v>
      </c>
      <c r="E55" s="31" t="str">
        <f xml:space="preserve"> _xlfn.IFS(D55="NO", "N/A", AND('BASIC INFO'!B3&gt;'BASIC INFO'!B6+6574.5, C55+731&lt;'BASIC INFO'!B3), "YES", 'BASIC INFO'!B3&lt;('BASIC INFO'!B6+6574.5), "NOT YET 18", C55+731&gt;'BASIC INFO'!B3, "NOT YET 2 YEARS")</f>
        <v>N/A</v>
      </c>
      <c r="H55" s="35" t="str">
        <f xml:space="preserve"> IF(OR('CASE DATA'!G56="DISM", 'CASE DATA'!G56="ACQ", 'CASE DATA'!G56="NOTF", 'CASE DATA'!G56="WTHD", 'CASE DATA'!G56="TNSF"), "YES", "NO")</f>
        <v>NO</v>
      </c>
      <c r="I55" s="15" t="str">
        <f xml:space="preserve"> IF(H55="YES",'CASE DATA'!L56,"N/A")</f>
        <v>N/A</v>
      </c>
      <c r="J55" s="15" t="str">
        <f>IF(H55="YES",'CASE DATA'!J56+'CASE DATA'!K56+'CASE DATA'!M56+'CASE DATA'!N56+'CASE DATA'!O56+'CASE DATA'!P56+'CASE DATA'!Q56+'CASE DATA'!R56+'CASE DATA'!S56,"N/A")</f>
        <v>N/A</v>
      </c>
      <c r="K55" s="11" t="str">
        <f xml:space="preserve"> IF(H55="YES",IF(C55+180&lt;'BASIC INFO'!B3, "YES", "NO"),"N/A")</f>
        <v>N/A</v>
      </c>
      <c r="M55" s="35" t="str">
        <f xml:space="preserve"> IF(OR('CASE DATA'!G56="DEF"), "YES", "NO")</f>
        <v>NO</v>
      </c>
      <c r="N55" s="11">
        <f>'CASE DATA'!I56</f>
        <v>0</v>
      </c>
      <c r="O55" s="15" t="str">
        <f xml:space="preserve"> IF(M55="YES",'CASE DATA'!L56,"N/A")</f>
        <v>N/A</v>
      </c>
      <c r="P55" s="15" t="str">
        <f>IF(M55="YES",'CASE DATA'!J56+'CASE DATA'!K56+'CASE DATA'!M56+'CASE DATA'!N56+'CASE DATA'!O56+'CASE DATA'!P56+'CASE DATA'!Q56+'CASE DATA'!R56+'CASE DATA'!S56,"N/A")</f>
        <v>N/A</v>
      </c>
      <c r="Q55" s="34" t="str">
        <f xml:space="preserve"> IF(C55+730&lt;'BASIC INFO'!B3, "YES", "NO")</f>
        <v>NO</v>
      </c>
      <c r="S55" s="34" t="str">
        <f t="shared" si="1"/>
        <v>NO</v>
      </c>
      <c r="T55" s="191" t="str">
        <f xml:space="preserve"> IF('BASIC INFO'!B6+6574.5&gt;C55, "YES", "NO")</f>
        <v>YES</v>
      </c>
      <c r="V55" s="37"/>
      <c r="X55" s="37"/>
      <c r="Y55" s="192"/>
    </row>
    <row r="56" spans="1:25" x14ac:dyDescent="0.3">
      <c r="A56" s="11">
        <f xml:space="preserve"> 'CASE DATA'!A57</f>
        <v>0</v>
      </c>
      <c r="B56" s="11">
        <f xml:space="preserve"> 'CASE DATA'!E57</f>
        <v>0</v>
      </c>
      <c r="C56" s="28">
        <f xml:space="preserve"> 'CASE DATA'!D57</f>
        <v>0</v>
      </c>
      <c r="D56" s="40" t="str">
        <f xml:space="preserve"> IF(OR('CASE DATA'!G57="JUV", 'CASE DATA'!G57="JWV"), "YES", "NO")</f>
        <v>NO</v>
      </c>
      <c r="E56" s="31" t="str">
        <f xml:space="preserve"> _xlfn.IFS(D55="NO", "N/A", AND('BASIC INFO'!B3&gt;'BASIC INFO'!B6+6574.5, C50+731&lt;'BASIC INFO'!B3), "YES", 'BASIC INFO'!B3&lt;('BASIC INFO'!B6+6574.5), "NOT YET 18", C55+731&gt;'BASIC INFO'!B3, "NOT YET 2 YEARS")</f>
        <v>N/A</v>
      </c>
      <c r="H56" s="35" t="str">
        <f xml:space="preserve"> IF(OR('CASE DATA'!G57="DISM", 'CASE DATA'!G57="ACQ", 'CASE DATA'!G57="NOTF", 'CASE DATA'!G57="WTHD", 'CASE DATA'!G57="TNSF"), "YES", "NO")</f>
        <v>NO</v>
      </c>
      <c r="I56" s="15" t="str">
        <f xml:space="preserve"> IF(H56="YES",'CASE DATA'!L57,"N/A")</f>
        <v>N/A</v>
      </c>
      <c r="J56" s="15" t="str">
        <f>IF(H56="YES",'CASE DATA'!J57+'CASE DATA'!K57+'CASE DATA'!M57+'CASE DATA'!N57+'CASE DATA'!O57+'CASE DATA'!P57+'CASE DATA'!Q57+'CASE DATA'!R57+'CASE DATA'!S57,"N/A")</f>
        <v>N/A</v>
      </c>
      <c r="K56" s="11" t="str">
        <f xml:space="preserve"> IF(H56="YES",IF(C56+180&lt;'BASIC INFO'!B3, "YES", "NO"),"N/A")</f>
        <v>N/A</v>
      </c>
      <c r="M56" s="35" t="str">
        <f xml:space="preserve"> IF(OR('CASE DATA'!G57="DEF"), "YES", "NO")</f>
        <v>NO</v>
      </c>
      <c r="N56" s="11">
        <f>'CASE DATA'!I57</f>
        <v>0</v>
      </c>
      <c r="O56" s="15" t="str">
        <f xml:space="preserve"> IF(M56="YES",'CASE DATA'!L57,"N/A")</f>
        <v>N/A</v>
      </c>
      <c r="P56" s="15" t="str">
        <f>IF(M56="YES",'CASE DATA'!J57+'CASE DATA'!K57+'CASE DATA'!M57+'CASE DATA'!N57+'CASE DATA'!O57+'CASE DATA'!P57+'CASE DATA'!Q57+'CASE DATA'!R57+'CASE DATA'!S57,"N/A")</f>
        <v>N/A</v>
      </c>
      <c r="Q56" s="34" t="str">
        <f xml:space="preserve"> IF(C56+730&lt;'BASIC INFO'!B3, "YES", "NO")</f>
        <v>NO</v>
      </c>
      <c r="S56" s="34" t="str">
        <f t="shared" si="1"/>
        <v>NO</v>
      </c>
      <c r="T56" s="191" t="str">
        <f xml:space="preserve"> IF('BASIC INFO'!B6+6574.5&gt;C56, "YES", "NO")</f>
        <v>YES</v>
      </c>
      <c r="V56" s="37"/>
      <c r="X56" s="37"/>
      <c r="Y56" s="192"/>
    </row>
    <row r="57" spans="1:25" x14ac:dyDescent="0.3">
      <c r="A57" s="11">
        <f xml:space="preserve"> 'CASE DATA'!A58</f>
        <v>0</v>
      </c>
      <c r="B57" s="11">
        <f xml:space="preserve"> 'CASE DATA'!E58</f>
        <v>0</v>
      </c>
      <c r="C57" s="28">
        <f xml:space="preserve"> 'CASE DATA'!D58</f>
        <v>0</v>
      </c>
      <c r="D57" s="40" t="str">
        <f xml:space="preserve"> IF(OR('CASE DATA'!G58="JUV", 'CASE DATA'!G58="JWV"), "YES", "NO")</f>
        <v>NO</v>
      </c>
      <c r="E57" s="31" t="str">
        <f xml:space="preserve"> _xlfn.IFS(D56="NO", "N/A", AND('BASIC INFO'!B3&gt;'BASIC INFO'!B6+6574.5, C56+731&lt;'BASIC INFO'!B3), "YES", 'BASIC INFO'!B3&lt;('BASIC INFO'!B6+6574.5), "NOT YET 18", C56+731&gt;'BASIC INFO'!B3, "NOT YET 2 YEARS")</f>
        <v>N/A</v>
      </c>
      <c r="H57" s="35" t="str">
        <f xml:space="preserve"> IF(OR('CASE DATA'!G58="DISM", 'CASE DATA'!G58="ACQ", 'CASE DATA'!G58="NOTF", 'CASE DATA'!G58="WTHD", 'CASE DATA'!G58="TNSF"), "YES", "NO")</f>
        <v>NO</v>
      </c>
      <c r="I57" s="15" t="str">
        <f xml:space="preserve"> IF(H57="YES",'CASE DATA'!L58,"N/A")</f>
        <v>N/A</v>
      </c>
      <c r="J57" s="15" t="str">
        <f>IF(H57="YES",'CASE DATA'!J58+'CASE DATA'!K58+'CASE DATA'!M58+'CASE DATA'!N58+'CASE DATA'!O58+'CASE DATA'!P58+'CASE DATA'!Q58+'CASE DATA'!R58+'CASE DATA'!S58,"N/A")</f>
        <v>N/A</v>
      </c>
      <c r="K57" s="11" t="str">
        <f xml:space="preserve"> IF(H57="YES",IF(C57+180&lt;'BASIC INFO'!B3, "YES", "NO"),"N/A")</f>
        <v>N/A</v>
      </c>
      <c r="M57" s="35" t="str">
        <f xml:space="preserve"> IF(OR('CASE DATA'!G58="DEF"), "YES", "NO")</f>
        <v>NO</v>
      </c>
      <c r="N57" s="11">
        <f>'CASE DATA'!I58</f>
        <v>0</v>
      </c>
      <c r="O57" s="15" t="str">
        <f xml:space="preserve"> IF(M57="YES",'CASE DATA'!L58,"N/A")</f>
        <v>N/A</v>
      </c>
      <c r="P57" s="15" t="str">
        <f>IF(M57="YES",'CASE DATA'!J58+'CASE DATA'!K58+'CASE DATA'!M58+'CASE DATA'!N58+'CASE DATA'!O58+'CASE DATA'!P58+'CASE DATA'!Q58+'CASE DATA'!R58+'CASE DATA'!S58,"N/A")</f>
        <v>N/A</v>
      </c>
      <c r="Q57" s="34" t="str">
        <f xml:space="preserve"> IF(C57+730&lt;'BASIC INFO'!B3, "YES", "NO")</f>
        <v>NO</v>
      </c>
      <c r="S57" s="34" t="str">
        <f t="shared" si="1"/>
        <v>NO</v>
      </c>
      <c r="T57" s="191" t="str">
        <f xml:space="preserve"> IF('BASIC INFO'!B6+6574.5&gt;C57, "YES", "NO")</f>
        <v>YES</v>
      </c>
      <c r="V57" s="37"/>
      <c r="X57" s="37"/>
      <c r="Y57" s="192"/>
    </row>
    <row r="58" spans="1:25" x14ac:dyDescent="0.3">
      <c r="A58" s="11">
        <f xml:space="preserve"> 'CASE DATA'!A59</f>
        <v>0</v>
      </c>
      <c r="B58" s="11">
        <f xml:space="preserve"> 'CASE DATA'!E59</f>
        <v>0</v>
      </c>
      <c r="C58" s="28">
        <f xml:space="preserve"> 'CASE DATA'!D59</f>
        <v>0</v>
      </c>
      <c r="D58" s="40" t="str">
        <f xml:space="preserve"> IF(OR('CASE DATA'!G59="JUV", 'CASE DATA'!G59="JWV"), "YES", "NO")</f>
        <v>NO</v>
      </c>
      <c r="E58" s="31" t="str">
        <f xml:space="preserve"> _xlfn.IFS(D58="NO", "N/A", AND('BASIC INFO'!B3&gt;'BASIC INFO'!B6+6574.5, C58+731&lt;'BASIC INFO'!B3), "YES", 'BASIC INFO'!B3&lt;('BASIC INFO'!B6+6574.5), "NOT YET 18", C58+731&gt;'BASIC INFO'!B3, "NOT YET 2 YEARS")</f>
        <v>N/A</v>
      </c>
      <c r="H58" s="35" t="str">
        <f xml:space="preserve"> IF(OR('CASE DATA'!G59="DISM", 'CASE DATA'!G59="ACQ", 'CASE DATA'!G59="NOTF", 'CASE DATA'!G59="WTHD", 'CASE DATA'!G59="TNSF"), "YES", "NO")</f>
        <v>NO</v>
      </c>
      <c r="I58" s="15" t="str">
        <f xml:space="preserve"> IF(H58="YES",'CASE DATA'!L59,"N/A")</f>
        <v>N/A</v>
      </c>
      <c r="J58" s="15" t="str">
        <f>IF(H58="YES",'CASE DATA'!J59+'CASE DATA'!K59+'CASE DATA'!M59+'CASE DATA'!N59+'CASE DATA'!O59+'CASE DATA'!P59+'CASE DATA'!Q59+'CASE DATA'!R59+'CASE DATA'!S59,"N/A")</f>
        <v>N/A</v>
      </c>
      <c r="K58" s="11" t="str">
        <f xml:space="preserve"> IF(H58="YES",IF(C58+180&lt;'BASIC INFO'!B3, "YES", "NO"),"N/A")</f>
        <v>N/A</v>
      </c>
      <c r="M58" s="35" t="str">
        <f xml:space="preserve"> IF(OR('CASE DATA'!G59="DEF"), "YES", "NO")</f>
        <v>NO</v>
      </c>
      <c r="N58" s="11">
        <f>'CASE DATA'!I59</f>
        <v>0</v>
      </c>
      <c r="O58" s="15" t="str">
        <f xml:space="preserve"> IF(M58="YES",'CASE DATA'!L59,"N/A")</f>
        <v>N/A</v>
      </c>
      <c r="P58" s="15" t="str">
        <f>IF(M58="YES",'CASE DATA'!J59+'CASE DATA'!K59+'CASE DATA'!M59+'CASE DATA'!N59+'CASE DATA'!O59+'CASE DATA'!P59+'CASE DATA'!Q59+'CASE DATA'!R59+'CASE DATA'!S59,"N/A")</f>
        <v>N/A</v>
      </c>
      <c r="Q58" s="34" t="str">
        <f xml:space="preserve"> IF(C58+730&lt;'BASIC INFO'!B3, "YES", "NO")</f>
        <v>NO</v>
      </c>
      <c r="S58" s="34" t="str">
        <f t="shared" si="1"/>
        <v>NO</v>
      </c>
      <c r="T58" s="191" t="str">
        <f xml:space="preserve"> IF('BASIC INFO'!B6+6574.5&gt;C58, "YES", "NO")</f>
        <v>YES</v>
      </c>
      <c r="V58" s="37"/>
      <c r="X58" s="37"/>
      <c r="Y58" s="192"/>
    </row>
    <row r="59" spans="1:25" x14ac:dyDescent="0.3">
      <c r="A59" s="11">
        <f xml:space="preserve"> 'CASE DATA'!A60</f>
        <v>0</v>
      </c>
      <c r="B59" s="11">
        <f xml:space="preserve"> 'CASE DATA'!E60</f>
        <v>0</v>
      </c>
      <c r="C59" s="28">
        <f xml:space="preserve"> 'CASE DATA'!D60</f>
        <v>0</v>
      </c>
      <c r="D59" s="40" t="str">
        <f xml:space="preserve"> IF(OR('CASE DATA'!G60="JUV", 'CASE DATA'!G60="JWV"), "YES", "NO")</f>
        <v>NO</v>
      </c>
      <c r="E59" s="31" t="str">
        <f xml:space="preserve"> _xlfn.IFS(D59="NO", "N/A", AND('BASIC INFO'!B3&gt;'BASIC INFO'!B6+6574.5, C59+731&lt;'BASIC INFO'!B3), "YES", 'BASIC INFO'!B3&lt;('BASIC INFO'!B6+6574.5), "NOT YET 18", C59+731&gt;'BASIC INFO'!B3, "NOT YET 2 YEARS")</f>
        <v>N/A</v>
      </c>
      <c r="H59" s="35" t="str">
        <f xml:space="preserve"> IF(OR('CASE DATA'!G60="DISM", 'CASE DATA'!G60="ACQ", 'CASE DATA'!G60="NOTF", 'CASE DATA'!G60="WTHD", 'CASE DATA'!G60="TNSF"), "YES", "NO")</f>
        <v>NO</v>
      </c>
      <c r="I59" s="15" t="str">
        <f xml:space="preserve"> IF(H59="YES",'CASE DATA'!L60,"N/A")</f>
        <v>N/A</v>
      </c>
      <c r="J59" s="15" t="str">
        <f>IF(H59="YES",'CASE DATA'!J60+'CASE DATA'!K60+'CASE DATA'!M60+'CASE DATA'!N60+'CASE DATA'!O60+'CASE DATA'!P60+'CASE DATA'!Q60+'CASE DATA'!R60+'CASE DATA'!S60,"N/A")</f>
        <v>N/A</v>
      </c>
      <c r="K59" s="11" t="str">
        <f xml:space="preserve"> IF(H59="YES",IF(C59+180&lt;'BASIC INFO'!B3, "YES", "NO"),"N/A")</f>
        <v>N/A</v>
      </c>
      <c r="M59" s="35" t="str">
        <f xml:space="preserve"> IF(OR('CASE DATA'!G60="DEF"), "YES", "NO")</f>
        <v>NO</v>
      </c>
      <c r="N59" s="11">
        <f>'CASE DATA'!I60</f>
        <v>0</v>
      </c>
      <c r="O59" s="15" t="str">
        <f xml:space="preserve"> IF(M59="YES",'CASE DATA'!L60,"N/A")</f>
        <v>N/A</v>
      </c>
      <c r="P59" s="15" t="str">
        <f>IF(M59="YES",'CASE DATA'!J60+'CASE DATA'!K60+'CASE DATA'!M60+'CASE DATA'!N60+'CASE DATA'!O60+'CASE DATA'!P60+'CASE DATA'!Q60+'CASE DATA'!R60+'CASE DATA'!S60,"N/A")</f>
        <v>N/A</v>
      </c>
      <c r="Q59" s="34" t="str">
        <f xml:space="preserve"> IF(C59+730&lt;'BASIC INFO'!B3, "YES", "NO")</f>
        <v>NO</v>
      </c>
      <c r="S59" s="34" t="str">
        <f t="shared" si="1"/>
        <v>NO</v>
      </c>
      <c r="T59" s="191" t="str">
        <f xml:space="preserve"> IF('BASIC INFO'!B6+6574.5&gt;C59, "YES", "NO")</f>
        <v>YES</v>
      </c>
      <c r="V59" s="37"/>
      <c r="X59" s="37"/>
      <c r="Y59" s="192"/>
    </row>
    <row r="60" spans="1:25" x14ac:dyDescent="0.3">
      <c r="A60" s="11">
        <f xml:space="preserve"> 'CASE DATA'!A61</f>
        <v>0</v>
      </c>
      <c r="B60" s="11">
        <f xml:space="preserve"> 'CASE DATA'!E61</f>
        <v>0</v>
      </c>
      <c r="C60" s="28">
        <f xml:space="preserve"> 'CASE DATA'!D61</f>
        <v>0</v>
      </c>
      <c r="D60" s="40" t="str">
        <f xml:space="preserve"> IF(OR('CASE DATA'!G61="JUV", 'CASE DATA'!G61="JWV"), "YES", "NO")</f>
        <v>NO</v>
      </c>
      <c r="E60" s="31" t="str">
        <f xml:space="preserve"> _xlfn.IFS(D60="NO", "N/A", AND('BASIC INFO'!B3&gt;'BASIC INFO'!B6+6574.5, C60+731&lt;'BASIC INFO'!B3), "YES", 'BASIC INFO'!B3&lt;('BASIC INFO'!B6+6574.5), "NOT YET 18", C60+731&gt;'BASIC INFO'!B3, "NOT YET 2 YEARS")</f>
        <v>N/A</v>
      </c>
      <c r="H60" s="35" t="str">
        <f xml:space="preserve"> IF(OR('CASE DATA'!G61="DISM", 'CASE DATA'!G61="ACQ", 'CASE DATA'!G61="NOTF", 'CASE DATA'!G61="WTHD", 'CASE DATA'!G61="TNSF"), "YES", "NO")</f>
        <v>NO</v>
      </c>
      <c r="I60" s="15" t="str">
        <f xml:space="preserve"> IF(H60="YES",'CASE DATA'!L61,"N/A")</f>
        <v>N/A</v>
      </c>
      <c r="J60" s="15" t="str">
        <f>IF(H60="YES",'CASE DATA'!J61+'CASE DATA'!K61+'CASE DATA'!M61+'CASE DATA'!N61+'CASE DATA'!O61+'CASE DATA'!P61+'CASE DATA'!Q61+'CASE DATA'!R61+'CASE DATA'!S61,"N/A")</f>
        <v>N/A</v>
      </c>
      <c r="K60" s="11" t="str">
        <f xml:space="preserve"> IF(H60="YES",IF(C60+180&lt;'BASIC INFO'!B3, "YES", "NO"),"N/A")</f>
        <v>N/A</v>
      </c>
      <c r="M60" s="35" t="str">
        <f xml:space="preserve"> IF(OR('CASE DATA'!G61="DEF"), "YES", "NO")</f>
        <v>NO</v>
      </c>
      <c r="N60" s="11">
        <f>'CASE DATA'!I61</f>
        <v>0</v>
      </c>
      <c r="O60" s="15" t="str">
        <f xml:space="preserve"> IF(M60="YES",'CASE DATA'!L61,"N/A")</f>
        <v>N/A</v>
      </c>
      <c r="P60" s="15" t="str">
        <f>IF(M60="YES",'CASE DATA'!J61+'CASE DATA'!K61+'CASE DATA'!M61+'CASE DATA'!N61+'CASE DATA'!O61+'CASE DATA'!P61+'CASE DATA'!Q61+'CASE DATA'!R61+'CASE DATA'!S61,"N/A")</f>
        <v>N/A</v>
      </c>
      <c r="Q60" s="34" t="str">
        <f xml:space="preserve"> IF(C60+730&lt;'BASIC INFO'!B3, "YES", "NO")</f>
        <v>NO</v>
      </c>
      <c r="S60" s="34" t="str">
        <f t="shared" si="1"/>
        <v>NO</v>
      </c>
      <c r="T60" s="191" t="str">
        <f xml:space="preserve"> IF('BASIC INFO'!B6+6574.5&gt;C60, "YES", "NO")</f>
        <v>YES</v>
      </c>
      <c r="V60" s="37"/>
      <c r="X60" s="37"/>
      <c r="Y60" s="192"/>
    </row>
    <row r="61" spans="1:25" x14ac:dyDescent="0.3">
      <c r="A61" s="11">
        <f xml:space="preserve"> 'CASE DATA'!A62</f>
        <v>0</v>
      </c>
      <c r="B61" s="11">
        <f xml:space="preserve"> 'CASE DATA'!E62</f>
        <v>0</v>
      </c>
      <c r="C61" s="28">
        <f xml:space="preserve"> 'CASE DATA'!D62</f>
        <v>0</v>
      </c>
      <c r="D61" s="40" t="str">
        <f xml:space="preserve"> IF(OR('CASE DATA'!G62="JUV", 'CASE DATA'!G62="JWV"), "YES", "NO")</f>
        <v>NO</v>
      </c>
      <c r="E61" s="31" t="str">
        <f xml:space="preserve"> _xlfn.IFS(D61="NO", "N/A", AND('BASIC INFO'!B3&gt;'BASIC INFO'!B6+6574.5, C61+731&lt;'BASIC INFO'!B3), "YES", 'BASIC INFO'!B3&lt;('BASIC INFO'!B6+6574.5), "NOT YET 18", C61+731&gt;'BASIC INFO'!B3, "NOT YET 2 YEARS")</f>
        <v>N/A</v>
      </c>
      <c r="H61" s="35" t="str">
        <f xml:space="preserve"> IF(OR('CASE DATA'!G62="DISM", 'CASE DATA'!G62="ACQ", 'CASE DATA'!G62="NOTF", 'CASE DATA'!G62="WTHD", 'CASE DATA'!G62="TNSF"), "YES", "NO")</f>
        <v>NO</v>
      </c>
      <c r="I61" s="15" t="str">
        <f xml:space="preserve"> IF(H61="YES",'CASE DATA'!L62,"N/A")</f>
        <v>N/A</v>
      </c>
      <c r="J61" s="15" t="str">
        <f>IF(H61="YES",'CASE DATA'!J62+'CASE DATA'!K62+'CASE DATA'!M62+'CASE DATA'!N62+'CASE DATA'!O62+'CASE DATA'!P62+'CASE DATA'!Q62+'CASE DATA'!R62+'CASE DATA'!S62,"N/A")</f>
        <v>N/A</v>
      </c>
      <c r="K61" s="11" t="str">
        <f xml:space="preserve"> IF(H61="YES",IF(C61+180&lt;'BASIC INFO'!B3, "YES", "NO"),"N/A")</f>
        <v>N/A</v>
      </c>
      <c r="M61" s="35" t="str">
        <f xml:space="preserve"> IF(OR('CASE DATA'!G62="DEF"), "YES", "NO")</f>
        <v>NO</v>
      </c>
      <c r="N61" s="11">
        <f>'CASE DATA'!I62</f>
        <v>0</v>
      </c>
      <c r="O61" s="15" t="str">
        <f xml:space="preserve"> IF(M61="YES",'CASE DATA'!L62,"N/A")</f>
        <v>N/A</v>
      </c>
      <c r="P61" s="15" t="str">
        <f>IF(M61="YES",'CASE DATA'!J62+'CASE DATA'!K62+'CASE DATA'!M62+'CASE DATA'!N62+'CASE DATA'!O62+'CASE DATA'!P62+'CASE DATA'!Q62+'CASE DATA'!R62+'CASE DATA'!S62,"N/A")</f>
        <v>N/A</v>
      </c>
      <c r="Q61" s="34" t="str">
        <f xml:space="preserve"> IF(C61+730&lt;'BASIC INFO'!B3, "YES", "NO")</f>
        <v>NO</v>
      </c>
      <c r="S61" s="34" t="str">
        <f t="shared" si="1"/>
        <v>NO</v>
      </c>
      <c r="T61" s="191" t="str">
        <f xml:space="preserve"> IF('BASIC INFO'!B6+6574.5&gt;C61, "YES", "NO")</f>
        <v>YES</v>
      </c>
      <c r="V61" s="37"/>
      <c r="X61" s="37"/>
      <c r="Y61" s="192"/>
    </row>
    <row r="62" spans="1:25" x14ac:dyDescent="0.3">
      <c r="A62" s="11">
        <f xml:space="preserve"> 'CASE DATA'!A63</f>
        <v>0</v>
      </c>
      <c r="B62" s="11">
        <f xml:space="preserve"> 'CASE DATA'!E63</f>
        <v>0</v>
      </c>
      <c r="C62" s="28">
        <f xml:space="preserve"> 'CASE DATA'!D63</f>
        <v>0</v>
      </c>
      <c r="D62" s="40" t="str">
        <f xml:space="preserve"> IF(OR('CASE DATA'!G63="JUV", 'CASE DATA'!G63="JWV"), "YES", "NO")</f>
        <v>NO</v>
      </c>
      <c r="E62" s="31" t="str">
        <f xml:space="preserve"> _xlfn.IFS(D62="NO", "N/A", AND('BASIC INFO'!B3&gt;'BASIC INFO'!B6+6574.5, C62+731&lt;'BASIC INFO'!B3), "YES", 'BASIC INFO'!B3&lt;('BASIC INFO'!B6+6574.5), "NOT YET 18", C62+731&gt;'BASIC INFO'!B3, "NOT YET 2 YEARS")</f>
        <v>N/A</v>
      </c>
      <c r="H62" s="35" t="str">
        <f xml:space="preserve"> IF(OR('CASE DATA'!G63="DISM", 'CASE DATA'!G63="ACQ", 'CASE DATA'!G63="NOTF", 'CASE DATA'!G63="WTHD", 'CASE DATA'!G63="TNSF"), "YES", "NO")</f>
        <v>NO</v>
      </c>
      <c r="I62" s="15" t="str">
        <f xml:space="preserve"> IF(H62="YES",'CASE DATA'!L63,"N/A")</f>
        <v>N/A</v>
      </c>
      <c r="J62" s="15" t="str">
        <f>IF(H62="YES",'CASE DATA'!J63+'CASE DATA'!K63+'CASE DATA'!M63+'CASE DATA'!N63+'CASE DATA'!O63+'CASE DATA'!P63+'CASE DATA'!Q63+'CASE DATA'!R63+'CASE DATA'!S63,"N/A")</f>
        <v>N/A</v>
      </c>
      <c r="K62" s="11" t="str">
        <f xml:space="preserve"> IF(H62="YES",IF(C62+180&lt;'BASIC INFO'!B3, "YES", "NO"),"N/A")</f>
        <v>N/A</v>
      </c>
      <c r="M62" s="35" t="str">
        <f xml:space="preserve"> IF(OR('CASE DATA'!G63="DEF"), "YES", "NO")</f>
        <v>NO</v>
      </c>
      <c r="N62" s="11">
        <f>'CASE DATA'!I63</f>
        <v>0</v>
      </c>
      <c r="O62" s="15" t="str">
        <f xml:space="preserve"> IF(M62="YES",'CASE DATA'!L63,"N/A")</f>
        <v>N/A</v>
      </c>
      <c r="P62" s="15" t="str">
        <f>IF(M62="YES",'CASE DATA'!J63+'CASE DATA'!K63+'CASE DATA'!M63+'CASE DATA'!N63+'CASE DATA'!O63+'CASE DATA'!P63+'CASE DATA'!Q63+'CASE DATA'!R63+'CASE DATA'!S63,"N/A")</f>
        <v>N/A</v>
      </c>
      <c r="Q62" s="34" t="str">
        <f xml:space="preserve"> IF(C62+730&lt;'BASIC INFO'!B3, "YES", "NO")</f>
        <v>NO</v>
      </c>
      <c r="S62" s="34" t="str">
        <f t="shared" si="1"/>
        <v>NO</v>
      </c>
      <c r="T62" s="191" t="str">
        <f xml:space="preserve"> IF('BASIC INFO'!B6+6574.5&gt;C62, "YES", "NO")</f>
        <v>YES</v>
      </c>
      <c r="V62" s="37"/>
      <c r="X62" s="37"/>
      <c r="Y62" s="192"/>
    </row>
    <row r="63" spans="1:25" x14ac:dyDescent="0.3">
      <c r="A63" s="11">
        <f xml:space="preserve"> 'CASE DATA'!A64</f>
        <v>0</v>
      </c>
      <c r="B63" s="11">
        <f xml:space="preserve"> 'CASE DATA'!E64</f>
        <v>0</v>
      </c>
      <c r="C63" s="28">
        <f xml:space="preserve"> 'CASE DATA'!D64</f>
        <v>0</v>
      </c>
      <c r="D63" s="40" t="str">
        <f xml:space="preserve"> IF(OR('CASE DATA'!G64="JUV", 'CASE DATA'!G64="JWV"), "YES", "NO")</f>
        <v>NO</v>
      </c>
      <c r="E63" s="31" t="str">
        <f xml:space="preserve"> _xlfn.IFS(D63="NO", "N/A", AND('BASIC INFO'!B3&gt;'BASIC INFO'!B6+6574.5, C63+731&lt;'BASIC INFO'!B3), "YES", 'BASIC INFO'!B3&lt;('BASIC INFO'!B6+6574.5), "NOT YET 18", C63+731&gt;'BASIC INFO'!B3, "NOT YET 2 YEARS")</f>
        <v>N/A</v>
      </c>
      <c r="H63" s="35" t="str">
        <f xml:space="preserve"> IF(OR('CASE DATA'!G64="DISM", 'CASE DATA'!G64="ACQ", 'CASE DATA'!G64="NOTF", 'CASE DATA'!G64="WTHD", 'CASE DATA'!G64="TNSF"), "YES", "NO")</f>
        <v>NO</v>
      </c>
      <c r="I63" s="15" t="str">
        <f xml:space="preserve"> IF(H63="YES",'CASE DATA'!L64,"N/A")</f>
        <v>N/A</v>
      </c>
      <c r="J63" s="15" t="str">
        <f>IF(H63="YES",'CASE DATA'!J64+'CASE DATA'!K64+'CASE DATA'!M64+'CASE DATA'!N64+'CASE DATA'!O64+'CASE DATA'!P64+'CASE DATA'!Q64+'CASE DATA'!R64+'CASE DATA'!S64,"N/A")</f>
        <v>N/A</v>
      </c>
      <c r="K63" s="11" t="str">
        <f xml:space="preserve"> IF(H63="YES",IF(C63+180&lt;'BASIC INFO'!B3, "YES", "NO"),"N/A")</f>
        <v>N/A</v>
      </c>
      <c r="M63" s="35" t="str">
        <f xml:space="preserve"> IF(OR('CASE DATA'!G64="DEF"), "YES", "NO")</f>
        <v>NO</v>
      </c>
      <c r="N63" s="11">
        <f>'CASE DATA'!I64</f>
        <v>0</v>
      </c>
      <c r="O63" s="15" t="str">
        <f xml:space="preserve"> IF(M63="YES",'CASE DATA'!L64,"N/A")</f>
        <v>N/A</v>
      </c>
      <c r="P63" s="15" t="str">
        <f>IF(M63="YES",'CASE DATA'!J64+'CASE DATA'!K64+'CASE DATA'!M64+'CASE DATA'!N64+'CASE DATA'!O64+'CASE DATA'!P64+'CASE DATA'!Q64+'CASE DATA'!R64+'CASE DATA'!S64,"N/A")</f>
        <v>N/A</v>
      </c>
      <c r="Q63" s="34" t="str">
        <f xml:space="preserve"> IF(C63+730&lt;'BASIC INFO'!B3, "YES", "NO")</f>
        <v>NO</v>
      </c>
      <c r="S63" s="34" t="str">
        <f t="shared" si="1"/>
        <v>NO</v>
      </c>
      <c r="T63" s="191" t="str">
        <f xml:space="preserve"> IF('BASIC INFO'!B6+6574.5&gt;C63, "YES", "NO")</f>
        <v>YES</v>
      </c>
      <c r="V63" s="37"/>
      <c r="X63" s="37"/>
      <c r="Y63" s="192"/>
    </row>
    <row r="64" spans="1:25" x14ac:dyDescent="0.3">
      <c r="A64" s="11">
        <f xml:space="preserve"> 'CASE DATA'!A65</f>
        <v>0</v>
      </c>
      <c r="B64" s="11">
        <f xml:space="preserve"> 'CASE DATA'!E65</f>
        <v>0</v>
      </c>
      <c r="C64" s="28">
        <f xml:space="preserve"> 'CASE DATA'!D65</f>
        <v>0</v>
      </c>
      <c r="D64" s="40" t="str">
        <f xml:space="preserve"> IF(OR('CASE DATA'!G65="JUV", 'CASE DATA'!G65="JWV"), "YES", "NO")</f>
        <v>NO</v>
      </c>
      <c r="E64" s="31" t="str">
        <f xml:space="preserve"> _xlfn.IFS(D64="NO", "N/A", AND('BASIC INFO'!B3&gt;'BASIC INFO'!B6+6574.5, C64+731&lt;'BASIC INFO'!B3), "YES", 'BASIC INFO'!B3&lt;('BASIC INFO'!B6+6574.5), "NOT YET 18", C64+731&gt;'BASIC INFO'!B3, "NOT YET 2 YEARS")</f>
        <v>N/A</v>
      </c>
      <c r="H64" s="35" t="str">
        <f xml:space="preserve"> IF(OR('CASE DATA'!G65="DISM", 'CASE DATA'!G65="ACQ", 'CASE DATA'!G65="NOTF", 'CASE DATA'!G65="WTHD", 'CASE DATA'!G65="TNSF"), "YES", "NO")</f>
        <v>NO</v>
      </c>
      <c r="I64" s="15" t="str">
        <f xml:space="preserve"> IF(H64="YES",'CASE DATA'!L65,"N/A")</f>
        <v>N/A</v>
      </c>
      <c r="J64" s="15" t="str">
        <f>IF(H64="YES",'CASE DATA'!J65+'CASE DATA'!K65+'CASE DATA'!M65+'CASE DATA'!N65+'CASE DATA'!O65+'CASE DATA'!P65+'CASE DATA'!Q65+'CASE DATA'!R65+'CASE DATA'!S65,"N/A")</f>
        <v>N/A</v>
      </c>
      <c r="K64" s="11" t="str">
        <f xml:space="preserve"> IF(H64="YES",IF(C64+180&lt;'BASIC INFO'!B3, "YES", "NO"),"N/A")</f>
        <v>N/A</v>
      </c>
      <c r="M64" s="35" t="str">
        <f xml:space="preserve"> IF(OR('CASE DATA'!G65="DEF"), "YES", "NO")</f>
        <v>NO</v>
      </c>
      <c r="N64" s="11">
        <f>'CASE DATA'!I65</f>
        <v>0</v>
      </c>
      <c r="O64" s="15" t="str">
        <f xml:space="preserve"> IF(M64="YES",'CASE DATA'!L65,"N/A")</f>
        <v>N/A</v>
      </c>
      <c r="P64" s="15" t="str">
        <f>IF(M64="YES",'CASE DATA'!J65+'CASE DATA'!K65+'CASE DATA'!M65+'CASE DATA'!N65+'CASE DATA'!O65+'CASE DATA'!P65+'CASE DATA'!Q65+'CASE DATA'!R65+'CASE DATA'!S65,"N/A")</f>
        <v>N/A</v>
      </c>
      <c r="Q64" s="34" t="str">
        <f xml:space="preserve"> IF(C64+730&lt;'BASIC INFO'!B3, "YES", "NO")</f>
        <v>NO</v>
      </c>
      <c r="S64" s="34" t="str">
        <f t="shared" si="1"/>
        <v>NO</v>
      </c>
      <c r="T64" s="191" t="str">
        <f xml:space="preserve"> IF('BASIC INFO'!B6+6574.5&gt;C64, "YES", "NO")</f>
        <v>YES</v>
      </c>
      <c r="V64" s="37"/>
      <c r="X64" s="37"/>
      <c r="Y64" s="192"/>
    </row>
    <row r="65" spans="1:25" x14ac:dyDescent="0.3">
      <c r="A65" s="11">
        <f xml:space="preserve"> 'CASE DATA'!A66</f>
        <v>0</v>
      </c>
      <c r="B65" s="11">
        <f xml:space="preserve"> 'CASE DATA'!E66</f>
        <v>0</v>
      </c>
      <c r="C65" s="28">
        <f xml:space="preserve"> 'CASE DATA'!D66</f>
        <v>0</v>
      </c>
      <c r="D65" s="40" t="str">
        <f xml:space="preserve"> IF(OR('CASE DATA'!G66="JUV", 'CASE DATA'!G66="JWV"), "YES", "NO")</f>
        <v>NO</v>
      </c>
      <c r="E65" s="31" t="str">
        <f xml:space="preserve"> _xlfn.IFS(D65="NO", "N/A", AND('BASIC INFO'!B3&gt;'BASIC INFO'!B6+6574.5, C65+731&lt;'BASIC INFO'!B3), "YES", 'BASIC INFO'!B3&lt;('BASIC INFO'!B6+6574.5), "NOT YET 18", C65+731&gt;'BASIC INFO'!B3, "NOT YET 2 YEARS")</f>
        <v>N/A</v>
      </c>
      <c r="H65" s="35" t="str">
        <f xml:space="preserve"> IF(OR('CASE DATA'!G66="DISM", 'CASE DATA'!G66="ACQ", 'CASE DATA'!G66="NOTF", 'CASE DATA'!G66="WTHD", 'CASE DATA'!G66="TNSF"), "YES", "NO")</f>
        <v>NO</v>
      </c>
      <c r="I65" s="15" t="str">
        <f xml:space="preserve"> IF(H65="YES",'CASE DATA'!L66,"N/A")</f>
        <v>N/A</v>
      </c>
      <c r="J65" s="15" t="str">
        <f>IF(H65="YES",'CASE DATA'!J66+'CASE DATA'!K66+'CASE DATA'!M66+'CASE DATA'!N66+'CASE DATA'!O66+'CASE DATA'!P66+'CASE DATA'!Q66+'CASE DATA'!R66+'CASE DATA'!S66,"N/A")</f>
        <v>N/A</v>
      </c>
      <c r="K65" s="11" t="str">
        <f xml:space="preserve"> IF(H65="YES",IF(C65+180&lt;'BASIC INFO'!B3, "YES", "NO"),"N/A")</f>
        <v>N/A</v>
      </c>
      <c r="M65" s="35" t="str">
        <f xml:space="preserve"> IF(OR('CASE DATA'!G66="DEF"), "YES", "NO")</f>
        <v>NO</v>
      </c>
      <c r="N65" s="11">
        <f>'CASE DATA'!I66</f>
        <v>0</v>
      </c>
      <c r="O65" s="15" t="str">
        <f xml:space="preserve"> IF(M65="YES",'CASE DATA'!L66,"N/A")</f>
        <v>N/A</v>
      </c>
      <c r="P65" s="15" t="str">
        <f>IF(M65="YES",'CASE DATA'!J66+'CASE DATA'!K66+'CASE DATA'!M66+'CASE DATA'!N66+'CASE DATA'!O66+'CASE DATA'!P66+'CASE DATA'!Q66+'CASE DATA'!R66+'CASE DATA'!S66,"N/A")</f>
        <v>N/A</v>
      </c>
      <c r="Q65" s="34" t="str">
        <f xml:space="preserve"> IF(C65+730&lt;'BASIC INFO'!B3, "YES", "NO")</f>
        <v>NO</v>
      </c>
      <c r="S65" s="34" t="str">
        <f t="shared" si="1"/>
        <v>NO</v>
      </c>
      <c r="T65" s="191" t="str">
        <f xml:space="preserve"> IF('BASIC INFO'!B6+6574.5&gt;C65, "YES", "NO")</f>
        <v>YES</v>
      </c>
      <c r="V65" s="37"/>
      <c r="X65" s="37"/>
      <c r="Y65" s="192"/>
    </row>
    <row r="66" spans="1:25" x14ac:dyDescent="0.3">
      <c r="A66" s="11">
        <f xml:space="preserve"> 'CASE DATA'!A67</f>
        <v>0</v>
      </c>
      <c r="B66" s="11">
        <f xml:space="preserve"> 'CASE DATA'!E67</f>
        <v>0</v>
      </c>
      <c r="C66" s="28">
        <f xml:space="preserve"> 'CASE DATA'!D67</f>
        <v>0</v>
      </c>
      <c r="D66" s="40" t="str">
        <f xml:space="preserve"> IF(OR('CASE DATA'!G67="JUV", 'CASE DATA'!G67="JWV"), "YES", "NO")</f>
        <v>NO</v>
      </c>
      <c r="E66" s="31" t="str">
        <f xml:space="preserve"> _xlfn.IFS(D66="NO", "N/A", AND('BASIC INFO'!B3&gt;'BASIC INFO'!B6+6574.5, C66+731&lt;'BASIC INFO'!B3), "YES", 'BASIC INFO'!B3&lt;('BASIC INFO'!B6+6574.5), "NOT YET 18", C66+731&gt;'BASIC INFO'!B3, "NOT YET 2 YEARS")</f>
        <v>N/A</v>
      </c>
      <c r="H66" s="35" t="str">
        <f xml:space="preserve"> IF(OR('CASE DATA'!G67="DISM", 'CASE DATA'!G67="ACQ", 'CASE DATA'!G67="NOTF", 'CASE DATA'!G67="WTHD", 'CASE DATA'!G67="TNSF"), "YES", "NO")</f>
        <v>NO</v>
      </c>
      <c r="I66" s="15" t="str">
        <f xml:space="preserve"> IF(H66="YES",'CASE DATA'!L67,"N/A")</f>
        <v>N/A</v>
      </c>
      <c r="J66" s="15" t="str">
        <f>IF(H66="YES",'CASE DATA'!J67+'CASE DATA'!K67+'CASE DATA'!M67+'CASE DATA'!N67+'CASE DATA'!O67+'CASE DATA'!P67+'CASE DATA'!Q67+'CASE DATA'!R67+'CASE DATA'!S67,"N/A")</f>
        <v>N/A</v>
      </c>
      <c r="K66" s="11" t="str">
        <f xml:space="preserve"> IF(H66="YES",IF(C66+180&lt;'BASIC INFO'!B3, "YES", "NO"),"N/A")</f>
        <v>N/A</v>
      </c>
      <c r="M66" s="35" t="str">
        <f xml:space="preserve"> IF(OR('CASE DATA'!G67="DEF"), "YES", "NO")</f>
        <v>NO</v>
      </c>
      <c r="N66" s="11">
        <f>'CASE DATA'!I67</f>
        <v>0</v>
      </c>
      <c r="O66" s="15" t="str">
        <f xml:space="preserve"> IF(M66="YES",'CASE DATA'!L67,"N/A")</f>
        <v>N/A</v>
      </c>
      <c r="P66" s="15" t="str">
        <f>IF(M66="YES",'CASE DATA'!J67+'CASE DATA'!K67+'CASE DATA'!M67+'CASE DATA'!N67+'CASE DATA'!O67+'CASE DATA'!P67+'CASE DATA'!Q67+'CASE DATA'!R67+'CASE DATA'!S67,"N/A")</f>
        <v>N/A</v>
      </c>
      <c r="Q66" s="34" t="str">
        <f xml:space="preserve"> IF(C66+730&lt;'BASIC INFO'!B3, "YES", "NO")</f>
        <v>NO</v>
      </c>
      <c r="S66" s="34" t="str">
        <f t="shared" si="1"/>
        <v>NO</v>
      </c>
      <c r="T66" s="191" t="str">
        <f xml:space="preserve"> IF('BASIC INFO'!B6+6574.5&gt;C66, "YES", "NO")</f>
        <v>YES</v>
      </c>
      <c r="V66" s="37"/>
      <c r="X66" s="37"/>
      <c r="Y66" s="192"/>
    </row>
    <row r="67" spans="1:25" x14ac:dyDescent="0.3">
      <c r="A67" s="11">
        <f xml:space="preserve"> 'CASE DATA'!A68</f>
        <v>0</v>
      </c>
      <c r="B67" s="11">
        <f xml:space="preserve"> 'CASE DATA'!E68</f>
        <v>0</v>
      </c>
      <c r="C67" s="28">
        <f xml:space="preserve"> 'CASE DATA'!D68</f>
        <v>0</v>
      </c>
      <c r="D67" s="40" t="str">
        <f xml:space="preserve"> IF(OR('CASE DATA'!G68="JUV", 'CASE DATA'!G68="JWV"), "YES", "NO")</f>
        <v>NO</v>
      </c>
      <c r="E67" s="31" t="str">
        <f xml:space="preserve"> _xlfn.IFS(D67="NO", "N/A", AND('BASIC INFO'!B3&gt;'BASIC INFO'!B6+6574.5, C67+731&lt;'BASIC INFO'!B3), "YES", 'BASIC INFO'!B3&lt;('BASIC INFO'!B6+6574.5), "NOT YET 18", C67+731&gt;'BASIC INFO'!B3, "NOT YET 2 YEARS")</f>
        <v>N/A</v>
      </c>
      <c r="H67" s="35" t="str">
        <f xml:space="preserve"> IF(OR('CASE DATA'!G68="DISM", 'CASE DATA'!G68="ACQ", 'CASE DATA'!G68="NOTF", 'CASE DATA'!G68="WTHD", 'CASE DATA'!G68="TNSF"), "YES", "NO")</f>
        <v>NO</v>
      </c>
      <c r="I67" s="15" t="str">
        <f xml:space="preserve"> IF(H67="YES",'CASE DATA'!L68,"N/A")</f>
        <v>N/A</v>
      </c>
      <c r="J67" s="15" t="str">
        <f>IF(H67="YES",'CASE DATA'!J68+'CASE DATA'!K68+'CASE DATA'!M68+'CASE DATA'!N68+'CASE DATA'!O68+'CASE DATA'!P68+'CASE DATA'!Q68+'CASE DATA'!R68+'CASE DATA'!S68,"N/A")</f>
        <v>N/A</v>
      </c>
      <c r="K67" s="11" t="str">
        <f xml:space="preserve"> IF(H67="YES",IF(C67+180&lt;'BASIC INFO'!B3, "YES", "NO"),"N/A")</f>
        <v>N/A</v>
      </c>
      <c r="M67" s="35" t="str">
        <f xml:space="preserve"> IF(OR('CASE DATA'!G68="DEF"), "YES", "NO")</f>
        <v>NO</v>
      </c>
      <c r="N67" s="11">
        <f>'CASE DATA'!I68</f>
        <v>0</v>
      </c>
      <c r="O67" s="15" t="str">
        <f xml:space="preserve"> IF(M67="YES",'CASE DATA'!L68,"N/A")</f>
        <v>N/A</v>
      </c>
      <c r="P67" s="15" t="str">
        <f>IF(M67="YES",'CASE DATA'!J68+'CASE DATA'!K68+'CASE DATA'!M68+'CASE DATA'!N68+'CASE DATA'!O68+'CASE DATA'!P68+'CASE DATA'!Q68+'CASE DATA'!R68+'CASE DATA'!S68,"N/A")</f>
        <v>N/A</v>
      </c>
      <c r="Q67" s="34" t="str">
        <f xml:space="preserve"> IF(C67+730&lt;'BASIC INFO'!B3, "YES", "NO")</f>
        <v>NO</v>
      </c>
      <c r="S67" s="34" t="str">
        <f t="shared" si="1"/>
        <v>NO</v>
      </c>
      <c r="T67" s="191" t="str">
        <f xml:space="preserve"> IF('BASIC INFO'!B6+6574.5&gt;C67, "YES", "NO")</f>
        <v>YES</v>
      </c>
      <c r="V67" s="37"/>
      <c r="X67" s="37"/>
      <c r="Y67" s="192"/>
    </row>
    <row r="68" spans="1:25" x14ac:dyDescent="0.3">
      <c r="A68" s="11">
        <f xml:space="preserve"> 'CASE DATA'!A69</f>
        <v>0</v>
      </c>
      <c r="B68" s="11">
        <f xml:space="preserve"> 'CASE DATA'!E69</f>
        <v>0</v>
      </c>
      <c r="C68" s="28">
        <f xml:space="preserve"> 'CASE DATA'!D69</f>
        <v>0</v>
      </c>
      <c r="D68" s="40" t="str">
        <f xml:space="preserve"> IF(OR('CASE DATA'!G69="JUV", 'CASE DATA'!G69="JWV"), "YES", "NO")</f>
        <v>NO</v>
      </c>
      <c r="E68" s="31" t="str">
        <f xml:space="preserve"> _xlfn.IFS(D68="NO", "N/A", AND('BASIC INFO'!B3&gt;'BASIC INFO'!B6+6574.5, C68+731&lt;'BASIC INFO'!B3), "YES", 'BASIC INFO'!B3&lt;('BASIC INFO'!B6+6574.5), "NOT YET 18", C68+731&gt;'BASIC INFO'!B3, "NOT YET 2 YEARS")</f>
        <v>N/A</v>
      </c>
      <c r="H68" s="35" t="str">
        <f xml:space="preserve"> IF(OR('CASE DATA'!G69="DISM", 'CASE DATA'!G69="ACQ", 'CASE DATA'!G69="NOTF", 'CASE DATA'!G69="WTHD", 'CASE DATA'!G69="TNSF"), "YES", "NO")</f>
        <v>NO</v>
      </c>
      <c r="I68" s="15" t="str">
        <f xml:space="preserve"> IF(H68="YES",'CASE DATA'!L69,"N/A")</f>
        <v>N/A</v>
      </c>
      <c r="J68" s="15" t="str">
        <f>IF(H68="YES",'CASE DATA'!J69+'CASE DATA'!K69+'CASE DATA'!M69+'CASE DATA'!N69+'CASE DATA'!O69+'CASE DATA'!P69+'CASE DATA'!Q69+'CASE DATA'!R69+'CASE DATA'!S69,"N/A")</f>
        <v>N/A</v>
      </c>
      <c r="K68" s="11" t="str">
        <f xml:space="preserve"> IF(H68="YES",IF(C68+180&lt;'BASIC INFO'!B3, "YES", "NO"),"N/A")</f>
        <v>N/A</v>
      </c>
      <c r="M68" s="35" t="str">
        <f xml:space="preserve"> IF(OR('CASE DATA'!G69="DEF"), "YES", "NO")</f>
        <v>NO</v>
      </c>
      <c r="N68" s="11">
        <f>'CASE DATA'!I69</f>
        <v>0</v>
      </c>
      <c r="O68" s="15" t="str">
        <f xml:space="preserve"> IF(M68="YES",'CASE DATA'!L69,"N/A")</f>
        <v>N/A</v>
      </c>
      <c r="P68" s="15" t="str">
        <f>IF(M68="YES",'CASE DATA'!J69+'CASE DATA'!K69+'CASE DATA'!M69+'CASE DATA'!N69+'CASE DATA'!O69+'CASE DATA'!P69+'CASE DATA'!Q69+'CASE DATA'!R69+'CASE DATA'!S69,"N/A")</f>
        <v>N/A</v>
      </c>
      <c r="Q68" s="34" t="str">
        <f xml:space="preserve"> IF(C68+730&lt;'BASIC INFO'!B3, "YES", "NO")</f>
        <v>NO</v>
      </c>
      <c r="S68" s="34" t="str">
        <f t="shared" si="1"/>
        <v>NO</v>
      </c>
      <c r="T68" s="191" t="str">
        <f xml:space="preserve"> IF('BASIC INFO'!B6+6574.5&gt;C68, "YES", "NO")</f>
        <v>YES</v>
      </c>
      <c r="V68" s="37"/>
      <c r="X68" s="37"/>
      <c r="Y68" s="192"/>
    </row>
    <row r="69" spans="1:25" x14ac:dyDescent="0.3">
      <c r="A69" s="11">
        <f xml:space="preserve"> 'CASE DATA'!A70</f>
        <v>0</v>
      </c>
      <c r="B69" s="11">
        <f xml:space="preserve"> 'CASE DATA'!E70</f>
        <v>0</v>
      </c>
      <c r="C69" s="28">
        <f xml:space="preserve"> 'CASE DATA'!D70</f>
        <v>0</v>
      </c>
      <c r="D69" s="40" t="str">
        <f xml:space="preserve"> IF(OR('CASE DATA'!G70="JUV", 'CASE DATA'!G70="JWV"), "YES", "NO")</f>
        <v>NO</v>
      </c>
      <c r="E69" s="31" t="str">
        <f xml:space="preserve"> _xlfn.IFS(D69="NO", "N/A", AND('BASIC INFO'!B3&gt;'BASIC INFO'!B6+6574.5, C69+731&lt;'BASIC INFO'!B3), "YES", 'BASIC INFO'!B3&lt;('BASIC INFO'!B6+6574.5), "NOT YET 18", C69+731&gt;'BASIC INFO'!B3, "NOT YET 2 YEARS")</f>
        <v>N/A</v>
      </c>
      <c r="H69" s="35" t="str">
        <f xml:space="preserve"> IF(OR('CASE DATA'!G70="DISM", 'CASE DATA'!G70="ACQ", 'CASE DATA'!G70="NOTF", 'CASE DATA'!G70="WTHD", 'CASE DATA'!G70="TNSF"), "YES", "NO")</f>
        <v>NO</v>
      </c>
      <c r="I69" s="15" t="str">
        <f xml:space="preserve"> IF(H69="YES",'CASE DATA'!L70,"N/A")</f>
        <v>N/A</v>
      </c>
      <c r="J69" s="15" t="str">
        <f>IF(H69="YES",'CASE DATA'!J70+'CASE DATA'!K70+'CASE DATA'!M70+'CASE DATA'!N70+'CASE DATA'!O70+'CASE DATA'!P70+'CASE DATA'!Q70+'CASE DATA'!R70+'CASE DATA'!S70,"N/A")</f>
        <v>N/A</v>
      </c>
      <c r="K69" s="11" t="str">
        <f xml:space="preserve"> IF(H69="YES",IF(C69+180&lt;'BASIC INFO'!B3, "YES", "NO"),"N/A")</f>
        <v>N/A</v>
      </c>
      <c r="M69" s="35" t="str">
        <f xml:space="preserve"> IF(OR('CASE DATA'!G70="DEF"), "YES", "NO")</f>
        <v>NO</v>
      </c>
      <c r="N69" s="11">
        <f>'CASE DATA'!I70</f>
        <v>0</v>
      </c>
      <c r="O69" s="15" t="str">
        <f xml:space="preserve"> IF(M69="YES",'CASE DATA'!L70,"N/A")</f>
        <v>N/A</v>
      </c>
      <c r="P69" s="15" t="str">
        <f>IF(M69="YES",'CASE DATA'!J70+'CASE DATA'!K70+'CASE DATA'!M70+'CASE DATA'!N70+'CASE DATA'!O70+'CASE DATA'!P70+'CASE DATA'!Q70+'CASE DATA'!R70+'CASE DATA'!S70,"N/A")</f>
        <v>N/A</v>
      </c>
      <c r="Q69" s="34" t="str">
        <f xml:space="preserve"> IF(C69+730&lt;'BASIC INFO'!B3, "YES", "NO")</f>
        <v>NO</v>
      </c>
      <c r="S69" s="34" t="str">
        <f t="shared" si="1"/>
        <v>NO</v>
      </c>
      <c r="T69" s="191" t="str">
        <f xml:space="preserve"> IF('BASIC INFO'!B6+6574.5&gt;C69, "YES", "NO")</f>
        <v>YES</v>
      </c>
      <c r="V69" s="37"/>
      <c r="X69" s="37"/>
      <c r="Y69" s="192"/>
    </row>
    <row r="70" spans="1:25" x14ac:dyDescent="0.3">
      <c r="A70" s="11">
        <f xml:space="preserve"> 'CASE DATA'!A71</f>
        <v>0</v>
      </c>
      <c r="B70" s="11">
        <f xml:space="preserve"> 'CASE DATA'!E71</f>
        <v>0</v>
      </c>
      <c r="C70" s="28">
        <f xml:space="preserve"> 'CASE DATA'!D71</f>
        <v>0</v>
      </c>
      <c r="D70" s="40" t="str">
        <f xml:space="preserve"> IF(OR('CASE DATA'!G71="JUV", 'CASE DATA'!G71="JWV"), "YES", "NO")</f>
        <v>NO</v>
      </c>
      <c r="E70" s="31" t="str">
        <f xml:space="preserve"> _xlfn.IFS(D70="NO", "N/A", AND('BASIC INFO'!B3&gt;'BASIC INFO'!B6+6574.5, C70+731&lt;'BASIC INFO'!B3), "YES", 'BASIC INFO'!B3&lt;('BASIC INFO'!B6+6574.5), "NOT YET 18", C70+731&gt;'BASIC INFO'!B3, "NOT YET 2 YEARS")</f>
        <v>N/A</v>
      </c>
      <c r="H70" s="35" t="str">
        <f xml:space="preserve"> IF(OR('CASE DATA'!G71="DISM", 'CASE DATA'!G71="ACQ", 'CASE DATA'!G71="NOTF", 'CASE DATA'!G71="WTHD", 'CASE DATA'!G71="TNSF"), "YES", "NO")</f>
        <v>NO</v>
      </c>
      <c r="I70" s="15" t="str">
        <f xml:space="preserve"> IF(H70="YES",'CASE DATA'!L71,"N/A")</f>
        <v>N/A</v>
      </c>
      <c r="J70" s="15" t="str">
        <f>IF(H70="YES",'CASE DATA'!J71+'CASE DATA'!K71+'CASE DATA'!M71+'CASE DATA'!N71+'CASE DATA'!O71+'CASE DATA'!P71+'CASE DATA'!Q71+'CASE DATA'!R71+'CASE DATA'!S71,"N/A")</f>
        <v>N/A</v>
      </c>
      <c r="K70" s="11" t="str">
        <f xml:space="preserve"> IF(H70="YES",IF(C70+180&lt;'BASIC INFO'!B3, "YES", "NO"),"N/A")</f>
        <v>N/A</v>
      </c>
      <c r="M70" s="35" t="str">
        <f xml:space="preserve"> IF(OR('CASE DATA'!G71="DEF"), "YES", "NO")</f>
        <v>NO</v>
      </c>
      <c r="N70" s="11">
        <f>'CASE DATA'!I71</f>
        <v>0</v>
      </c>
      <c r="O70" s="15" t="str">
        <f xml:space="preserve"> IF(M70="YES",'CASE DATA'!L71,"N/A")</f>
        <v>N/A</v>
      </c>
      <c r="P70" s="15" t="str">
        <f>IF(M70="YES",'CASE DATA'!J71+'CASE DATA'!K71+'CASE DATA'!M71+'CASE DATA'!N71+'CASE DATA'!O71+'CASE DATA'!P71+'CASE DATA'!Q71+'CASE DATA'!R71+'CASE DATA'!S71,"N/A")</f>
        <v>N/A</v>
      </c>
      <c r="Q70" s="34" t="str">
        <f xml:space="preserve"> IF(C70+730&lt;'BASIC INFO'!B3, "YES", "NO")</f>
        <v>NO</v>
      </c>
      <c r="S70" s="34" t="str">
        <f t="shared" si="1"/>
        <v>NO</v>
      </c>
      <c r="T70" s="191" t="str">
        <f xml:space="preserve"> IF('BASIC INFO'!B6+6574.5&gt;C70, "YES", "NO")</f>
        <v>YES</v>
      </c>
      <c r="V70" s="37"/>
      <c r="X70" s="37"/>
      <c r="Y70" s="192"/>
    </row>
    <row r="71" spans="1:25" x14ac:dyDescent="0.3">
      <c r="A71" s="11">
        <f xml:space="preserve"> 'CASE DATA'!A72</f>
        <v>0</v>
      </c>
      <c r="B71" s="11">
        <f xml:space="preserve"> 'CASE DATA'!E72</f>
        <v>0</v>
      </c>
      <c r="C71" s="28">
        <f xml:space="preserve"> 'CASE DATA'!D72</f>
        <v>0</v>
      </c>
      <c r="D71" s="40" t="str">
        <f xml:space="preserve"> IF(OR('CASE DATA'!G72="JUV", 'CASE DATA'!G72="JWV"), "YES", "NO")</f>
        <v>NO</v>
      </c>
      <c r="E71" s="31" t="str">
        <f xml:space="preserve"> _xlfn.IFS(D71="NO", "N/A", AND('BASIC INFO'!B3&gt;'BASIC INFO'!B6+6574.5, C71+731&lt;'BASIC INFO'!B3), "YES", 'BASIC INFO'!B3&lt;('BASIC INFO'!B6+6574.5), "NOT YET 18", C71+731&gt;'BASIC INFO'!B3, "NOT YET 2 YEARS")</f>
        <v>N/A</v>
      </c>
      <c r="H71" s="35" t="str">
        <f xml:space="preserve"> IF(OR('CASE DATA'!G72="DISM", 'CASE DATA'!G72="ACQ", 'CASE DATA'!G72="NOTF", 'CASE DATA'!G72="WTHD", 'CASE DATA'!G72="TNSF"), "YES", "NO")</f>
        <v>NO</v>
      </c>
      <c r="I71" s="15" t="str">
        <f xml:space="preserve"> IF(H71="YES",'CASE DATA'!L72,"N/A")</f>
        <v>N/A</v>
      </c>
      <c r="J71" s="15" t="str">
        <f>IF(H71="YES",'CASE DATA'!J72+'CASE DATA'!K72+'CASE DATA'!M72+'CASE DATA'!N72+'CASE DATA'!O72+'CASE DATA'!P72+'CASE DATA'!Q72+'CASE DATA'!R72+'CASE DATA'!S72,"N/A")</f>
        <v>N/A</v>
      </c>
      <c r="K71" s="11" t="str">
        <f xml:space="preserve"> IF(H71="YES",IF(C71+180&lt;'BASIC INFO'!B3, "YES", "NO"),"N/A")</f>
        <v>N/A</v>
      </c>
      <c r="M71" s="35" t="str">
        <f xml:space="preserve"> IF(OR('CASE DATA'!G72="DEF"), "YES", "NO")</f>
        <v>NO</v>
      </c>
      <c r="N71" s="11">
        <f>'CASE DATA'!I72</f>
        <v>0</v>
      </c>
      <c r="O71" s="15" t="str">
        <f xml:space="preserve"> IF(M71="YES",'CASE DATA'!L72,"N/A")</f>
        <v>N/A</v>
      </c>
      <c r="P71" s="15" t="str">
        <f>IF(M71="YES",'CASE DATA'!J72+'CASE DATA'!K72+'CASE DATA'!M72+'CASE DATA'!N72+'CASE DATA'!O72+'CASE DATA'!P72+'CASE DATA'!Q72+'CASE DATA'!R72+'CASE DATA'!S72,"N/A")</f>
        <v>N/A</v>
      </c>
      <c r="Q71" s="34" t="str">
        <f xml:space="preserve"> IF(C71+730&lt;'BASIC INFO'!B3, "YES", "NO")</f>
        <v>NO</v>
      </c>
      <c r="S71" s="34" t="str">
        <f t="shared" si="1"/>
        <v>NO</v>
      </c>
      <c r="T71" s="191" t="str">
        <f xml:space="preserve"> IF('BASIC INFO'!B6+6574.5&gt;C71, "YES", "NO")</f>
        <v>YES</v>
      </c>
      <c r="V71" s="37"/>
      <c r="X71" s="37"/>
      <c r="Y71" s="192"/>
    </row>
    <row r="72" spans="1:25" x14ac:dyDescent="0.3">
      <c r="A72" s="11">
        <f xml:space="preserve"> 'CASE DATA'!A73</f>
        <v>0</v>
      </c>
      <c r="B72" s="11">
        <f xml:space="preserve"> 'CASE DATA'!E73</f>
        <v>0</v>
      </c>
      <c r="C72" s="28">
        <f xml:space="preserve"> 'CASE DATA'!D73</f>
        <v>0</v>
      </c>
      <c r="D72" s="40" t="str">
        <f xml:space="preserve"> IF(OR('CASE DATA'!G73="JUV", 'CASE DATA'!G73="JWV"), "YES", "NO")</f>
        <v>NO</v>
      </c>
      <c r="E72" s="31" t="str">
        <f xml:space="preserve"> _xlfn.IFS(D72="NO", "N/A", AND('BASIC INFO'!B3&gt;'BASIC INFO'!B6+6574.5, C72+731&lt;'BASIC INFO'!B3), "YES", 'BASIC INFO'!B3&lt;('BASIC INFO'!B6+6574.5), "NOT YET 18", C72+731&gt;'BASIC INFO'!B3, "NOT YET 2 YEARS")</f>
        <v>N/A</v>
      </c>
      <c r="H72" s="35" t="str">
        <f xml:space="preserve"> IF(OR('CASE DATA'!G73="DISM", 'CASE DATA'!G73="ACQ", 'CASE DATA'!G73="NOTF", 'CASE DATA'!G73="WTHD", 'CASE DATA'!G73="TNSF"), "YES", "NO")</f>
        <v>NO</v>
      </c>
      <c r="I72" s="15" t="str">
        <f xml:space="preserve"> IF(H72="YES",'CASE DATA'!L73,"N/A")</f>
        <v>N/A</v>
      </c>
      <c r="J72" s="15" t="str">
        <f>IF(H72="YES",'CASE DATA'!J73+'CASE DATA'!K73+'CASE DATA'!M73+'CASE DATA'!N73+'CASE DATA'!O73+'CASE DATA'!P73+'CASE DATA'!Q73+'CASE DATA'!R73+'CASE DATA'!S73,"N/A")</f>
        <v>N/A</v>
      </c>
      <c r="K72" s="11" t="str">
        <f xml:space="preserve"> IF(H72="YES",IF(C72+180&lt;'BASIC INFO'!B3, "YES", "NO"),"N/A")</f>
        <v>N/A</v>
      </c>
      <c r="M72" s="35" t="str">
        <f xml:space="preserve"> IF(OR('CASE DATA'!G73="DEF"), "YES", "NO")</f>
        <v>NO</v>
      </c>
      <c r="N72" s="11">
        <f>'CASE DATA'!I73</f>
        <v>0</v>
      </c>
      <c r="O72" s="15" t="str">
        <f xml:space="preserve"> IF(M72="YES",'CASE DATA'!L73,"N/A")</f>
        <v>N/A</v>
      </c>
      <c r="P72" s="15" t="str">
        <f>IF(M72="YES",'CASE DATA'!J73+'CASE DATA'!K73+'CASE DATA'!M73+'CASE DATA'!N73+'CASE DATA'!O73+'CASE DATA'!P73+'CASE DATA'!Q73+'CASE DATA'!R73+'CASE DATA'!S73,"N/A")</f>
        <v>N/A</v>
      </c>
      <c r="Q72" s="34" t="str">
        <f xml:space="preserve"> IF(C72+730&lt;'BASIC INFO'!B3, "YES", "NO")</f>
        <v>NO</v>
      </c>
      <c r="S72" s="34" t="str">
        <f t="shared" si="1"/>
        <v>NO</v>
      </c>
      <c r="T72" s="191" t="str">
        <f xml:space="preserve"> IF('BASIC INFO'!B6+6574.5&gt;C72, "YES", "NO")</f>
        <v>YES</v>
      </c>
      <c r="V72" s="37"/>
      <c r="X72" s="37"/>
      <c r="Y72" s="192"/>
    </row>
    <row r="73" spans="1:25" x14ac:dyDescent="0.3">
      <c r="A73" s="11">
        <f xml:space="preserve"> 'CASE DATA'!A74</f>
        <v>0</v>
      </c>
      <c r="B73" s="11">
        <f xml:space="preserve"> 'CASE DATA'!E74</f>
        <v>0</v>
      </c>
      <c r="C73" s="28">
        <f xml:space="preserve"> 'CASE DATA'!D74</f>
        <v>0</v>
      </c>
      <c r="D73" s="40" t="str">
        <f xml:space="preserve"> IF(OR('CASE DATA'!G74="JUV", 'CASE DATA'!G74="JWV"), "YES", "NO")</f>
        <v>NO</v>
      </c>
      <c r="E73" s="31" t="str">
        <f xml:space="preserve"> _xlfn.IFS(D73="NO", "N/A", AND('BASIC INFO'!B3&gt;'BASIC INFO'!B6+6574.5, C73+731&lt;'BASIC INFO'!B3), "YES", 'BASIC INFO'!B3&lt;('BASIC INFO'!B6+6574.5), "NOT YET 18", C73+731&gt;'BASIC INFO'!B3, "NOT YET 2 YEARS")</f>
        <v>N/A</v>
      </c>
      <c r="H73" s="35" t="str">
        <f xml:space="preserve"> IF(OR('CASE DATA'!G74="DISM", 'CASE DATA'!G74="ACQ", 'CASE DATA'!G74="NOTF", 'CASE DATA'!G74="WTHD", 'CASE DATA'!G74="TNSF"), "YES", "NO")</f>
        <v>NO</v>
      </c>
      <c r="I73" s="15" t="str">
        <f xml:space="preserve"> IF(H73="YES",'CASE DATA'!L74,"N/A")</f>
        <v>N/A</v>
      </c>
      <c r="J73" s="15" t="str">
        <f>IF(H73="YES",'CASE DATA'!J74+'CASE DATA'!K74+'CASE DATA'!M74+'CASE DATA'!N74+'CASE DATA'!O74+'CASE DATA'!P74+'CASE DATA'!Q74+'CASE DATA'!R74+'CASE DATA'!S74,"N/A")</f>
        <v>N/A</v>
      </c>
      <c r="K73" s="11" t="str">
        <f xml:space="preserve"> IF(H73="YES",IF(C73+180&lt;'BASIC INFO'!B3, "YES", "NO"),"N/A")</f>
        <v>N/A</v>
      </c>
      <c r="M73" s="35" t="str">
        <f xml:space="preserve"> IF(OR('CASE DATA'!G74="DEF"), "YES", "NO")</f>
        <v>NO</v>
      </c>
      <c r="N73" s="11">
        <f>'CASE DATA'!I74</f>
        <v>0</v>
      </c>
      <c r="O73" s="15" t="str">
        <f xml:space="preserve"> IF(M73="YES",'CASE DATA'!L74,"N/A")</f>
        <v>N/A</v>
      </c>
      <c r="P73" s="15" t="str">
        <f>IF(M73="YES",'CASE DATA'!J74+'CASE DATA'!K74+'CASE DATA'!M74+'CASE DATA'!N74+'CASE DATA'!O74+'CASE DATA'!P74+'CASE DATA'!Q74+'CASE DATA'!R74+'CASE DATA'!S74,"N/A")</f>
        <v>N/A</v>
      </c>
      <c r="Q73" s="34" t="str">
        <f xml:space="preserve"> IF(C73+730&lt;'BASIC INFO'!B3, "YES", "NO")</f>
        <v>NO</v>
      </c>
      <c r="S73" s="34" t="str">
        <f t="shared" si="1"/>
        <v>NO</v>
      </c>
      <c r="T73" s="191" t="str">
        <f xml:space="preserve"> IF('BASIC INFO'!B6+6574.5&gt;C73, "YES", "NO")</f>
        <v>YES</v>
      </c>
      <c r="V73" s="37"/>
      <c r="X73" s="37"/>
      <c r="Y73" s="192"/>
    </row>
    <row r="74" spans="1:25" x14ac:dyDescent="0.3">
      <c r="A74" s="11">
        <f xml:space="preserve"> 'CASE DATA'!A75</f>
        <v>0</v>
      </c>
      <c r="B74" s="11">
        <f xml:space="preserve"> 'CASE DATA'!E75</f>
        <v>0</v>
      </c>
      <c r="C74" s="28">
        <f xml:space="preserve"> 'CASE DATA'!D75</f>
        <v>0</v>
      </c>
      <c r="D74" s="40" t="str">
        <f xml:space="preserve"> IF(OR('CASE DATA'!G75="JUV", 'CASE DATA'!G75="JWV"), "YES", "NO")</f>
        <v>NO</v>
      </c>
      <c r="E74" s="31" t="str">
        <f xml:space="preserve"> _xlfn.IFS(D74="NO", "N/A", AND('BASIC INFO'!B3&gt;'BASIC INFO'!B6+6574.5, C74+731&lt;'BASIC INFO'!B3), "YES", 'BASIC INFO'!B3&lt;('BASIC INFO'!B6+6574.5), "NOT YET 18", C74+731&gt;'BASIC INFO'!B3, "NOT YET 2 YEARS")</f>
        <v>N/A</v>
      </c>
      <c r="H74" s="35" t="str">
        <f xml:space="preserve"> IF(OR('CASE DATA'!G75="DISM", 'CASE DATA'!G75="ACQ", 'CASE DATA'!G75="NOTF", 'CASE DATA'!G75="WTHD", 'CASE DATA'!G75="TNSF"), "YES", "NO")</f>
        <v>NO</v>
      </c>
      <c r="I74" s="15" t="str">
        <f xml:space="preserve"> IF(H74="YES",'CASE DATA'!L75,"N/A")</f>
        <v>N/A</v>
      </c>
      <c r="J74" s="15" t="str">
        <f>IF(H74="YES",'CASE DATA'!J75+'CASE DATA'!K75+'CASE DATA'!M75+'CASE DATA'!N75+'CASE DATA'!O75+'CASE DATA'!P75+'CASE DATA'!Q75+'CASE DATA'!R75+'CASE DATA'!S75,"N/A")</f>
        <v>N/A</v>
      </c>
      <c r="K74" s="11" t="str">
        <f xml:space="preserve"> IF(H74="YES",IF(C74+180&lt;'BASIC INFO'!B3, "YES", "NO"),"N/A")</f>
        <v>N/A</v>
      </c>
      <c r="M74" s="35" t="str">
        <f xml:space="preserve"> IF(OR('CASE DATA'!G75="DEF"), "YES", "NO")</f>
        <v>NO</v>
      </c>
      <c r="N74" s="11">
        <f>'CASE DATA'!I75</f>
        <v>0</v>
      </c>
      <c r="O74" s="15" t="str">
        <f xml:space="preserve"> IF(M74="YES",'CASE DATA'!L75,"N/A")</f>
        <v>N/A</v>
      </c>
      <c r="P74" s="15" t="str">
        <f>IF(M74="YES",'CASE DATA'!J75+'CASE DATA'!K75+'CASE DATA'!M75+'CASE DATA'!N75+'CASE DATA'!O75+'CASE DATA'!P75+'CASE DATA'!Q75+'CASE DATA'!R75+'CASE DATA'!S75,"N/A")</f>
        <v>N/A</v>
      </c>
      <c r="Q74" s="34" t="str">
        <f xml:space="preserve"> IF(C74+730&lt;'BASIC INFO'!B3, "YES", "NO")</f>
        <v>NO</v>
      </c>
      <c r="S74" s="34" t="str">
        <f t="shared" si="1"/>
        <v>NO</v>
      </c>
      <c r="T74" s="191" t="str">
        <f xml:space="preserve"> IF('BASIC INFO'!B6+6574.5&gt;C74, "YES", "NO")</f>
        <v>YES</v>
      </c>
      <c r="V74" s="37"/>
      <c r="X74" s="37"/>
      <c r="Y74" s="192"/>
    </row>
    <row r="75" spans="1:25" x14ac:dyDescent="0.3">
      <c r="A75" s="11">
        <f xml:space="preserve"> 'CASE DATA'!A76</f>
        <v>0</v>
      </c>
      <c r="B75" s="11">
        <f xml:space="preserve"> 'CASE DATA'!E76</f>
        <v>0</v>
      </c>
      <c r="C75" s="28">
        <f xml:space="preserve"> 'CASE DATA'!D76</f>
        <v>0</v>
      </c>
      <c r="D75" s="40" t="str">
        <f xml:space="preserve"> IF(OR('CASE DATA'!G76="JUV", 'CASE DATA'!G76="JWV"), "YES", "NO")</f>
        <v>NO</v>
      </c>
      <c r="E75" s="31" t="str">
        <f xml:space="preserve"> _xlfn.IFS(D75="NO", "N/A", AND('BASIC INFO'!B3&gt;'BASIC INFO'!B6+6574.5, C75+731&lt;'BASIC INFO'!B3), "YES", 'BASIC INFO'!B3&lt;('BASIC INFO'!B6+6574.5), "NOT YET 18", C75+731&gt;'BASIC INFO'!B3, "NOT YET 2 YEARS")</f>
        <v>N/A</v>
      </c>
      <c r="H75" s="35" t="str">
        <f xml:space="preserve"> IF(OR('CASE DATA'!G76="DISM", 'CASE DATA'!G76="ACQ", 'CASE DATA'!G76="NOTF", 'CASE DATA'!G76="WTHD", 'CASE DATA'!G76="TNSF"), "YES", "NO")</f>
        <v>NO</v>
      </c>
      <c r="I75" s="15" t="str">
        <f xml:space="preserve"> IF(H75="YES",'CASE DATA'!L76,"N/A")</f>
        <v>N/A</v>
      </c>
      <c r="J75" s="15" t="str">
        <f>IF(H75="YES",'CASE DATA'!J76+'CASE DATA'!K76+'CASE DATA'!M76+'CASE DATA'!N76+'CASE DATA'!O76+'CASE DATA'!P76+'CASE DATA'!Q76+'CASE DATA'!R76+'CASE DATA'!S76,"N/A")</f>
        <v>N/A</v>
      </c>
      <c r="K75" s="11" t="str">
        <f xml:space="preserve"> IF(H75="YES",IF(C75+180&lt;'BASIC INFO'!B3, "YES", "NO"),"N/A")</f>
        <v>N/A</v>
      </c>
      <c r="M75" s="35" t="str">
        <f xml:space="preserve"> IF(OR('CASE DATA'!G76="DEF"), "YES", "NO")</f>
        <v>NO</v>
      </c>
      <c r="N75" s="11">
        <f>'CASE DATA'!I76</f>
        <v>0</v>
      </c>
      <c r="O75" s="15" t="str">
        <f xml:space="preserve"> IF(M75="YES",'CASE DATA'!L76,"N/A")</f>
        <v>N/A</v>
      </c>
      <c r="P75" s="15" t="str">
        <f>IF(M75="YES",'CASE DATA'!J76+'CASE DATA'!K76+'CASE DATA'!M76+'CASE DATA'!N76+'CASE DATA'!O76+'CASE DATA'!P76+'CASE DATA'!Q76+'CASE DATA'!R76+'CASE DATA'!S76,"N/A")</f>
        <v>N/A</v>
      </c>
      <c r="Q75" s="34" t="str">
        <f xml:space="preserve"> IF(C75+730&lt;'BASIC INFO'!B3, "YES", "NO")</f>
        <v>NO</v>
      </c>
      <c r="S75" s="34" t="str">
        <f t="shared" si="1"/>
        <v>NO</v>
      </c>
      <c r="T75" s="191" t="str">
        <f xml:space="preserve"> IF('BASIC INFO'!B6+6574.5&gt;C75, "YES", "NO")</f>
        <v>YES</v>
      </c>
      <c r="V75" s="37"/>
      <c r="X75" s="37"/>
      <c r="Y75" s="192"/>
    </row>
    <row r="76" spans="1:25" x14ac:dyDescent="0.3">
      <c r="A76" s="11">
        <f xml:space="preserve"> 'CASE DATA'!A77</f>
        <v>0</v>
      </c>
      <c r="B76" s="11">
        <f xml:space="preserve"> 'CASE DATA'!E77</f>
        <v>0</v>
      </c>
      <c r="C76" s="28">
        <f xml:space="preserve"> 'CASE DATA'!D77</f>
        <v>0</v>
      </c>
      <c r="D76" s="40" t="str">
        <f xml:space="preserve"> IF(OR('CASE DATA'!G77="JUV", 'CASE DATA'!G77="JWV"), "YES", "NO")</f>
        <v>NO</v>
      </c>
      <c r="E76" s="31" t="str">
        <f xml:space="preserve"> _xlfn.IFS(D76="NO", "N/A", AND('BASIC INFO'!B3&gt;'BASIC INFO'!B6+6574.5, C76+731&lt;'BASIC INFO'!B3), "YES", 'BASIC INFO'!B3&lt;('BASIC INFO'!B6+6574.5), "NOT YET 18", C76+731&gt;'BASIC INFO'!B3, "NOT YET 2 YEARS")</f>
        <v>N/A</v>
      </c>
      <c r="H76" s="35" t="str">
        <f xml:space="preserve"> IF(OR('CASE DATA'!G77="DISM", 'CASE DATA'!G77="ACQ", 'CASE DATA'!G77="NOTF", 'CASE DATA'!G77="WTHD", 'CASE DATA'!G77="TNSF"), "YES", "NO")</f>
        <v>NO</v>
      </c>
      <c r="I76" s="15" t="str">
        <f xml:space="preserve"> IF(H76="YES",'CASE DATA'!L77,"N/A")</f>
        <v>N/A</v>
      </c>
      <c r="J76" s="15" t="str">
        <f>IF(H76="YES",'CASE DATA'!J77+'CASE DATA'!K77+'CASE DATA'!M77+'CASE DATA'!N77+'CASE DATA'!O77+'CASE DATA'!P77+'CASE DATA'!Q77+'CASE DATA'!R77+'CASE DATA'!S77,"N/A")</f>
        <v>N/A</v>
      </c>
      <c r="K76" s="11" t="str">
        <f xml:space="preserve"> IF(H76="YES",IF(C76+180&lt;'BASIC INFO'!B3, "YES", "NO"),"N/A")</f>
        <v>N/A</v>
      </c>
      <c r="M76" s="35" t="str">
        <f xml:space="preserve"> IF(OR('CASE DATA'!G77="DEF"), "YES", "NO")</f>
        <v>NO</v>
      </c>
      <c r="N76" s="11">
        <f>'CASE DATA'!I77</f>
        <v>0</v>
      </c>
      <c r="O76" s="15" t="str">
        <f xml:space="preserve"> IF(M76="YES",'CASE DATA'!L77,"N/A")</f>
        <v>N/A</v>
      </c>
      <c r="P76" s="15" t="str">
        <f>IF(M76="YES",'CASE DATA'!J77+'CASE DATA'!K77+'CASE DATA'!M77+'CASE DATA'!N77+'CASE DATA'!O77+'CASE DATA'!P77+'CASE DATA'!Q77+'CASE DATA'!R77+'CASE DATA'!S77,"N/A")</f>
        <v>N/A</v>
      </c>
      <c r="Q76" s="34" t="str">
        <f xml:space="preserve"> IF(C76+730&lt;'BASIC INFO'!B3, "YES", "NO")</f>
        <v>NO</v>
      </c>
      <c r="S76" s="34" t="str">
        <f t="shared" si="1"/>
        <v>NO</v>
      </c>
      <c r="T76" s="191" t="str">
        <f xml:space="preserve"> IF('BASIC INFO'!B6+6574.5&gt;C76, "YES", "NO")</f>
        <v>YES</v>
      </c>
      <c r="V76" s="37"/>
      <c r="X76" s="37"/>
      <c r="Y76" s="192"/>
    </row>
    <row r="77" spans="1:25" x14ac:dyDescent="0.3">
      <c r="A77" s="11">
        <f xml:space="preserve"> 'CASE DATA'!A78</f>
        <v>0</v>
      </c>
      <c r="B77" s="11">
        <f xml:space="preserve"> 'CASE DATA'!E78</f>
        <v>0</v>
      </c>
      <c r="C77" s="28">
        <f xml:space="preserve"> 'CASE DATA'!D78</f>
        <v>0</v>
      </c>
      <c r="D77" s="40" t="str">
        <f xml:space="preserve"> IF(OR('CASE DATA'!G78="JUV", 'CASE DATA'!G78="JWV"), "YES", "NO")</f>
        <v>NO</v>
      </c>
      <c r="E77" s="31" t="str">
        <f xml:space="preserve"> _xlfn.IFS(D77="NO", "N/A", AND('BASIC INFO'!B3&gt;'BASIC INFO'!B6+6574.5, C77+731&lt;'BASIC INFO'!B3), "YES", 'BASIC INFO'!B3&lt;('BASIC INFO'!B6+6574.5), "NOT YET 18", C77+731&gt;'BASIC INFO'!B3, "NOT YET 2 YEARS")</f>
        <v>N/A</v>
      </c>
      <c r="H77" s="35" t="str">
        <f xml:space="preserve"> IF(OR('CASE DATA'!G78="DISM", 'CASE DATA'!G78="ACQ", 'CASE DATA'!G78="NOTF", 'CASE DATA'!G78="WTHD", 'CASE DATA'!G78="TNSF"), "YES", "NO")</f>
        <v>NO</v>
      </c>
      <c r="I77" s="15" t="str">
        <f xml:space="preserve"> IF(H77="YES",'CASE DATA'!L78,"N/A")</f>
        <v>N/A</v>
      </c>
      <c r="J77" s="15" t="str">
        <f>IF(H77="YES",'CASE DATA'!J78+'CASE DATA'!K78+'CASE DATA'!M78+'CASE DATA'!N78+'CASE DATA'!O78+'CASE DATA'!P78+'CASE DATA'!Q78+'CASE DATA'!R78+'CASE DATA'!S78,"N/A")</f>
        <v>N/A</v>
      </c>
      <c r="K77" s="11" t="str">
        <f xml:space="preserve"> IF(H77="YES",IF(C77+180&lt;'BASIC INFO'!B3, "YES", "NO"),"N/A")</f>
        <v>N/A</v>
      </c>
      <c r="M77" s="35" t="str">
        <f xml:space="preserve"> IF(OR('CASE DATA'!G78="DEF"), "YES", "NO")</f>
        <v>NO</v>
      </c>
      <c r="N77" s="11">
        <f>'CASE DATA'!I78</f>
        <v>0</v>
      </c>
      <c r="O77" s="15" t="str">
        <f xml:space="preserve"> IF(M77="YES",'CASE DATA'!L78,"N/A")</f>
        <v>N/A</v>
      </c>
      <c r="P77" s="15" t="str">
        <f>IF(M77="YES",'CASE DATA'!J78+'CASE DATA'!K78+'CASE DATA'!M78+'CASE DATA'!N78+'CASE DATA'!O78+'CASE DATA'!P78+'CASE DATA'!Q78+'CASE DATA'!R78+'CASE DATA'!S78,"N/A")</f>
        <v>N/A</v>
      </c>
      <c r="Q77" s="34" t="str">
        <f xml:space="preserve"> IF(C77+730&lt;'BASIC INFO'!B3, "YES", "NO")</f>
        <v>NO</v>
      </c>
      <c r="S77" s="34" t="str">
        <f t="shared" si="1"/>
        <v>NO</v>
      </c>
      <c r="T77" s="191" t="str">
        <f xml:space="preserve"> IF('BASIC INFO'!B6+6574.5&gt;C77, "YES", "NO")</f>
        <v>YES</v>
      </c>
      <c r="V77" s="37"/>
      <c r="X77" s="37"/>
      <c r="Y77" s="192"/>
    </row>
    <row r="78" spans="1:25" x14ac:dyDescent="0.3">
      <c r="A78" s="11">
        <f xml:space="preserve"> 'CASE DATA'!A79</f>
        <v>0</v>
      </c>
      <c r="B78" s="11">
        <f xml:space="preserve"> 'CASE DATA'!E79</f>
        <v>0</v>
      </c>
      <c r="C78" s="28">
        <f xml:space="preserve"> 'CASE DATA'!D79</f>
        <v>0</v>
      </c>
      <c r="D78" s="40" t="str">
        <f xml:space="preserve"> IF(OR('CASE DATA'!G79="JUV", 'CASE DATA'!G79="JWV"), "YES", "NO")</f>
        <v>NO</v>
      </c>
      <c r="E78" s="31" t="str">
        <f xml:space="preserve"> _xlfn.IFS(D78="NO", "N/A", AND('BASIC INFO'!B3&gt;'BASIC INFO'!B6+6574.5, C78+731&lt;'BASIC INFO'!B3), "YES", 'BASIC INFO'!B3&lt;('BASIC INFO'!B6+6574.5), "NOT YET 18", C78+731&gt;'BASIC INFO'!B3, "NOT YET 2 YEARS")</f>
        <v>N/A</v>
      </c>
      <c r="H78" s="35" t="str">
        <f xml:space="preserve"> IF(OR('CASE DATA'!G79="DISM", 'CASE DATA'!G79="ACQ", 'CASE DATA'!G79="NOTF", 'CASE DATA'!G79="WTHD", 'CASE DATA'!G79="TNSF"), "YES", "NO")</f>
        <v>NO</v>
      </c>
      <c r="I78" s="15" t="str">
        <f xml:space="preserve"> IF(H78="YES",'CASE DATA'!L79,"N/A")</f>
        <v>N/A</v>
      </c>
      <c r="J78" s="15" t="str">
        <f>IF(H78="YES",'CASE DATA'!J79+'CASE DATA'!K79+'CASE DATA'!M79+'CASE DATA'!N79+'CASE DATA'!O79+'CASE DATA'!P79+'CASE DATA'!Q79+'CASE DATA'!R79+'CASE DATA'!S79,"N/A")</f>
        <v>N/A</v>
      </c>
      <c r="K78" s="11" t="str">
        <f xml:space="preserve"> IF(H78="YES",IF(C78+180&lt;'BASIC INFO'!B3, "YES", "NO"),"N/A")</f>
        <v>N/A</v>
      </c>
      <c r="M78" s="35" t="str">
        <f xml:space="preserve"> IF(OR('CASE DATA'!G79="DEF"), "YES", "NO")</f>
        <v>NO</v>
      </c>
      <c r="N78" s="11">
        <f>'CASE DATA'!I79</f>
        <v>0</v>
      </c>
      <c r="O78" s="15" t="str">
        <f xml:space="preserve"> IF(M78="YES",'CASE DATA'!L79,"N/A")</f>
        <v>N/A</v>
      </c>
      <c r="P78" s="15" t="str">
        <f>IF(M78="YES",'CASE DATA'!J79+'CASE DATA'!K79+'CASE DATA'!M79+'CASE DATA'!N79+'CASE DATA'!O79+'CASE DATA'!P79+'CASE DATA'!Q79+'CASE DATA'!R79+'CASE DATA'!S79,"N/A")</f>
        <v>N/A</v>
      </c>
      <c r="Q78" s="34" t="str">
        <f xml:space="preserve"> IF(C78+730&lt;'BASIC INFO'!B3, "YES", "NO")</f>
        <v>NO</v>
      </c>
      <c r="S78" s="34" t="str">
        <f t="shared" si="1"/>
        <v>NO</v>
      </c>
      <c r="T78" s="191" t="str">
        <f xml:space="preserve"> IF('BASIC INFO'!B6+6574.5&gt;C78, "YES", "NO")</f>
        <v>YES</v>
      </c>
      <c r="V78" s="37"/>
      <c r="X78" s="37"/>
      <c r="Y78" s="192"/>
    </row>
    <row r="79" spans="1:25" x14ac:dyDescent="0.3">
      <c r="A79" s="11">
        <f xml:space="preserve"> 'CASE DATA'!A80</f>
        <v>0</v>
      </c>
      <c r="B79" s="11">
        <f xml:space="preserve"> 'CASE DATA'!E80</f>
        <v>0</v>
      </c>
      <c r="C79" s="28">
        <f xml:space="preserve"> 'CASE DATA'!D80</f>
        <v>0</v>
      </c>
      <c r="D79" s="40" t="str">
        <f xml:space="preserve"> IF(OR('CASE DATA'!G80="JUV", 'CASE DATA'!G80="JWV"), "YES", "NO")</f>
        <v>NO</v>
      </c>
      <c r="E79" s="31" t="str">
        <f xml:space="preserve"> _xlfn.IFS(D79="NO", "N/A", AND('BASIC INFO'!B3&gt;'BASIC INFO'!B6+6574.5, C79+731&lt;'BASIC INFO'!B3), "YES", 'BASIC INFO'!B3&lt;('BASIC INFO'!B6+6574.5), "NOT YET 18", C79+731&gt;'BASIC INFO'!B3, "NOT YET 2 YEARS")</f>
        <v>N/A</v>
      </c>
      <c r="H79" s="35" t="str">
        <f xml:space="preserve"> IF(OR('CASE DATA'!G80="DISM", 'CASE DATA'!G80="ACQ", 'CASE DATA'!G80="NOTF", 'CASE DATA'!G80="WTHD", 'CASE DATA'!G80="TNSF"), "YES", "NO")</f>
        <v>NO</v>
      </c>
      <c r="I79" s="15" t="str">
        <f xml:space="preserve"> IF(H79="YES",'CASE DATA'!L80,"N/A")</f>
        <v>N/A</v>
      </c>
      <c r="J79" s="15" t="str">
        <f>IF(H79="YES",'CASE DATA'!J80+'CASE DATA'!K80+'CASE DATA'!M80+'CASE DATA'!N80+'CASE DATA'!O80+'CASE DATA'!P80+'CASE DATA'!Q80+'CASE DATA'!R80+'CASE DATA'!S80,"N/A")</f>
        <v>N/A</v>
      </c>
      <c r="K79" s="11" t="str">
        <f xml:space="preserve"> IF(H79="YES",IF(C79+180&lt;'BASIC INFO'!B3, "YES", "NO"),"N/A")</f>
        <v>N/A</v>
      </c>
      <c r="M79" s="35" t="str">
        <f xml:space="preserve"> IF(OR('CASE DATA'!G80="DEF"), "YES", "NO")</f>
        <v>NO</v>
      </c>
      <c r="N79" s="11">
        <f>'CASE DATA'!I80</f>
        <v>0</v>
      </c>
      <c r="O79" s="15" t="str">
        <f xml:space="preserve"> IF(M79="YES",'CASE DATA'!L80,"N/A")</f>
        <v>N/A</v>
      </c>
      <c r="P79" s="15" t="str">
        <f>IF(M79="YES",'CASE DATA'!J80+'CASE DATA'!K80+'CASE DATA'!M80+'CASE DATA'!N80+'CASE DATA'!O80+'CASE DATA'!P80+'CASE DATA'!Q80+'CASE DATA'!R80+'CASE DATA'!S80,"N/A")</f>
        <v>N/A</v>
      </c>
      <c r="Q79" s="34" t="str">
        <f xml:space="preserve"> IF(C79+730&lt;'BASIC INFO'!B3, "YES", "NO")</f>
        <v>NO</v>
      </c>
      <c r="S79" s="34" t="str">
        <f t="shared" si="1"/>
        <v>NO</v>
      </c>
      <c r="T79" s="191" t="str">
        <f xml:space="preserve"> IF('BASIC INFO'!B6+6574.5&gt;C79, "YES", "NO")</f>
        <v>YES</v>
      </c>
      <c r="V79" s="37"/>
      <c r="X79" s="37"/>
      <c r="Y79" s="192"/>
    </row>
    <row r="80" spans="1:25" x14ac:dyDescent="0.3">
      <c r="A80" s="11">
        <f xml:space="preserve"> 'CASE DATA'!A81</f>
        <v>0</v>
      </c>
      <c r="B80" s="11">
        <f xml:space="preserve"> 'CASE DATA'!E81</f>
        <v>0</v>
      </c>
      <c r="C80" s="28">
        <f xml:space="preserve"> 'CASE DATA'!D81</f>
        <v>0</v>
      </c>
      <c r="D80" s="40" t="str">
        <f xml:space="preserve"> IF(OR('CASE DATA'!G81="JUV", 'CASE DATA'!G81="JWV"), "YES", "NO")</f>
        <v>NO</v>
      </c>
      <c r="E80" s="31" t="str">
        <f xml:space="preserve"> _xlfn.IFS(D80="NO", "N/A", AND('BASIC INFO'!B3&gt;'BASIC INFO'!B6+6574.5, C80+731&lt;'BASIC INFO'!B3), "YES", 'BASIC INFO'!B3&lt;('BASIC INFO'!B6+6574.5), "NOT YET 18", C80+731&gt;'BASIC INFO'!B3, "NOT YET 2 YEARS")</f>
        <v>N/A</v>
      </c>
      <c r="H80" s="35" t="str">
        <f xml:space="preserve"> IF(OR('CASE DATA'!G81="DISM", 'CASE DATA'!G81="ACQ", 'CASE DATA'!G81="NOTF", 'CASE DATA'!G81="WTHD", 'CASE DATA'!G81="TNSF"), "YES", "NO")</f>
        <v>NO</v>
      </c>
      <c r="I80" s="15" t="str">
        <f xml:space="preserve"> IF(H80="YES",'CASE DATA'!L81,"N/A")</f>
        <v>N/A</v>
      </c>
      <c r="J80" s="15" t="str">
        <f>IF(H80="YES",'CASE DATA'!J81+'CASE DATA'!K81+'CASE DATA'!M81+'CASE DATA'!N81+'CASE DATA'!O81+'CASE DATA'!P81+'CASE DATA'!Q81+'CASE DATA'!R81+'CASE DATA'!S81,"N/A")</f>
        <v>N/A</v>
      </c>
      <c r="K80" s="11" t="str">
        <f xml:space="preserve"> IF(H80="YES",IF(C80+180&lt;'BASIC INFO'!B3, "YES", "NO"),"N/A")</f>
        <v>N/A</v>
      </c>
      <c r="M80" s="35" t="str">
        <f xml:space="preserve"> IF(OR('CASE DATA'!G81="DEF"), "YES", "NO")</f>
        <v>NO</v>
      </c>
      <c r="N80" s="11">
        <f>'CASE DATA'!I81</f>
        <v>0</v>
      </c>
      <c r="O80" s="15" t="str">
        <f xml:space="preserve"> IF(M80="YES",'CASE DATA'!L81,"N/A")</f>
        <v>N/A</v>
      </c>
      <c r="P80" s="15" t="str">
        <f>IF(M80="YES",'CASE DATA'!J81+'CASE DATA'!K81+'CASE DATA'!M81+'CASE DATA'!N81+'CASE DATA'!O81+'CASE DATA'!P81+'CASE DATA'!Q81+'CASE DATA'!R81+'CASE DATA'!S81,"N/A")</f>
        <v>N/A</v>
      </c>
      <c r="Q80" s="34" t="str">
        <f xml:space="preserve"> IF(C80+730&lt;'BASIC INFO'!B3, "YES", "NO")</f>
        <v>NO</v>
      </c>
      <c r="S80" s="34" t="str">
        <f t="shared" si="1"/>
        <v>NO</v>
      </c>
      <c r="T80" s="191" t="str">
        <f xml:space="preserve"> IF('BASIC INFO'!B6+6574.5&gt;C80, "YES", "NO")</f>
        <v>YES</v>
      </c>
      <c r="V80" s="37"/>
      <c r="X80" s="37"/>
      <c r="Y80" s="192"/>
    </row>
    <row r="81" spans="1:25" x14ac:dyDescent="0.3">
      <c r="A81" s="11">
        <f xml:space="preserve"> 'CASE DATA'!A82</f>
        <v>0</v>
      </c>
      <c r="B81" s="11">
        <f xml:space="preserve"> 'CASE DATA'!E82</f>
        <v>0</v>
      </c>
      <c r="C81" s="28">
        <f xml:space="preserve"> 'CASE DATA'!D82</f>
        <v>0</v>
      </c>
      <c r="D81" s="40" t="str">
        <f xml:space="preserve"> IF(OR('CASE DATA'!G82="JUV", 'CASE DATA'!G82="JWV"), "YES", "NO")</f>
        <v>NO</v>
      </c>
      <c r="E81" s="31" t="str">
        <f xml:space="preserve"> _xlfn.IFS(D81="NO", "N/A", AND('BASIC INFO'!B3&gt;'BASIC INFO'!B6+6574.5, C81+731&lt;'BASIC INFO'!B3), "YES", 'BASIC INFO'!B3&lt;('BASIC INFO'!B6+6574.5), "NOT YET 18", C81+731&gt;'BASIC INFO'!B3, "NOT YET 2 YEARS")</f>
        <v>N/A</v>
      </c>
      <c r="H81" s="35" t="str">
        <f xml:space="preserve"> IF(OR('CASE DATA'!G82="DISM", 'CASE DATA'!G82="ACQ", 'CASE DATA'!G82="NOTF", 'CASE DATA'!G82="WTHD", 'CASE DATA'!G82="TNSF"), "YES", "NO")</f>
        <v>NO</v>
      </c>
      <c r="I81" s="15" t="str">
        <f xml:space="preserve"> IF(H81="YES",'CASE DATA'!L82,"N/A")</f>
        <v>N/A</v>
      </c>
      <c r="J81" s="15" t="str">
        <f>IF(H81="YES",'CASE DATA'!J82+'CASE DATA'!K82+'CASE DATA'!M82+'CASE DATA'!N82+'CASE DATA'!O82+'CASE DATA'!P82+'CASE DATA'!Q82+'CASE DATA'!R82+'CASE DATA'!S82,"N/A")</f>
        <v>N/A</v>
      </c>
      <c r="K81" s="11" t="str">
        <f xml:space="preserve"> IF(H81="YES",IF(C81+180&lt;'BASIC INFO'!B3, "YES", "NO"),"N/A")</f>
        <v>N/A</v>
      </c>
      <c r="M81" s="35" t="str">
        <f xml:space="preserve"> IF(OR('CASE DATA'!G82="DEF"), "YES", "NO")</f>
        <v>NO</v>
      </c>
      <c r="N81" s="11">
        <f>'CASE DATA'!I82</f>
        <v>0</v>
      </c>
      <c r="O81" s="15" t="str">
        <f xml:space="preserve"> IF(M81="YES",'CASE DATA'!L82,"N/A")</f>
        <v>N/A</v>
      </c>
      <c r="P81" s="15" t="str">
        <f>IF(M81="YES",'CASE DATA'!J82+'CASE DATA'!K82+'CASE DATA'!M82+'CASE DATA'!N82+'CASE DATA'!O82+'CASE DATA'!P82+'CASE DATA'!Q82+'CASE DATA'!R82+'CASE DATA'!S82,"N/A")</f>
        <v>N/A</v>
      </c>
      <c r="Q81" s="34" t="str">
        <f xml:space="preserve"> IF(C81+730&lt;'BASIC INFO'!B3, "YES", "NO")</f>
        <v>NO</v>
      </c>
      <c r="S81" s="34" t="str">
        <f t="shared" si="1"/>
        <v>NO</v>
      </c>
      <c r="T81" s="191" t="str">
        <f xml:space="preserve"> IF('BASIC INFO'!B6+6574.5&gt;C81, "YES", "NO")</f>
        <v>YES</v>
      </c>
      <c r="V81" s="37"/>
      <c r="X81" s="37"/>
      <c r="Y81" s="192"/>
    </row>
    <row r="82" spans="1:25" x14ac:dyDescent="0.3">
      <c r="A82" s="11">
        <f xml:space="preserve"> 'CASE DATA'!A83</f>
        <v>0</v>
      </c>
      <c r="B82" s="11">
        <f xml:space="preserve"> 'CASE DATA'!E83</f>
        <v>0</v>
      </c>
      <c r="C82" s="28">
        <f xml:space="preserve"> 'CASE DATA'!D83</f>
        <v>0</v>
      </c>
      <c r="D82" s="40" t="str">
        <f xml:space="preserve"> IF(OR('CASE DATA'!G83="JUV", 'CASE DATA'!G83="JWV"), "YES", "NO")</f>
        <v>NO</v>
      </c>
      <c r="E82" s="31" t="str">
        <f xml:space="preserve"> _xlfn.IFS(D82="NO", "N/A", AND('BASIC INFO'!B3&gt;'BASIC INFO'!B6+6574.5, C82+731&lt;'BASIC INFO'!B3), "YES", 'BASIC INFO'!B3&lt;('BASIC INFO'!B6+6574.5), "NOT YET 18", C82+731&gt;'BASIC INFO'!B3, "NOT YET 2 YEARS")</f>
        <v>N/A</v>
      </c>
      <c r="H82" s="35" t="str">
        <f xml:space="preserve"> IF(OR('CASE DATA'!G83="DISM", 'CASE DATA'!G83="ACQ", 'CASE DATA'!G83="NOTF", 'CASE DATA'!G83="WTHD", 'CASE DATA'!G83="TNSF"), "YES", "NO")</f>
        <v>NO</v>
      </c>
      <c r="I82" s="15" t="str">
        <f xml:space="preserve"> IF(H82="YES",'CASE DATA'!L83,"N/A")</f>
        <v>N/A</v>
      </c>
      <c r="J82" s="15" t="str">
        <f>IF(H82="YES",'CASE DATA'!J83+'CASE DATA'!K83+'CASE DATA'!M83+'CASE DATA'!N83+'CASE DATA'!O83+'CASE DATA'!P83+'CASE DATA'!Q83+'CASE DATA'!R83+'CASE DATA'!S83,"N/A")</f>
        <v>N/A</v>
      </c>
      <c r="K82" s="11" t="str">
        <f xml:space="preserve"> IF(H82="YES",IF(C82+180&lt;'BASIC INFO'!B3, "YES", "NO"),"N/A")</f>
        <v>N/A</v>
      </c>
      <c r="M82" s="35" t="str">
        <f xml:space="preserve"> IF(OR('CASE DATA'!G83="DEF"), "YES", "NO")</f>
        <v>NO</v>
      </c>
      <c r="N82" s="11">
        <f>'CASE DATA'!I83</f>
        <v>0</v>
      </c>
      <c r="O82" s="15" t="str">
        <f xml:space="preserve"> IF(M82="YES",'CASE DATA'!L83,"N/A")</f>
        <v>N/A</v>
      </c>
      <c r="P82" s="15" t="str">
        <f>IF(M82="YES",'CASE DATA'!J83+'CASE DATA'!K83+'CASE DATA'!M83+'CASE DATA'!N83+'CASE DATA'!O83+'CASE DATA'!P83+'CASE DATA'!Q83+'CASE DATA'!R83+'CASE DATA'!S83,"N/A")</f>
        <v>N/A</v>
      </c>
      <c r="Q82" s="34" t="str">
        <f xml:space="preserve"> IF(C82+730&lt;'BASIC INFO'!B3, "YES", "NO")</f>
        <v>NO</v>
      </c>
      <c r="S82" s="34" t="str">
        <f t="shared" si="1"/>
        <v>NO</v>
      </c>
      <c r="T82" s="191" t="str">
        <f xml:space="preserve"> IF('BASIC INFO'!B6+6574.5&gt;C82, "YES", "NO")</f>
        <v>YES</v>
      </c>
      <c r="V82" s="37"/>
      <c r="X82" s="37"/>
      <c r="Y82" s="192"/>
    </row>
    <row r="83" spans="1:25" x14ac:dyDescent="0.3">
      <c r="A83" s="11">
        <f xml:space="preserve"> 'CASE DATA'!A84</f>
        <v>0</v>
      </c>
      <c r="B83" s="11">
        <f xml:space="preserve"> 'CASE DATA'!E84</f>
        <v>0</v>
      </c>
      <c r="C83" s="28">
        <f xml:space="preserve"> 'CASE DATA'!D84</f>
        <v>0</v>
      </c>
      <c r="D83" s="40" t="str">
        <f xml:space="preserve"> IF(OR('CASE DATA'!G84="JUV", 'CASE DATA'!G84="JWV"), "YES", "NO")</f>
        <v>NO</v>
      </c>
      <c r="E83" s="31" t="str">
        <f xml:space="preserve"> _xlfn.IFS(D83="NO", "N/A", AND('BASIC INFO'!B3&gt;'BASIC INFO'!B6+6574.5, C83+731&lt;'BASIC INFO'!B3), "YES", 'BASIC INFO'!B3&lt;('BASIC INFO'!B6+6574.5), "NOT YET 18", C83+731&gt;'BASIC INFO'!B3, "NOT YET 2 YEARS")</f>
        <v>N/A</v>
      </c>
      <c r="H83" s="35" t="str">
        <f xml:space="preserve"> IF(OR('CASE DATA'!G84="DISM", 'CASE DATA'!G84="ACQ", 'CASE DATA'!G84="NOTF", 'CASE DATA'!G84="WTHD", 'CASE DATA'!G84="TNSF"), "YES", "NO")</f>
        <v>NO</v>
      </c>
      <c r="I83" s="15" t="str">
        <f xml:space="preserve"> IF(H83="YES",'CASE DATA'!L84,"N/A")</f>
        <v>N/A</v>
      </c>
      <c r="J83" s="15" t="str">
        <f>IF(H83="YES",'CASE DATA'!J84+'CASE DATA'!K84+'CASE DATA'!M84+'CASE DATA'!N84+'CASE DATA'!O84+'CASE DATA'!P84+'CASE DATA'!Q84+'CASE DATA'!R84+'CASE DATA'!S84,"N/A")</f>
        <v>N/A</v>
      </c>
      <c r="K83" s="11" t="str">
        <f xml:space="preserve"> IF(H83="YES",IF(C83+180&lt;'BASIC INFO'!B3, "YES", "NO"),"N/A")</f>
        <v>N/A</v>
      </c>
      <c r="M83" s="35" t="str">
        <f xml:space="preserve"> IF(OR('CASE DATA'!G84="DEF"), "YES", "NO")</f>
        <v>NO</v>
      </c>
      <c r="N83" s="11">
        <f>'CASE DATA'!I84</f>
        <v>0</v>
      </c>
      <c r="O83" s="15" t="str">
        <f xml:space="preserve"> IF(M83="YES",'CASE DATA'!L84,"N/A")</f>
        <v>N/A</v>
      </c>
      <c r="P83" s="15" t="str">
        <f>IF(M83="YES",'CASE DATA'!J84+'CASE DATA'!K84+'CASE DATA'!M84+'CASE DATA'!N84+'CASE DATA'!O84+'CASE DATA'!P84+'CASE DATA'!Q84+'CASE DATA'!R84+'CASE DATA'!S84,"N/A")</f>
        <v>N/A</v>
      </c>
      <c r="Q83" s="34" t="str">
        <f xml:space="preserve"> IF(C83+730&lt;'BASIC INFO'!B3, "YES", "NO")</f>
        <v>NO</v>
      </c>
      <c r="S83" s="34" t="str">
        <f t="shared" si="1"/>
        <v>NO</v>
      </c>
      <c r="T83" s="191" t="str">
        <f xml:space="preserve"> IF('BASIC INFO'!B6+6574.5&gt;C83, "YES", "NO")</f>
        <v>YES</v>
      </c>
      <c r="V83" s="37"/>
      <c r="X83" s="37"/>
      <c r="Y83" s="192"/>
    </row>
    <row r="84" spans="1:25" x14ac:dyDescent="0.3">
      <c r="A84" s="11">
        <f xml:space="preserve"> 'CASE DATA'!A85</f>
        <v>0</v>
      </c>
      <c r="B84" s="11">
        <f xml:space="preserve"> 'CASE DATA'!E85</f>
        <v>0</v>
      </c>
      <c r="C84" s="28">
        <f xml:space="preserve"> 'CASE DATA'!D85</f>
        <v>0</v>
      </c>
      <c r="D84" s="40" t="str">
        <f xml:space="preserve"> IF(OR('CASE DATA'!G85="JUV", 'CASE DATA'!G85="JWV"), "YES", "NO")</f>
        <v>NO</v>
      </c>
      <c r="E84" s="31" t="str">
        <f xml:space="preserve"> _xlfn.IFS(D84="NO", "N/A", AND('BASIC INFO'!B3&gt;'BASIC INFO'!B6+6574.5, C84+731&lt;'BASIC INFO'!B3), "YES", 'BASIC INFO'!B3&lt;('BASIC INFO'!B6+6574.5), "NOT YET 18", C84+731&gt;'BASIC INFO'!B3, "NOT YET 2 YEARS")</f>
        <v>N/A</v>
      </c>
      <c r="H84" s="35" t="str">
        <f xml:space="preserve"> IF(OR('CASE DATA'!G85="DISM", 'CASE DATA'!G85="ACQ", 'CASE DATA'!G85="NOTF", 'CASE DATA'!G85="WTHD", 'CASE DATA'!G85="TNSF"), "YES", "NO")</f>
        <v>NO</v>
      </c>
      <c r="I84" s="15" t="str">
        <f xml:space="preserve"> IF(H84="YES",'CASE DATA'!L85,"N/A")</f>
        <v>N/A</v>
      </c>
      <c r="J84" s="15" t="str">
        <f>IF(H84="YES",'CASE DATA'!J85+'CASE DATA'!K85+'CASE DATA'!M85+'CASE DATA'!N85+'CASE DATA'!O85+'CASE DATA'!P85+'CASE DATA'!Q85+'CASE DATA'!R85+'CASE DATA'!S85,"N/A")</f>
        <v>N/A</v>
      </c>
      <c r="K84" s="11" t="str">
        <f xml:space="preserve"> IF(H84="YES",IF(C84+180&lt;'BASIC INFO'!B3, "YES", "NO"),"N/A")</f>
        <v>N/A</v>
      </c>
      <c r="M84" s="35" t="str">
        <f xml:space="preserve"> IF(OR('CASE DATA'!G85="DEF"), "YES", "NO")</f>
        <v>NO</v>
      </c>
      <c r="N84" s="11">
        <f>'CASE DATA'!I85</f>
        <v>0</v>
      </c>
      <c r="O84" s="15" t="str">
        <f xml:space="preserve"> IF(M84="YES",'CASE DATA'!L85,"N/A")</f>
        <v>N/A</v>
      </c>
      <c r="P84" s="15" t="str">
        <f>IF(M84="YES",'CASE DATA'!J85+'CASE DATA'!K85+'CASE DATA'!M85+'CASE DATA'!N85+'CASE DATA'!O85+'CASE DATA'!P85+'CASE DATA'!Q85+'CASE DATA'!R85+'CASE DATA'!S85,"N/A")</f>
        <v>N/A</v>
      </c>
      <c r="Q84" s="34" t="str">
        <f xml:space="preserve"> IF(C84+730&lt;'BASIC INFO'!B3, "YES", "NO")</f>
        <v>NO</v>
      </c>
      <c r="S84" s="34" t="str">
        <f t="shared" si="1"/>
        <v>NO</v>
      </c>
      <c r="T84" s="191" t="str">
        <f xml:space="preserve"> IF('BASIC INFO'!B6+6574.5&gt;C84, "YES", "NO")</f>
        <v>YES</v>
      </c>
      <c r="V84" s="37"/>
      <c r="X84" s="37"/>
      <c r="Y84" s="192"/>
    </row>
    <row r="85" spans="1:25" x14ac:dyDescent="0.3">
      <c r="A85" s="11">
        <f xml:space="preserve"> 'CASE DATA'!A86</f>
        <v>0</v>
      </c>
      <c r="B85" s="11">
        <f xml:space="preserve"> 'CASE DATA'!E86</f>
        <v>0</v>
      </c>
      <c r="C85" s="28">
        <f xml:space="preserve"> 'CASE DATA'!D86</f>
        <v>0</v>
      </c>
      <c r="D85" s="40" t="str">
        <f xml:space="preserve"> IF(OR('CASE DATA'!G86="JUV", 'CASE DATA'!G86="JWV"), "YES", "NO")</f>
        <v>NO</v>
      </c>
      <c r="E85" s="31" t="str">
        <f xml:space="preserve"> _xlfn.IFS(D85="NO", "N/A", AND('BASIC INFO'!B3&gt;'BASIC INFO'!B6+6574.5, C85+731&lt;'BASIC INFO'!B3), "YES", 'BASIC INFO'!B3&lt;('BASIC INFO'!B6+6574.5), "NOT YET 18", C85+731&gt;'BASIC INFO'!B3, "NOT YET 2 YEARS")</f>
        <v>N/A</v>
      </c>
      <c r="H85" s="35" t="str">
        <f xml:space="preserve"> IF(OR('CASE DATA'!G86="DISM", 'CASE DATA'!G86="ACQ", 'CASE DATA'!G86="NOTF", 'CASE DATA'!G86="WTHD", 'CASE DATA'!G86="TNSF"), "YES", "NO")</f>
        <v>NO</v>
      </c>
      <c r="I85" s="15" t="str">
        <f xml:space="preserve"> IF(H85="YES",'CASE DATA'!L86,"N/A")</f>
        <v>N/A</v>
      </c>
      <c r="J85" s="15" t="str">
        <f>IF(H85="YES",'CASE DATA'!J86+'CASE DATA'!K86+'CASE DATA'!M86+'CASE DATA'!N86+'CASE DATA'!O86+'CASE DATA'!P86+'CASE DATA'!Q86+'CASE DATA'!R86+'CASE DATA'!S86,"N/A")</f>
        <v>N/A</v>
      </c>
      <c r="K85" s="11" t="str">
        <f xml:space="preserve"> IF(H85="YES",IF(C85+180&lt;'BASIC INFO'!B3, "YES", "NO"),"N/A")</f>
        <v>N/A</v>
      </c>
      <c r="M85" s="35" t="str">
        <f xml:space="preserve"> IF(OR('CASE DATA'!G86="DEF"), "YES", "NO")</f>
        <v>NO</v>
      </c>
      <c r="N85" s="11">
        <f>'CASE DATA'!I86</f>
        <v>0</v>
      </c>
      <c r="O85" s="15" t="str">
        <f xml:space="preserve"> IF(M85="YES",'CASE DATA'!L86,"N/A")</f>
        <v>N/A</v>
      </c>
      <c r="P85" s="15" t="str">
        <f>IF(M85="YES",'CASE DATA'!J86+'CASE DATA'!K86+'CASE DATA'!M86+'CASE DATA'!N86+'CASE DATA'!O86+'CASE DATA'!P86+'CASE DATA'!Q86+'CASE DATA'!R86+'CASE DATA'!S86,"N/A")</f>
        <v>N/A</v>
      </c>
      <c r="Q85" s="34" t="str">
        <f xml:space="preserve"> IF(C85+730&lt;'BASIC INFO'!B3, "YES", "NO")</f>
        <v>NO</v>
      </c>
      <c r="S85" s="34" t="str">
        <f t="shared" si="1"/>
        <v>NO</v>
      </c>
      <c r="T85" s="191" t="str">
        <f xml:space="preserve"> IF('BASIC INFO'!B6+6574.5&gt;C85, "YES", "NO")</f>
        <v>YES</v>
      </c>
      <c r="V85" s="37"/>
      <c r="X85" s="37"/>
      <c r="Y85" s="192"/>
    </row>
    <row r="86" spans="1:25" x14ac:dyDescent="0.3">
      <c r="A86" s="11">
        <f xml:space="preserve"> 'CASE DATA'!A87</f>
        <v>0</v>
      </c>
      <c r="B86" s="11">
        <f xml:space="preserve"> 'CASE DATA'!E87</f>
        <v>0</v>
      </c>
      <c r="C86" s="28">
        <f xml:space="preserve"> 'CASE DATA'!D87</f>
        <v>0</v>
      </c>
      <c r="D86" s="40" t="str">
        <f xml:space="preserve"> IF(OR('CASE DATA'!G87="JUV", 'CASE DATA'!G87="JWV"), "YES", "NO")</f>
        <v>NO</v>
      </c>
      <c r="E86" s="31" t="str">
        <f xml:space="preserve"> _xlfn.IFS(D86="NO", "N/A", AND('BASIC INFO'!B3&gt;'BASIC INFO'!B6+6574.5, C86+731&lt;'BASIC INFO'!B3), "YES", 'BASIC INFO'!B3&lt;('BASIC INFO'!B6+6574.5), "NOT YET 18", C86+731&gt;'BASIC INFO'!B3, "NOT YET 2 YEARS")</f>
        <v>N/A</v>
      </c>
      <c r="H86" s="35" t="str">
        <f xml:space="preserve"> IF(OR('CASE DATA'!G87="DISM", 'CASE DATA'!G87="ACQ", 'CASE DATA'!G87="NOTF", 'CASE DATA'!G87="WTHD", 'CASE DATA'!G87="TNSF"), "YES", "NO")</f>
        <v>NO</v>
      </c>
      <c r="I86" s="15" t="str">
        <f xml:space="preserve"> IF(H86="YES",'CASE DATA'!L87,"N/A")</f>
        <v>N/A</v>
      </c>
      <c r="J86" s="15" t="str">
        <f>IF(H86="YES",'CASE DATA'!J87+'CASE DATA'!K87+'CASE DATA'!M87+'CASE DATA'!N87+'CASE DATA'!O87+'CASE DATA'!P87+'CASE DATA'!Q87+'CASE DATA'!R87+'CASE DATA'!S87,"N/A")</f>
        <v>N/A</v>
      </c>
      <c r="K86" s="11" t="str">
        <f xml:space="preserve"> IF(H86="YES",IF(C86+180&lt;'BASIC INFO'!B3, "YES", "NO"),"N/A")</f>
        <v>N/A</v>
      </c>
      <c r="M86" s="35" t="str">
        <f xml:space="preserve"> IF(OR('CASE DATA'!G87="DEF"), "YES", "NO")</f>
        <v>NO</v>
      </c>
      <c r="N86" s="11">
        <f>'CASE DATA'!I87</f>
        <v>0</v>
      </c>
      <c r="O86" s="15" t="str">
        <f xml:space="preserve"> IF(M86="YES",'CASE DATA'!L87,"N/A")</f>
        <v>N/A</v>
      </c>
      <c r="P86" s="15" t="str">
        <f>IF(M86="YES",'CASE DATA'!J87+'CASE DATA'!K87+'CASE DATA'!M87+'CASE DATA'!N87+'CASE DATA'!O87+'CASE DATA'!P87+'CASE DATA'!Q87+'CASE DATA'!R87+'CASE DATA'!S87,"N/A")</f>
        <v>N/A</v>
      </c>
      <c r="Q86" s="34" t="str">
        <f xml:space="preserve"> IF(C86+730&lt;'BASIC INFO'!B3, "YES", "NO")</f>
        <v>NO</v>
      </c>
      <c r="S86" s="34" t="str">
        <f t="shared" si="1"/>
        <v>NO</v>
      </c>
      <c r="T86" s="191" t="str">
        <f xml:space="preserve"> IF('BASIC INFO'!B6+6574.5&gt;C86, "YES", "NO")</f>
        <v>YES</v>
      </c>
      <c r="V86" s="37"/>
      <c r="X86" s="37"/>
      <c r="Y86" s="192"/>
    </row>
    <row r="87" spans="1:25" x14ac:dyDescent="0.3">
      <c r="A87" s="11">
        <f xml:space="preserve"> 'CASE DATA'!A88</f>
        <v>0</v>
      </c>
      <c r="B87" s="11">
        <f xml:space="preserve"> 'CASE DATA'!E88</f>
        <v>0</v>
      </c>
      <c r="C87" s="28">
        <f xml:space="preserve"> 'CASE DATA'!D88</f>
        <v>0</v>
      </c>
      <c r="D87" s="40" t="str">
        <f xml:space="preserve"> IF(OR('CASE DATA'!G88="JUV", 'CASE DATA'!G88="JWV"), "YES", "NO")</f>
        <v>NO</v>
      </c>
      <c r="E87" s="31" t="str">
        <f xml:space="preserve"> _xlfn.IFS(D87="NO", "N/A", AND('BASIC INFO'!B3&gt;'BASIC INFO'!B6+6574.5, C87+731&lt;'BASIC INFO'!B3), "YES", 'BASIC INFO'!B3&lt;('BASIC INFO'!B6+6574.5), "NOT YET 18", C87+731&gt;'BASIC INFO'!B3, "NOT YET 2 YEARS")</f>
        <v>N/A</v>
      </c>
      <c r="H87" s="35" t="str">
        <f xml:space="preserve"> IF(OR('CASE DATA'!G88="DISM", 'CASE DATA'!G88="ACQ", 'CASE DATA'!G88="NOTF", 'CASE DATA'!G88="WTHD", 'CASE DATA'!G88="TNSF"), "YES", "NO")</f>
        <v>NO</v>
      </c>
      <c r="I87" s="15" t="str">
        <f xml:space="preserve"> IF(H87="YES",'CASE DATA'!L88,"N/A")</f>
        <v>N/A</v>
      </c>
      <c r="J87" s="15" t="str">
        <f>IF(H87="YES",'CASE DATA'!J88+'CASE DATA'!K88+'CASE DATA'!M88+'CASE DATA'!N88+'CASE DATA'!O88+'CASE DATA'!P88+'CASE DATA'!Q88+'CASE DATA'!R88+'CASE DATA'!S88,"N/A")</f>
        <v>N/A</v>
      </c>
      <c r="K87" s="11" t="str">
        <f xml:space="preserve"> IF(H87="YES",IF(C87+180&lt;'BASIC INFO'!B3, "YES", "NO"),"N/A")</f>
        <v>N/A</v>
      </c>
      <c r="M87" s="35" t="str">
        <f xml:space="preserve"> IF(OR('CASE DATA'!G88="DEF"), "YES", "NO")</f>
        <v>NO</v>
      </c>
      <c r="N87" s="11">
        <f>'CASE DATA'!I88</f>
        <v>0</v>
      </c>
      <c r="O87" s="15" t="str">
        <f xml:space="preserve"> IF(M87="YES",'CASE DATA'!L88,"N/A")</f>
        <v>N/A</v>
      </c>
      <c r="P87" s="15" t="str">
        <f>IF(M87="YES",'CASE DATA'!J88+'CASE DATA'!K88+'CASE DATA'!M88+'CASE DATA'!N88+'CASE DATA'!O88+'CASE DATA'!P88+'CASE DATA'!Q88+'CASE DATA'!R88+'CASE DATA'!S88,"N/A")</f>
        <v>N/A</v>
      </c>
      <c r="Q87" s="34" t="str">
        <f xml:space="preserve"> IF(C87+730&lt;'BASIC INFO'!B3, "YES", "NO")</f>
        <v>NO</v>
      </c>
      <c r="S87" s="34" t="str">
        <f t="shared" si="1"/>
        <v>NO</v>
      </c>
      <c r="T87" s="191" t="str">
        <f xml:space="preserve"> IF('BASIC INFO'!B6+6574.5&gt;C87, "YES", "NO")</f>
        <v>YES</v>
      </c>
      <c r="V87" s="37"/>
      <c r="X87" s="37"/>
      <c r="Y87" s="192"/>
    </row>
    <row r="88" spans="1:25" x14ac:dyDescent="0.3">
      <c r="A88" s="11">
        <f xml:space="preserve"> 'CASE DATA'!A89</f>
        <v>0</v>
      </c>
      <c r="B88" s="11">
        <f xml:space="preserve"> 'CASE DATA'!E89</f>
        <v>0</v>
      </c>
      <c r="C88" s="28">
        <f xml:space="preserve"> 'CASE DATA'!D89</f>
        <v>0</v>
      </c>
      <c r="D88" s="40" t="str">
        <f xml:space="preserve"> IF(OR('CASE DATA'!G89="JUV", 'CASE DATA'!G89="JWV"), "YES", "NO")</f>
        <v>NO</v>
      </c>
      <c r="E88" s="31" t="str">
        <f xml:space="preserve"> _xlfn.IFS(D88="NO", "N/A", AND('BASIC INFO'!B3&gt;'BASIC INFO'!B6+6574.5, C88+731&lt;'BASIC INFO'!B3), "YES", 'BASIC INFO'!B3&lt;('BASIC INFO'!B6+6574.5), "NOT YET 18", C88+731&gt;'BASIC INFO'!B3, "NOT YET 2 YEARS")</f>
        <v>N/A</v>
      </c>
      <c r="H88" s="35" t="str">
        <f xml:space="preserve"> IF(OR('CASE DATA'!G89="DISM", 'CASE DATA'!G89="ACQ", 'CASE DATA'!G89="NOTF", 'CASE DATA'!G89="WTHD", 'CASE DATA'!G89="TNSF"), "YES", "NO")</f>
        <v>NO</v>
      </c>
      <c r="I88" s="15" t="str">
        <f xml:space="preserve"> IF(H88="YES",'CASE DATA'!L89,"N/A")</f>
        <v>N/A</v>
      </c>
      <c r="J88" s="15" t="str">
        <f>IF(H88="YES",'CASE DATA'!J89+'CASE DATA'!K89+'CASE DATA'!M89+'CASE DATA'!N89+'CASE DATA'!O89+'CASE DATA'!P89+'CASE DATA'!Q89+'CASE DATA'!R89+'CASE DATA'!S89,"N/A")</f>
        <v>N/A</v>
      </c>
      <c r="K88" s="11" t="str">
        <f xml:space="preserve"> IF(H88="YES",IF(C88+180&lt;'BASIC INFO'!B3, "YES", "NO"),"N/A")</f>
        <v>N/A</v>
      </c>
      <c r="M88" s="35" t="str">
        <f xml:space="preserve"> IF(OR('CASE DATA'!G89="DEF"), "YES", "NO")</f>
        <v>NO</v>
      </c>
      <c r="N88" s="11">
        <f>'CASE DATA'!I89</f>
        <v>0</v>
      </c>
      <c r="O88" s="15" t="str">
        <f xml:space="preserve"> IF(M88="YES",'CASE DATA'!L89,"N/A")</f>
        <v>N/A</v>
      </c>
      <c r="P88" s="15" t="str">
        <f>IF(M88="YES",'CASE DATA'!J89+'CASE DATA'!K89+'CASE DATA'!M89+'CASE DATA'!N89+'CASE DATA'!O89+'CASE DATA'!P89+'CASE DATA'!Q89+'CASE DATA'!R89+'CASE DATA'!S89,"N/A")</f>
        <v>N/A</v>
      </c>
      <c r="Q88" s="34" t="str">
        <f xml:space="preserve"> IF(C88+730&lt;'BASIC INFO'!B3, "YES", "NO")</f>
        <v>NO</v>
      </c>
      <c r="S88" s="34" t="str">
        <f t="shared" si="1"/>
        <v>NO</v>
      </c>
      <c r="T88" s="191" t="str">
        <f xml:space="preserve"> IF('BASIC INFO'!B6+6574.5&gt;C88, "YES", "NO")</f>
        <v>YES</v>
      </c>
      <c r="V88" s="37"/>
      <c r="X88" s="37"/>
      <c r="Y88" s="192"/>
    </row>
    <row r="89" spans="1:25" x14ac:dyDescent="0.3">
      <c r="A89" s="11">
        <f xml:space="preserve"> 'CASE DATA'!A90</f>
        <v>0</v>
      </c>
      <c r="B89" s="11">
        <f xml:space="preserve"> 'CASE DATA'!E90</f>
        <v>0</v>
      </c>
      <c r="C89" s="28">
        <f xml:space="preserve"> 'CASE DATA'!D90</f>
        <v>0</v>
      </c>
      <c r="D89" s="40" t="str">
        <f xml:space="preserve"> IF(OR('CASE DATA'!G90="JUV", 'CASE DATA'!G90="JWV"), "YES", "NO")</f>
        <v>NO</v>
      </c>
      <c r="E89" s="31" t="str">
        <f xml:space="preserve"> _xlfn.IFS(D89="NO", "N/A", AND('BASIC INFO'!B3&gt;'BASIC INFO'!B6+6574.5, C89+731&lt;'BASIC INFO'!B3), "YES", 'BASIC INFO'!B3&lt;('BASIC INFO'!B6+6574.5), "NOT YET 18", C89+731&gt;'BASIC INFO'!B3, "NOT YET 2 YEARS")</f>
        <v>N/A</v>
      </c>
      <c r="H89" s="35" t="str">
        <f xml:space="preserve"> IF(OR('CASE DATA'!G90="DISM", 'CASE DATA'!G90="ACQ", 'CASE DATA'!G90="NOTF", 'CASE DATA'!G90="WTHD", 'CASE DATA'!G90="TNSF"), "YES", "NO")</f>
        <v>NO</v>
      </c>
      <c r="I89" s="15" t="str">
        <f xml:space="preserve"> IF(H89="YES",'CASE DATA'!L90,"N/A")</f>
        <v>N/A</v>
      </c>
      <c r="J89" s="15" t="str">
        <f>IF(H89="YES",'CASE DATA'!J90+'CASE DATA'!K90+'CASE DATA'!M90+'CASE DATA'!N90+'CASE DATA'!O90+'CASE DATA'!P90+'CASE DATA'!Q90+'CASE DATA'!R90+'CASE DATA'!S90,"N/A")</f>
        <v>N/A</v>
      </c>
      <c r="K89" s="11" t="str">
        <f xml:space="preserve"> IF(H89="YES",IF(C89+180&lt;'BASIC INFO'!B3, "YES", "NO"),"N/A")</f>
        <v>N/A</v>
      </c>
      <c r="M89" s="35" t="str">
        <f xml:space="preserve"> IF(OR('CASE DATA'!G90="DEF"), "YES", "NO")</f>
        <v>NO</v>
      </c>
      <c r="N89" s="11">
        <f>'CASE DATA'!I90</f>
        <v>0</v>
      </c>
      <c r="O89" s="15" t="str">
        <f xml:space="preserve"> IF(M89="YES",'CASE DATA'!L90,"N/A")</f>
        <v>N/A</v>
      </c>
      <c r="P89" s="15" t="str">
        <f>IF(M89="YES",'CASE DATA'!J90+'CASE DATA'!K90+'CASE DATA'!M90+'CASE DATA'!N90+'CASE DATA'!O90+'CASE DATA'!P90+'CASE DATA'!Q90+'CASE DATA'!R90+'CASE DATA'!S90,"N/A")</f>
        <v>N/A</v>
      </c>
      <c r="Q89" s="34" t="str">
        <f xml:space="preserve"> IF(C89+730&lt;'BASIC INFO'!B3, "YES", "NO")</f>
        <v>NO</v>
      </c>
      <c r="S89" s="34" t="str">
        <f t="shared" si="1"/>
        <v>NO</v>
      </c>
      <c r="T89" s="191" t="str">
        <f xml:space="preserve"> IF('BASIC INFO'!B6+6574.5&gt;C89, "YES", "NO")</f>
        <v>YES</v>
      </c>
      <c r="V89" s="37"/>
      <c r="X89" s="37"/>
      <c r="Y89" s="192"/>
    </row>
    <row r="90" spans="1:25" x14ac:dyDescent="0.3">
      <c r="A90" s="11">
        <f xml:space="preserve"> 'CASE DATA'!A91</f>
        <v>0</v>
      </c>
      <c r="B90" s="11">
        <f xml:space="preserve"> 'CASE DATA'!E91</f>
        <v>0</v>
      </c>
      <c r="C90" s="28">
        <f xml:space="preserve"> 'CASE DATA'!D91</f>
        <v>0</v>
      </c>
      <c r="D90" s="40" t="str">
        <f xml:space="preserve"> IF(OR('CASE DATA'!G91="JUV", 'CASE DATA'!G91="JWV"), "YES", "NO")</f>
        <v>NO</v>
      </c>
      <c r="E90" s="31" t="str">
        <f xml:space="preserve"> _xlfn.IFS(D90="NO", "N/A", AND('BASIC INFO'!B3&gt;'BASIC INFO'!B6+6574.5, C90+731&lt;'BASIC INFO'!B3), "YES", 'BASIC INFO'!B3&lt;('BASIC INFO'!B6+6574.5), "NOT YET 18", C90+731&gt;'BASIC INFO'!B3, "NOT YET 2 YEARS")</f>
        <v>N/A</v>
      </c>
      <c r="H90" s="35" t="str">
        <f xml:space="preserve"> IF(OR('CASE DATA'!G91="DISM", 'CASE DATA'!G91="ACQ", 'CASE DATA'!G91="NOTF", 'CASE DATA'!G91="WTHD", 'CASE DATA'!G91="TNSF"), "YES", "NO")</f>
        <v>NO</v>
      </c>
      <c r="I90" s="15" t="str">
        <f xml:space="preserve"> IF(H90="YES",'CASE DATA'!L91,"N/A")</f>
        <v>N/A</v>
      </c>
      <c r="J90" s="15" t="str">
        <f>IF(H90="YES",'CASE DATA'!J91+'CASE DATA'!K91+'CASE DATA'!M91+'CASE DATA'!N91+'CASE DATA'!O91+'CASE DATA'!P91+'CASE DATA'!Q91+'CASE DATA'!R91+'CASE DATA'!S91,"N/A")</f>
        <v>N/A</v>
      </c>
      <c r="K90" s="11" t="str">
        <f xml:space="preserve"> IF(H90="YES",IF(C90+180&lt;'BASIC INFO'!B3, "YES", "NO"),"N/A")</f>
        <v>N/A</v>
      </c>
      <c r="M90" s="35" t="str">
        <f xml:space="preserve"> IF(OR('CASE DATA'!G91="DEF"), "YES", "NO")</f>
        <v>NO</v>
      </c>
      <c r="N90" s="11">
        <f>'CASE DATA'!I91</f>
        <v>0</v>
      </c>
      <c r="O90" s="15" t="str">
        <f xml:space="preserve"> IF(M90="YES",'CASE DATA'!L91,"N/A")</f>
        <v>N/A</v>
      </c>
      <c r="P90" s="15" t="str">
        <f>IF(M90="YES",'CASE DATA'!J91+'CASE DATA'!K91+'CASE DATA'!M91+'CASE DATA'!N91+'CASE DATA'!O91+'CASE DATA'!P91+'CASE DATA'!Q91+'CASE DATA'!R91+'CASE DATA'!S91,"N/A")</f>
        <v>N/A</v>
      </c>
      <c r="Q90" s="34" t="str">
        <f xml:space="preserve"> IF(C90+730&lt;'BASIC INFO'!B3, "YES", "NO")</f>
        <v>NO</v>
      </c>
      <c r="S90" s="34" t="str">
        <f t="shared" si="1"/>
        <v>NO</v>
      </c>
      <c r="T90" s="191" t="str">
        <f xml:space="preserve"> IF('BASIC INFO'!B6+6574.5&gt;C90, "YES", "NO")</f>
        <v>YES</v>
      </c>
      <c r="V90" s="37"/>
      <c r="X90" s="37"/>
      <c r="Y90" s="192"/>
    </row>
    <row r="91" spans="1:25" x14ac:dyDescent="0.3">
      <c r="A91" s="11">
        <f xml:space="preserve"> 'CASE DATA'!A92</f>
        <v>0</v>
      </c>
      <c r="B91" s="11">
        <f xml:space="preserve"> 'CASE DATA'!E92</f>
        <v>0</v>
      </c>
      <c r="C91" s="28">
        <f xml:space="preserve"> 'CASE DATA'!D92</f>
        <v>0</v>
      </c>
      <c r="D91" s="40" t="str">
        <f xml:space="preserve"> IF(OR('CASE DATA'!G92="JUV", 'CASE DATA'!G92="JWV"), "YES", "NO")</f>
        <v>NO</v>
      </c>
      <c r="E91" s="31" t="str">
        <f xml:space="preserve"> _xlfn.IFS(D91="NO", "N/A", AND('BASIC INFO'!B3&gt;'BASIC INFO'!B6+6574.5, C91+731&lt;'BASIC INFO'!B3), "YES", 'BASIC INFO'!B3&lt;('BASIC INFO'!B6+6574.5), "NOT YET 18", C91+731&gt;'BASIC INFO'!B3, "NOT YET 2 YEARS")</f>
        <v>N/A</v>
      </c>
      <c r="H91" s="35" t="str">
        <f xml:space="preserve"> IF(OR('CASE DATA'!G92="DISM", 'CASE DATA'!G92="ACQ", 'CASE DATA'!G92="NOTF", 'CASE DATA'!G92="WTHD", 'CASE DATA'!G92="TNSF"), "YES", "NO")</f>
        <v>NO</v>
      </c>
      <c r="I91" s="15" t="str">
        <f xml:space="preserve"> IF(H91="YES",'CASE DATA'!L92,"N/A")</f>
        <v>N/A</v>
      </c>
      <c r="J91" s="15" t="str">
        <f>IF(H91="YES",'CASE DATA'!J92+'CASE DATA'!K92+'CASE DATA'!M92+'CASE DATA'!N92+'CASE DATA'!O92+'CASE DATA'!P92+'CASE DATA'!Q92+'CASE DATA'!R92+'CASE DATA'!S92,"N/A")</f>
        <v>N/A</v>
      </c>
      <c r="K91" s="11" t="str">
        <f xml:space="preserve"> IF(H91="YES",IF(C91+180&lt;'BASIC INFO'!B3, "YES", "NO"),"N/A")</f>
        <v>N/A</v>
      </c>
      <c r="M91" s="35" t="str">
        <f xml:space="preserve"> IF(OR('CASE DATA'!G92="DEF"), "YES", "NO")</f>
        <v>NO</v>
      </c>
      <c r="N91" s="11">
        <f>'CASE DATA'!I92</f>
        <v>0</v>
      </c>
      <c r="O91" s="15" t="str">
        <f xml:space="preserve"> IF(M91="YES",'CASE DATA'!L92,"N/A")</f>
        <v>N/A</v>
      </c>
      <c r="P91" s="15" t="str">
        <f>IF(M91="YES",'CASE DATA'!J92+'CASE DATA'!K92+'CASE DATA'!M92+'CASE DATA'!N92+'CASE DATA'!O92+'CASE DATA'!P92+'CASE DATA'!Q92+'CASE DATA'!R92+'CASE DATA'!S92,"N/A")</f>
        <v>N/A</v>
      </c>
      <c r="Q91" s="34" t="str">
        <f xml:space="preserve"> IF(C91+730&lt;'BASIC INFO'!B3, "YES", "NO")</f>
        <v>NO</v>
      </c>
      <c r="S91" s="34" t="str">
        <f t="shared" si="1"/>
        <v>NO</v>
      </c>
      <c r="T91" s="191" t="str">
        <f xml:space="preserve"> IF('BASIC INFO'!B6+6574.5&gt;C91, "YES", "NO")</f>
        <v>YES</v>
      </c>
      <c r="V91" s="37"/>
      <c r="X91" s="37"/>
      <c r="Y91" s="192"/>
    </row>
    <row r="92" spans="1:25" x14ac:dyDescent="0.3">
      <c r="A92" s="11">
        <f xml:space="preserve"> 'CASE DATA'!A93</f>
        <v>0</v>
      </c>
      <c r="B92" s="11">
        <f xml:space="preserve"> 'CASE DATA'!E93</f>
        <v>0</v>
      </c>
      <c r="C92" s="28">
        <f xml:space="preserve"> 'CASE DATA'!D93</f>
        <v>0</v>
      </c>
      <c r="D92" s="40" t="str">
        <f xml:space="preserve"> IF(OR('CASE DATA'!G93="JUV", 'CASE DATA'!G93="JWV"), "YES", "NO")</f>
        <v>NO</v>
      </c>
      <c r="E92" s="31" t="str">
        <f xml:space="preserve"> _xlfn.IFS(D92="NO", "N/A", AND('BASIC INFO'!B3&gt;'BASIC INFO'!B6+6574.5, C92+731&lt;'BASIC INFO'!B3), "YES", 'BASIC INFO'!B3&lt;('BASIC INFO'!B6+6574.5), "NOT YET 18", C92+731&gt;'BASIC INFO'!B3, "NOT YET 2 YEARS")</f>
        <v>N/A</v>
      </c>
      <c r="H92" s="35" t="str">
        <f xml:space="preserve"> IF(OR('CASE DATA'!G93="DISM", 'CASE DATA'!G93="ACQ", 'CASE DATA'!G93="NOTF", 'CASE DATA'!G93="WTHD", 'CASE DATA'!G93="TNSF"), "YES", "NO")</f>
        <v>NO</v>
      </c>
      <c r="I92" s="15" t="str">
        <f xml:space="preserve"> IF(H92="YES",'CASE DATA'!L93,"N/A")</f>
        <v>N/A</v>
      </c>
      <c r="J92" s="15" t="str">
        <f>IF(H92="YES",'CASE DATA'!J93+'CASE DATA'!K93+'CASE DATA'!M93+'CASE DATA'!N93+'CASE DATA'!O93+'CASE DATA'!P93+'CASE DATA'!Q93+'CASE DATA'!R93+'CASE DATA'!S93,"N/A")</f>
        <v>N/A</v>
      </c>
      <c r="K92" s="11" t="str">
        <f xml:space="preserve"> IF(H92="YES",IF(C92+180&lt;'BASIC INFO'!B3, "YES", "NO"),"N/A")</f>
        <v>N/A</v>
      </c>
      <c r="M92" s="35" t="str">
        <f xml:space="preserve"> IF(OR('CASE DATA'!G93="DEF"), "YES", "NO")</f>
        <v>NO</v>
      </c>
      <c r="N92" s="11">
        <f>'CASE DATA'!I93</f>
        <v>0</v>
      </c>
      <c r="O92" s="15" t="str">
        <f xml:space="preserve"> IF(M92="YES",'CASE DATA'!L93,"N/A")</f>
        <v>N/A</v>
      </c>
      <c r="P92" s="15" t="str">
        <f>IF(M92="YES",'CASE DATA'!J93+'CASE DATA'!K93+'CASE DATA'!M93+'CASE DATA'!N93+'CASE DATA'!O93+'CASE DATA'!P93+'CASE DATA'!Q93+'CASE DATA'!R93+'CASE DATA'!S93,"N/A")</f>
        <v>N/A</v>
      </c>
      <c r="Q92" s="34" t="str">
        <f xml:space="preserve"> IF(C92+730&lt;'BASIC INFO'!B3, "YES", "NO")</f>
        <v>NO</v>
      </c>
      <c r="S92" s="34" t="str">
        <f t="shared" si="1"/>
        <v>NO</v>
      </c>
      <c r="T92" s="191" t="str">
        <f xml:space="preserve"> IF('BASIC INFO'!B6+6574.5&gt;C92, "YES", "NO")</f>
        <v>YES</v>
      </c>
      <c r="V92" s="37"/>
      <c r="X92" s="37"/>
      <c r="Y92" s="192"/>
    </row>
    <row r="93" spans="1:25" x14ac:dyDescent="0.3">
      <c r="A93" s="11">
        <f xml:space="preserve"> 'CASE DATA'!A94</f>
        <v>0</v>
      </c>
      <c r="B93" s="11">
        <f xml:space="preserve"> 'CASE DATA'!E94</f>
        <v>0</v>
      </c>
      <c r="C93" s="28">
        <f xml:space="preserve"> 'CASE DATA'!D94</f>
        <v>0</v>
      </c>
      <c r="D93" s="40" t="str">
        <f xml:space="preserve"> IF(OR('CASE DATA'!G94="JUV", 'CASE DATA'!G94="JWV"), "YES", "NO")</f>
        <v>NO</v>
      </c>
      <c r="E93" s="31" t="str">
        <f xml:space="preserve"> _xlfn.IFS(D93="NO", "N/A", AND('BASIC INFO'!B3&gt;'BASIC INFO'!B6+6574.5, C93+731&lt;'BASIC INFO'!B3), "YES", 'BASIC INFO'!B3&lt;('BASIC INFO'!B6+6574.5), "NOT YET 18", C93+731&gt;'BASIC INFO'!B3, "NOT YET 2 YEARS")</f>
        <v>N/A</v>
      </c>
      <c r="H93" s="35" t="str">
        <f xml:space="preserve"> IF(OR('CASE DATA'!G94="DISM", 'CASE DATA'!G94="ACQ", 'CASE DATA'!G94="NOTF", 'CASE DATA'!G94="WTHD", 'CASE DATA'!G94="TNSF"), "YES", "NO")</f>
        <v>NO</v>
      </c>
      <c r="I93" s="15" t="str">
        <f xml:space="preserve"> IF(H93="YES",'CASE DATA'!L94,"N/A")</f>
        <v>N/A</v>
      </c>
      <c r="J93" s="15" t="str">
        <f>IF(H93="YES",'CASE DATA'!J94+'CASE DATA'!K94+'CASE DATA'!M94+'CASE DATA'!N94+'CASE DATA'!O94+'CASE DATA'!P94+'CASE DATA'!Q94+'CASE DATA'!R94+'CASE DATA'!S94,"N/A")</f>
        <v>N/A</v>
      </c>
      <c r="K93" s="11" t="str">
        <f xml:space="preserve"> IF(H93="YES",IF(C93+180&lt;'BASIC INFO'!B3, "YES", "NO"),"N/A")</f>
        <v>N/A</v>
      </c>
      <c r="M93" s="35" t="str">
        <f xml:space="preserve"> IF(OR('CASE DATA'!G94="DEF"), "YES", "NO")</f>
        <v>NO</v>
      </c>
      <c r="N93" s="11">
        <f>'CASE DATA'!I94</f>
        <v>0</v>
      </c>
      <c r="O93" s="15" t="str">
        <f xml:space="preserve"> IF(M93="YES",'CASE DATA'!L94,"N/A")</f>
        <v>N/A</v>
      </c>
      <c r="P93" s="15" t="str">
        <f>IF(M93="YES",'CASE DATA'!J94+'CASE DATA'!K94+'CASE DATA'!M94+'CASE DATA'!N94+'CASE DATA'!O94+'CASE DATA'!P94+'CASE DATA'!Q94+'CASE DATA'!R94+'CASE DATA'!S94,"N/A")</f>
        <v>N/A</v>
      </c>
      <c r="Q93" s="34" t="str">
        <f xml:space="preserve"> IF(C93+730&lt;'BASIC INFO'!B3, "YES", "NO")</f>
        <v>NO</v>
      </c>
      <c r="S93" s="34" t="str">
        <f t="shared" si="1"/>
        <v>NO</v>
      </c>
      <c r="T93" s="191" t="str">
        <f xml:space="preserve"> IF('BASIC INFO'!B6+6574.5&gt;C93, "YES", "NO")</f>
        <v>YES</v>
      </c>
      <c r="V93" s="37"/>
      <c r="X93" s="37"/>
      <c r="Y93" s="192"/>
    </row>
    <row r="94" spans="1:25" x14ac:dyDescent="0.3">
      <c r="A94" s="11">
        <f xml:space="preserve"> 'CASE DATA'!A95</f>
        <v>0</v>
      </c>
      <c r="B94" s="11">
        <f xml:space="preserve"> 'CASE DATA'!E95</f>
        <v>0</v>
      </c>
      <c r="C94" s="28">
        <f xml:space="preserve"> 'CASE DATA'!D95</f>
        <v>0</v>
      </c>
      <c r="D94" s="40" t="str">
        <f xml:space="preserve"> IF(OR('CASE DATA'!G95="JUV", 'CASE DATA'!G95="JWV"), "YES", "NO")</f>
        <v>NO</v>
      </c>
      <c r="E94" s="31" t="str">
        <f xml:space="preserve"> _xlfn.IFS(D94="NO", "N/A", AND('BASIC INFO'!B3&gt;'BASIC INFO'!B6+6574.5, C94+731&lt;'BASIC INFO'!B3), "YES", 'BASIC INFO'!B3&lt;('BASIC INFO'!B6+6574.5), "NOT YET 18", C94+731&gt;'BASIC INFO'!B3, "NOT YET 2 YEARS")</f>
        <v>N/A</v>
      </c>
      <c r="H94" s="35" t="str">
        <f xml:space="preserve"> IF(OR('CASE DATA'!G95="DISM", 'CASE DATA'!G95="ACQ", 'CASE DATA'!G95="NOTF", 'CASE DATA'!G95="WTHD", 'CASE DATA'!G95="TNSF"), "YES", "NO")</f>
        <v>NO</v>
      </c>
      <c r="I94" s="15" t="str">
        <f xml:space="preserve"> IF(H94="YES",'CASE DATA'!L95,"N/A")</f>
        <v>N/A</v>
      </c>
      <c r="J94" s="15" t="str">
        <f>IF(H94="YES",'CASE DATA'!J95+'CASE DATA'!K95+'CASE DATA'!M95+'CASE DATA'!N95+'CASE DATA'!O95+'CASE DATA'!P95+'CASE DATA'!Q95+'CASE DATA'!R95+'CASE DATA'!S95,"N/A")</f>
        <v>N/A</v>
      </c>
      <c r="K94" s="11" t="str">
        <f xml:space="preserve"> IF(H94="YES",IF(C94+180&lt;'BASIC INFO'!B3, "YES", "NO"),"N/A")</f>
        <v>N/A</v>
      </c>
      <c r="M94" s="35" t="str">
        <f xml:space="preserve"> IF(OR('CASE DATA'!G95="DEF"), "YES", "NO")</f>
        <v>NO</v>
      </c>
      <c r="N94" s="11">
        <f>'CASE DATA'!I95</f>
        <v>0</v>
      </c>
      <c r="O94" s="15" t="str">
        <f xml:space="preserve"> IF(M94="YES",'CASE DATA'!L95,"N/A")</f>
        <v>N/A</v>
      </c>
      <c r="P94" s="15" t="str">
        <f>IF(M94="YES",'CASE DATA'!J95+'CASE DATA'!K95+'CASE DATA'!M95+'CASE DATA'!N95+'CASE DATA'!O95+'CASE DATA'!P95+'CASE DATA'!Q95+'CASE DATA'!R95+'CASE DATA'!S95,"N/A")</f>
        <v>N/A</v>
      </c>
      <c r="Q94" s="34" t="str">
        <f xml:space="preserve"> IF(C94+730&lt;'BASIC INFO'!B3, "YES", "NO")</f>
        <v>NO</v>
      </c>
      <c r="S94" s="34" t="str">
        <f t="shared" si="1"/>
        <v>NO</v>
      </c>
      <c r="T94" s="191" t="str">
        <f xml:space="preserve"> IF('BASIC INFO'!B6+6574.5&gt;C94, "YES", "NO")</f>
        <v>YES</v>
      </c>
      <c r="V94" s="37"/>
      <c r="X94" s="37"/>
      <c r="Y94" s="192"/>
    </row>
    <row r="95" spans="1:25" x14ac:dyDescent="0.3">
      <c r="A95" s="11">
        <f xml:space="preserve"> 'CASE DATA'!A96</f>
        <v>0</v>
      </c>
      <c r="B95" s="11">
        <f xml:space="preserve"> 'CASE DATA'!E96</f>
        <v>0</v>
      </c>
      <c r="C95" s="28">
        <f xml:space="preserve"> 'CASE DATA'!D96</f>
        <v>0</v>
      </c>
      <c r="D95" s="40" t="str">
        <f xml:space="preserve"> IF(OR('CASE DATA'!G96="JUV", 'CASE DATA'!G96="JWV"), "YES", "NO")</f>
        <v>NO</v>
      </c>
      <c r="E95" s="31" t="str">
        <f xml:space="preserve"> _xlfn.IFS(D95="NO", "N/A", AND('BASIC INFO'!B3&gt;'BASIC INFO'!B6+6574.5, C95+731&lt;'BASIC INFO'!B3), "YES", 'BASIC INFO'!B3&lt;('BASIC INFO'!B6+6574.5), "NOT YET 18", C95+731&gt;'BASIC INFO'!B3, "NOT YET 2 YEARS")</f>
        <v>N/A</v>
      </c>
      <c r="H95" s="35" t="str">
        <f xml:space="preserve"> IF(OR('CASE DATA'!G96="DISM", 'CASE DATA'!G96="ACQ", 'CASE DATA'!G96="NOTF", 'CASE DATA'!G96="WTHD", 'CASE DATA'!G96="TNSF"), "YES", "NO")</f>
        <v>NO</v>
      </c>
      <c r="I95" s="15" t="str">
        <f xml:space="preserve"> IF(H95="YES",'CASE DATA'!L96,"N/A")</f>
        <v>N/A</v>
      </c>
      <c r="J95" s="15" t="str">
        <f>IF(H95="YES",'CASE DATA'!J96+'CASE DATA'!K96+'CASE DATA'!M96+'CASE DATA'!N96+'CASE DATA'!O96+'CASE DATA'!P96+'CASE DATA'!Q96+'CASE DATA'!R96+'CASE DATA'!S96,"N/A")</f>
        <v>N/A</v>
      </c>
      <c r="K95" s="11" t="str">
        <f xml:space="preserve"> IF(H95="YES",IF(C95+180&lt;'BASIC INFO'!B3, "YES", "NO"),"N/A")</f>
        <v>N/A</v>
      </c>
      <c r="M95" s="35" t="str">
        <f xml:space="preserve"> IF(OR('CASE DATA'!G96="DEF"), "YES", "NO")</f>
        <v>NO</v>
      </c>
      <c r="N95" s="11">
        <f>'CASE DATA'!I96</f>
        <v>0</v>
      </c>
      <c r="O95" s="15" t="str">
        <f xml:space="preserve"> IF(M95="YES",'CASE DATA'!L96,"N/A")</f>
        <v>N/A</v>
      </c>
      <c r="P95" s="15" t="str">
        <f>IF(M95="YES",'CASE DATA'!J96+'CASE DATA'!K96+'CASE DATA'!M96+'CASE DATA'!N96+'CASE DATA'!O96+'CASE DATA'!P96+'CASE DATA'!Q96+'CASE DATA'!R96+'CASE DATA'!S96,"N/A")</f>
        <v>N/A</v>
      </c>
      <c r="Q95" s="34" t="str">
        <f xml:space="preserve"> IF(C95+730&lt;'BASIC INFO'!B3, "YES", "NO")</f>
        <v>NO</v>
      </c>
      <c r="S95" s="34" t="str">
        <f t="shared" si="1"/>
        <v>NO</v>
      </c>
      <c r="T95" s="191" t="str">
        <f xml:space="preserve"> IF('BASIC INFO'!B6+6574.5&gt;C95, "YES", "NO")</f>
        <v>YES</v>
      </c>
      <c r="V95" s="37"/>
      <c r="X95" s="37"/>
      <c r="Y95" s="192"/>
    </row>
    <row r="96" spans="1:25" x14ac:dyDescent="0.3">
      <c r="A96" s="11">
        <f xml:space="preserve"> 'CASE DATA'!A97</f>
        <v>0</v>
      </c>
      <c r="B96" s="11">
        <f xml:space="preserve"> 'CASE DATA'!E97</f>
        <v>0</v>
      </c>
      <c r="C96" s="28">
        <f xml:space="preserve"> 'CASE DATA'!D97</f>
        <v>0</v>
      </c>
      <c r="D96" s="40" t="str">
        <f xml:space="preserve"> IF(OR('CASE DATA'!G97="JUV", 'CASE DATA'!G97="JWV"), "YES", "NO")</f>
        <v>NO</v>
      </c>
      <c r="E96" s="31" t="str">
        <f xml:space="preserve"> _xlfn.IFS(D96="NO", "N/A", AND('BASIC INFO'!B3&gt;'BASIC INFO'!B6+6574.5, C96+731&lt;'BASIC INFO'!B3), "YES", 'BASIC INFO'!B3&lt;('BASIC INFO'!B6+6574.5), "NOT YET 18", C96+731&gt;'BASIC INFO'!B3, "NOT YET 2 YEARS")</f>
        <v>N/A</v>
      </c>
      <c r="H96" s="35" t="str">
        <f xml:space="preserve"> IF(OR('CASE DATA'!G97="DISM", 'CASE DATA'!G97="ACQ", 'CASE DATA'!G97="NOTF", 'CASE DATA'!G97="WTHD", 'CASE DATA'!G97="TNSF"), "YES", "NO")</f>
        <v>NO</v>
      </c>
      <c r="I96" s="15" t="str">
        <f xml:space="preserve"> IF(H96="YES",'CASE DATA'!L97,"N/A")</f>
        <v>N/A</v>
      </c>
      <c r="J96" s="15" t="str">
        <f>IF(H96="YES",'CASE DATA'!J97+'CASE DATA'!K97+'CASE DATA'!M97+'CASE DATA'!N97+'CASE DATA'!O97+'CASE DATA'!P97+'CASE DATA'!Q97+'CASE DATA'!R97+'CASE DATA'!S97,"N/A")</f>
        <v>N/A</v>
      </c>
      <c r="K96" s="11" t="str">
        <f xml:space="preserve"> IF(H96="YES",IF(C96+180&lt;'BASIC INFO'!B3, "YES", "NO"),"N/A")</f>
        <v>N/A</v>
      </c>
      <c r="M96" s="35" t="str">
        <f xml:space="preserve"> IF(OR('CASE DATA'!G97="DEF"), "YES", "NO")</f>
        <v>NO</v>
      </c>
      <c r="N96" s="11">
        <f>'CASE DATA'!I97</f>
        <v>0</v>
      </c>
      <c r="O96" s="15" t="str">
        <f xml:space="preserve"> IF(M96="YES",'CASE DATA'!L97,"N/A")</f>
        <v>N/A</v>
      </c>
      <c r="P96" s="15" t="str">
        <f>IF(M96="YES",'CASE DATA'!J97+'CASE DATA'!K97+'CASE DATA'!M97+'CASE DATA'!N97+'CASE DATA'!O97+'CASE DATA'!P97+'CASE DATA'!Q97+'CASE DATA'!R97+'CASE DATA'!S97,"N/A")</f>
        <v>N/A</v>
      </c>
      <c r="Q96" s="34" t="str">
        <f xml:space="preserve"> IF(C96+730&lt;'BASIC INFO'!B3, "YES", "NO")</f>
        <v>NO</v>
      </c>
      <c r="S96" s="34" t="str">
        <f t="shared" si="1"/>
        <v>NO</v>
      </c>
      <c r="T96" s="191" t="str">
        <f xml:space="preserve"> IF('BASIC INFO'!B6+6574.5&gt;C96, "YES", "NO")</f>
        <v>YES</v>
      </c>
      <c r="V96" s="37"/>
      <c r="X96" s="37"/>
      <c r="Y96" s="192"/>
    </row>
    <row r="97" spans="1:25" x14ac:dyDescent="0.3">
      <c r="A97" s="11">
        <f xml:space="preserve"> 'CASE DATA'!A98</f>
        <v>0</v>
      </c>
      <c r="B97" s="11">
        <f xml:space="preserve"> 'CASE DATA'!E98</f>
        <v>0</v>
      </c>
      <c r="C97" s="28">
        <f xml:space="preserve"> 'CASE DATA'!D98</f>
        <v>0</v>
      </c>
      <c r="D97" s="40" t="str">
        <f xml:space="preserve"> IF(OR('CASE DATA'!G98="JUV", 'CASE DATA'!G98="JWV"), "YES", "NO")</f>
        <v>NO</v>
      </c>
      <c r="E97" s="31" t="str">
        <f xml:space="preserve"> _xlfn.IFS(D97="NO", "N/A", AND('BASIC INFO'!B3&gt;'BASIC INFO'!B6+6574.5, C97+731&lt;'BASIC INFO'!B3), "YES", 'BASIC INFO'!B3&lt;('BASIC INFO'!B6+6574.5), "NOT YET 18", C97+731&gt;'BASIC INFO'!B3, "NOT YET 2 YEARS")</f>
        <v>N/A</v>
      </c>
      <c r="H97" s="35" t="str">
        <f xml:space="preserve"> IF(OR('CASE DATA'!G98="DISM", 'CASE DATA'!G98="ACQ", 'CASE DATA'!G98="NOTF", 'CASE DATA'!G98="WTHD", 'CASE DATA'!G98="TNSF"), "YES", "NO")</f>
        <v>NO</v>
      </c>
      <c r="I97" s="15" t="str">
        <f xml:space="preserve"> IF(H97="YES",'CASE DATA'!L98,"N/A")</f>
        <v>N/A</v>
      </c>
      <c r="J97" s="15" t="str">
        <f>IF(H97="YES",'CASE DATA'!J98+'CASE DATA'!K98+'CASE DATA'!M98+'CASE DATA'!N98+'CASE DATA'!O98+'CASE DATA'!P98+'CASE DATA'!Q98+'CASE DATA'!R98+'CASE DATA'!S98,"N/A")</f>
        <v>N/A</v>
      </c>
      <c r="K97" s="11" t="str">
        <f xml:space="preserve"> IF(H97="YES",IF(C97+180&lt;'BASIC INFO'!B3, "YES", "NO"),"N/A")</f>
        <v>N/A</v>
      </c>
      <c r="M97" s="35" t="str">
        <f xml:space="preserve"> IF(OR('CASE DATA'!G98="DEF"), "YES", "NO")</f>
        <v>NO</v>
      </c>
      <c r="N97" s="11">
        <f>'CASE DATA'!I98</f>
        <v>0</v>
      </c>
      <c r="O97" s="15" t="str">
        <f xml:space="preserve"> IF(M97="YES",'CASE DATA'!L98,"N/A")</f>
        <v>N/A</v>
      </c>
      <c r="P97" s="15" t="str">
        <f>IF(M97="YES",'CASE DATA'!J98+'CASE DATA'!K98+'CASE DATA'!M98+'CASE DATA'!N98+'CASE DATA'!O98+'CASE DATA'!P98+'CASE DATA'!Q98+'CASE DATA'!R98+'CASE DATA'!S98,"N/A")</f>
        <v>N/A</v>
      </c>
      <c r="Q97" s="34" t="str">
        <f xml:space="preserve"> IF(C97+730&lt;'BASIC INFO'!B3, "YES", "NO")</f>
        <v>NO</v>
      </c>
      <c r="S97" s="34" t="str">
        <f t="shared" si="1"/>
        <v>NO</v>
      </c>
      <c r="T97" s="191" t="str">
        <f xml:space="preserve"> IF('BASIC INFO'!B6+6574.5&gt;C97, "YES", "NO")</f>
        <v>YES</v>
      </c>
      <c r="V97" s="37"/>
      <c r="X97" s="37"/>
      <c r="Y97" s="192"/>
    </row>
    <row r="98" spans="1:25" x14ac:dyDescent="0.3">
      <c r="A98" s="11">
        <f xml:space="preserve"> 'CASE DATA'!A99</f>
        <v>0</v>
      </c>
      <c r="B98" s="11">
        <f xml:space="preserve"> 'CASE DATA'!E99</f>
        <v>0</v>
      </c>
      <c r="C98" s="28">
        <f xml:space="preserve"> 'CASE DATA'!D99</f>
        <v>0</v>
      </c>
      <c r="D98" s="40" t="str">
        <f xml:space="preserve"> IF(OR('CASE DATA'!G99="JUV", 'CASE DATA'!G99="JWV"), "YES", "NO")</f>
        <v>NO</v>
      </c>
      <c r="E98" s="31" t="str">
        <f xml:space="preserve"> _xlfn.IFS(D98="NO", "N/A", AND('BASIC INFO'!B3&gt;'BASIC INFO'!B6+6574.5, C98+731&lt;'BASIC INFO'!B3), "YES", 'BASIC INFO'!B3&lt;('BASIC INFO'!B6+6574.5), "NOT YET 18", C98+731&gt;'BASIC INFO'!B3, "NOT YET 2 YEARS")</f>
        <v>N/A</v>
      </c>
      <c r="H98" s="35" t="str">
        <f xml:space="preserve"> IF(OR('CASE DATA'!G99="DISM", 'CASE DATA'!G99="ACQ", 'CASE DATA'!G99="NOTF", 'CASE DATA'!G99="WTHD", 'CASE DATA'!G99="TNSF"), "YES", "NO")</f>
        <v>NO</v>
      </c>
      <c r="I98" s="15" t="str">
        <f xml:space="preserve"> IF(H98="YES",'CASE DATA'!L99,"N/A")</f>
        <v>N/A</v>
      </c>
      <c r="J98" s="15" t="str">
        <f>IF(H98="YES",'CASE DATA'!J99+'CASE DATA'!K99+'CASE DATA'!M99+'CASE DATA'!N99+'CASE DATA'!O99+'CASE DATA'!P99+'CASE DATA'!Q99+'CASE DATA'!R99+'CASE DATA'!S99,"N/A")</f>
        <v>N/A</v>
      </c>
      <c r="K98" s="11" t="str">
        <f xml:space="preserve"> IF(H98="YES",IF(C98+180&lt;'BASIC INFO'!B3, "YES", "NO"),"N/A")</f>
        <v>N/A</v>
      </c>
      <c r="M98" s="35" t="str">
        <f xml:space="preserve"> IF(OR('CASE DATA'!G99="DEF"), "YES", "NO")</f>
        <v>NO</v>
      </c>
      <c r="N98" s="11">
        <f>'CASE DATA'!I99</f>
        <v>0</v>
      </c>
      <c r="O98" s="15" t="str">
        <f xml:space="preserve"> IF(M98="YES",'CASE DATA'!L99,"N/A")</f>
        <v>N/A</v>
      </c>
      <c r="P98" s="15" t="str">
        <f>IF(M98="YES",'CASE DATA'!J99+'CASE DATA'!K99+'CASE DATA'!M99+'CASE DATA'!N99+'CASE DATA'!O99+'CASE DATA'!P99+'CASE DATA'!Q99+'CASE DATA'!R99+'CASE DATA'!S99,"N/A")</f>
        <v>N/A</v>
      </c>
      <c r="Q98" s="34" t="str">
        <f xml:space="preserve"> IF(C98+730&lt;'BASIC INFO'!B3, "YES", "NO")</f>
        <v>NO</v>
      </c>
      <c r="S98" s="34" t="str">
        <f t="shared" si="1"/>
        <v>NO</v>
      </c>
      <c r="T98" s="191" t="str">
        <f xml:space="preserve"> IF('BASIC INFO'!B6+6574.5&gt;C98, "YES", "NO")</f>
        <v>YES</v>
      </c>
      <c r="V98" s="37"/>
      <c r="X98" s="37"/>
      <c r="Y98" s="192"/>
    </row>
    <row r="99" spans="1:25" x14ac:dyDescent="0.3">
      <c r="A99" s="11">
        <f xml:space="preserve"> 'CASE DATA'!A100</f>
        <v>0</v>
      </c>
      <c r="B99" s="11">
        <f xml:space="preserve"> 'CASE DATA'!E100</f>
        <v>0</v>
      </c>
      <c r="C99" s="28">
        <f xml:space="preserve"> 'CASE DATA'!D100</f>
        <v>0</v>
      </c>
      <c r="D99" s="40" t="str">
        <f xml:space="preserve"> IF(OR('CASE DATA'!G100="JUV", 'CASE DATA'!G100="JWV"), "YES", "NO")</f>
        <v>NO</v>
      </c>
      <c r="E99" s="31" t="str">
        <f xml:space="preserve"> _xlfn.IFS(D99="NO", "N/A", AND('BASIC INFO'!B3&gt;'BASIC INFO'!B6+6574.5, C99+731&lt;'BASIC INFO'!B3), "YES", 'BASIC INFO'!B3&lt;('BASIC INFO'!B6+6574.5), "NOT YET 18", C99+731&gt;'BASIC INFO'!B3, "NOT YET 2 YEARS")</f>
        <v>N/A</v>
      </c>
      <c r="H99" s="35" t="str">
        <f xml:space="preserve"> IF(OR('CASE DATA'!G100="DISM", 'CASE DATA'!G100="ACQ", 'CASE DATA'!G100="NOTF", 'CASE DATA'!G100="WTHD", 'CASE DATA'!G100="TNSF"), "YES", "NO")</f>
        <v>NO</v>
      </c>
      <c r="I99" s="15" t="str">
        <f xml:space="preserve"> IF(H99="YES",'CASE DATA'!L100,"N/A")</f>
        <v>N/A</v>
      </c>
      <c r="J99" s="15" t="str">
        <f>IF(H99="YES",'CASE DATA'!J100+'CASE DATA'!K100+'CASE DATA'!M100+'CASE DATA'!N100+'CASE DATA'!O100+'CASE DATA'!P100+'CASE DATA'!Q100+'CASE DATA'!R100+'CASE DATA'!S100,"N/A")</f>
        <v>N/A</v>
      </c>
      <c r="K99" s="11" t="str">
        <f xml:space="preserve"> IF(H99="YES",IF(C99+180&lt;'BASIC INFO'!B3, "YES", "NO"),"N/A")</f>
        <v>N/A</v>
      </c>
      <c r="M99" s="35" t="str">
        <f xml:space="preserve"> IF(OR('CASE DATA'!G100="DEF"), "YES", "NO")</f>
        <v>NO</v>
      </c>
      <c r="N99" s="11">
        <f>'CASE DATA'!I100</f>
        <v>0</v>
      </c>
      <c r="O99" s="15" t="str">
        <f xml:space="preserve"> IF(M99="YES",'CASE DATA'!L100,"N/A")</f>
        <v>N/A</v>
      </c>
      <c r="P99" s="15" t="str">
        <f>IF(M99="YES",'CASE DATA'!J100+'CASE DATA'!K100+'CASE DATA'!M100+'CASE DATA'!N100+'CASE DATA'!O100+'CASE DATA'!P100+'CASE DATA'!Q100+'CASE DATA'!R100+'CASE DATA'!S100,"N/A")</f>
        <v>N/A</v>
      </c>
      <c r="Q99" s="34" t="str">
        <f xml:space="preserve"> IF(C99+730&lt;'BASIC INFO'!B3, "YES", "NO")</f>
        <v>NO</v>
      </c>
      <c r="S99" s="34" t="str">
        <f t="shared" si="1"/>
        <v>NO</v>
      </c>
      <c r="T99" s="191" t="str">
        <f xml:space="preserve"> IF('BASIC INFO'!B6+6574.5&gt;C99, "YES", "NO")</f>
        <v>YES</v>
      </c>
      <c r="V99" s="37"/>
      <c r="X99" s="37"/>
      <c r="Y99" s="192"/>
    </row>
    <row r="100" spans="1:25" x14ac:dyDescent="0.3">
      <c r="A100" s="11">
        <f xml:space="preserve"> 'CASE DATA'!A101</f>
        <v>0</v>
      </c>
      <c r="B100" s="11">
        <f xml:space="preserve"> 'CASE DATA'!E101</f>
        <v>0</v>
      </c>
      <c r="C100" s="28">
        <f xml:space="preserve"> 'CASE DATA'!D101</f>
        <v>0</v>
      </c>
      <c r="D100" s="40" t="str">
        <f xml:space="preserve"> IF(OR('CASE DATA'!G101="JUV", 'CASE DATA'!G101="JWV"), "YES", "NO")</f>
        <v>NO</v>
      </c>
      <c r="E100" s="31" t="str">
        <f xml:space="preserve"> _xlfn.IFS(D100="NO", "N/A", AND('BASIC INFO'!B3&gt;'BASIC INFO'!B6+6574.5, C100+731&lt;'BASIC INFO'!B3), "YES", 'BASIC INFO'!B3&lt;('BASIC INFO'!B6+6574.5), "NOT YET 18", C100+731&gt;'BASIC INFO'!B3, "NOT YET 2 YEARS")</f>
        <v>N/A</v>
      </c>
      <c r="H100" s="35" t="str">
        <f xml:space="preserve"> IF(OR('CASE DATA'!G101="DISM", 'CASE DATA'!G101="ACQ", 'CASE DATA'!G101="NOTF", 'CASE DATA'!G101="WTHD", 'CASE DATA'!G101="TNSF"), "YES", "NO")</f>
        <v>NO</v>
      </c>
      <c r="I100" s="15" t="str">
        <f xml:space="preserve"> IF(H100="YES",'CASE DATA'!L101,"N/A")</f>
        <v>N/A</v>
      </c>
      <c r="J100" s="15" t="str">
        <f>IF(H100="YES",'CASE DATA'!J101+'CASE DATA'!K101+'CASE DATA'!M101+'CASE DATA'!N101+'CASE DATA'!O101+'CASE DATA'!P101+'CASE DATA'!Q101+'CASE DATA'!R101+'CASE DATA'!S101,"N/A")</f>
        <v>N/A</v>
      </c>
      <c r="K100" s="11" t="str">
        <f xml:space="preserve"> IF(H100="YES",IF(C100+180&lt;'BASIC INFO'!B3, "YES", "NO"),"N/A")</f>
        <v>N/A</v>
      </c>
      <c r="M100" s="35" t="str">
        <f xml:space="preserve"> IF(OR('CASE DATA'!G101="DEF"), "YES", "NO")</f>
        <v>NO</v>
      </c>
      <c r="N100" s="11">
        <f>'CASE DATA'!I101</f>
        <v>0</v>
      </c>
      <c r="O100" s="15" t="str">
        <f xml:space="preserve"> IF(M100="YES",'CASE DATA'!L101,"N/A")</f>
        <v>N/A</v>
      </c>
      <c r="P100" s="15" t="str">
        <f>IF(M100="YES",'CASE DATA'!J101+'CASE DATA'!K101+'CASE DATA'!M101+'CASE DATA'!N101+'CASE DATA'!O101+'CASE DATA'!P101+'CASE DATA'!Q101+'CASE DATA'!R101+'CASE DATA'!S101,"N/A")</f>
        <v>N/A</v>
      </c>
      <c r="Q100" s="34" t="str">
        <f xml:space="preserve"> IF(C100+730&lt;'BASIC INFO'!B3, "YES", "NO")</f>
        <v>NO</v>
      </c>
      <c r="S100" s="34" t="str">
        <f t="shared" si="1"/>
        <v>NO</v>
      </c>
      <c r="T100" s="191" t="str">
        <f xml:space="preserve"> IF('BASIC INFO'!B6+6574.5&gt;C100, "YES", "NO")</f>
        <v>YES</v>
      </c>
      <c r="V100" s="37"/>
      <c r="X100" s="37"/>
      <c r="Y100" s="192"/>
    </row>
  </sheetData>
  <sortState ref="A3:R41">
    <sortCondition descending="1" ref="A3:A41"/>
  </sortState>
  <mergeCells count="10">
    <mergeCell ref="S1:U1"/>
    <mergeCell ref="V1:W1"/>
    <mergeCell ref="X1:Y1"/>
    <mergeCell ref="A1:A2"/>
    <mergeCell ref="D1:G1"/>
    <mergeCell ref="H1:L1"/>
    <mergeCell ref="M1:P1"/>
    <mergeCell ref="C1:C2"/>
    <mergeCell ref="Q1:R1"/>
    <mergeCell ref="B1:B2"/>
  </mergeCells>
  <conditionalFormatting sqref="H3:H14">
    <cfRule type="cellIs" dxfId="138" priority="241" operator="equal">
      <formula>"YES"</formula>
    </cfRule>
  </conditionalFormatting>
  <conditionalFormatting sqref="M3:M100">
    <cfRule type="cellIs" dxfId="137" priority="239" operator="equal">
      <formula>"YES"</formula>
    </cfRule>
  </conditionalFormatting>
  <conditionalFormatting sqref="M42:M100">
    <cfRule type="cellIs" dxfId="136" priority="236" operator="equal">
      <formula>"YES"</formula>
    </cfRule>
  </conditionalFormatting>
  <conditionalFormatting sqref="J3:J14">
    <cfRule type="cellIs" dxfId="135" priority="184" stopIfTrue="1" operator="equal">
      <formula>0</formula>
    </cfRule>
    <cfRule type="cellIs" dxfId="134" priority="185" stopIfTrue="1" operator="equal">
      <formula>"N/A"</formula>
    </cfRule>
    <cfRule type="cellIs" dxfId="133" priority="231" operator="greaterThan">
      <formula>0</formula>
    </cfRule>
  </conditionalFormatting>
  <conditionalFormatting sqref="K10:K14">
    <cfRule type="cellIs" dxfId="132" priority="182" operator="equal">
      <formula>"YES"</formula>
    </cfRule>
    <cfRule type="cellIs" dxfId="131" priority="183" operator="equal">
      <formula>"NO"</formula>
    </cfRule>
    <cfRule type="cellIs" dxfId="130" priority="230" operator="equal">
      <formula>"N/A"</formula>
    </cfRule>
  </conditionalFormatting>
  <conditionalFormatting sqref="H3:H14">
    <cfRule type="cellIs" dxfId="129" priority="229" operator="equal">
      <formula>"NO"</formula>
    </cfRule>
  </conditionalFormatting>
  <conditionalFormatting sqref="I3:I14">
    <cfRule type="cellIs" dxfId="128" priority="35" stopIfTrue="1" operator="equal">
      <formula>"N/A"</formula>
    </cfRule>
  </conditionalFormatting>
  <conditionalFormatting sqref="I5">
    <cfRule type="cellIs" dxfId="127" priority="224" operator="greaterThan">
      <formula>0</formula>
    </cfRule>
    <cfRule type="cellIs" dxfId="126" priority="225" operator="equal">
      <formula>0</formula>
    </cfRule>
  </conditionalFormatting>
  <conditionalFormatting sqref="I4">
    <cfRule type="cellIs" dxfId="125" priority="223" stopIfTrue="1" operator="equal">
      <formula>0</formula>
    </cfRule>
    <cfRule type="cellIs" dxfId="124" priority="226" operator="greaterThan">
      <formula>0</formula>
    </cfRule>
  </conditionalFormatting>
  <conditionalFormatting sqref="I6">
    <cfRule type="cellIs" dxfId="123" priority="216" operator="greaterThan">
      <formula>0</formula>
    </cfRule>
    <cfRule type="cellIs" dxfId="122" priority="217" operator="equal">
      <formula>0</formula>
    </cfRule>
  </conditionalFormatting>
  <conditionalFormatting sqref="I5">
    <cfRule type="cellIs" dxfId="121" priority="214" operator="equal">
      <formula>0</formula>
    </cfRule>
    <cfRule type="cellIs" dxfId="120" priority="215" operator="greaterThan">
      <formula>0</formula>
    </cfRule>
  </conditionalFormatting>
  <conditionalFormatting sqref="I6">
    <cfRule type="cellIs" dxfId="119" priority="208" stopIfTrue="1" operator="equal">
      <formula>0</formula>
    </cfRule>
    <cfRule type="cellIs" dxfId="118" priority="209" operator="greaterThan">
      <formula>0</formula>
    </cfRule>
  </conditionalFormatting>
  <conditionalFormatting sqref="I7">
    <cfRule type="cellIs" dxfId="117" priority="206" stopIfTrue="1" operator="equal">
      <formula>0</formula>
    </cfRule>
    <cfRule type="cellIs" dxfId="116" priority="207" operator="greaterThan">
      <formula>0</formula>
    </cfRule>
  </conditionalFormatting>
  <conditionalFormatting sqref="I8">
    <cfRule type="cellIs" dxfId="115" priority="204" stopIfTrue="1" operator="equal">
      <formula>0</formula>
    </cfRule>
    <cfRule type="cellIs" dxfId="114" priority="205" operator="greaterThan">
      <formula>0</formula>
    </cfRule>
  </conditionalFormatting>
  <conditionalFormatting sqref="I9">
    <cfRule type="cellIs" dxfId="113" priority="202" stopIfTrue="1" operator="equal">
      <formula>0</formula>
    </cfRule>
    <cfRule type="cellIs" dxfId="112" priority="203" operator="greaterThan">
      <formula>0</formula>
    </cfRule>
  </conditionalFormatting>
  <conditionalFormatting sqref="I10">
    <cfRule type="cellIs" dxfId="111" priority="200" stopIfTrue="1" operator="equal">
      <formula>0</formula>
    </cfRule>
    <cfRule type="cellIs" dxfId="110" priority="201" operator="greaterThan">
      <formula>0</formula>
    </cfRule>
  </conditionalFormatting>
  <conditionalFormatting sqref="I11:I12">
    <cfRule type="cellIs" dxfId="109" priority="198" stopIfTrue="1" operator="equal">
      <formula>0</formula>
    </cfRule>
    <cfRule type="cellIs" dxfId="108" priority="199" operator="greaterThan">
      <formula>0</formula>
    </cfRule>
  </conditionalFormatting>
  <conditionalFormatting sqref="I13">
    <cfRule type="cellIs" dxfId="107" priority="190" stopIfTrue="1" operator="equal">
      <formula>0</formula>
    </cfRule>
  </conditionalFormatting>
  <conditionalFormatting sqref="O4:O100">
    <cfRule type="cellIs" dxfId="106" priority="177" stopIfTrue="1" operator="equal">
      <formula>"N/A"</formula>
    </cfRule>
  </conditionalFormatting>
  <conditionalFormatting sqref="O4:O100">
    <cfRule type="cellIs" dxfId="105" priority="176" stopIfTrue="1" operator="equal">
      <formula>0</formula>
    </cfRule>
    <cfRule type="cellIs" dxfId="104" priority="178" operator="greaterThan">
      <formula>0</formula>
    </cfRule>
  </conditionalFormatting>
  <conditionalFormatting sqref="M3:M100">
    <cfRule type="cellIs" dxfId="103" priority="172" operator="equal">
      <formula>"YES"</formula>
    </cfRule>
  </conditionalFormatting>
  <conditionalFormatting sqref="M3:M100">
    <cfRule type="cellIs" dxfId="102" priority="171" operator="equal">
      <formula>"NO"</formula>
    </cfRule>
  </conditionalFormatting>
  <conditionalFormatting sqref="O3">
    <cfRule type="cellIs" dxfId="101" priority="169" stopIfTrue="1" operator="equal">
      <formula>"N/A"</formula>
    </cfRule>
  </conditionalFormatting>
  <conditionalFormatting sqref="O3">
    <cfRule type="cellIs" dxfId="100" priority="168" stopIfTrue="1" operator="equal">
      <formula>0</formula>
    </cfRule>
    <cfRule type="cellIs" dxfId="99" priority="170" operator="greaterThan">
      <formula>0</formula>
    </cfRule>
  </conditionalFormatting>
  <conditionalFormatting sqref="P4:P100">
    <cfRule type="cellIs" dxfId="98" priority="166" stopIfTrue="1" operator="equal">
      <formula>"N/A"</formula>
    </cfRule>
  </conditionalFormatting>
  <conditionalFormatting sqref="P4:P100">
    <cfRule type="cellIs" dxfId="97" priority="165" stopIfTrue="1" operator="equal">
      <formula>0</formula>
    </cfRule>
    <cfRule type="cellIs" dxfId="96" priority="167" operator="greaterThan">
      <formula>0</formula>
    </cfRule>
  </conditionalFormatting>
  <conditionalFormatting sqref="K9">
    <cfRule type="cellIs" dxfId="95" priority="132" operator="equal">
      <formula>"YES"</formula>
    </cfRule>
    <cfRule type="cellIs" dxfId="94" priority="133" operator="equal">
      <formula>"NO"</formula>
    </cfRule>
    <cfRule type="cellIs" dxfId="93" priority="134" operator="equal">
      <formula>"N/A"</formula>
    </cfRule>
  </conditionalFormatting>
  <conditionalFormatting sqref="K5">
    <cfRule type="cellIs" dxfId="92" priority="150" operator="equal">
      <formula>"YES"</formula>
    </cfRule>
    <cfRule type="cellIs" dxfId="91" priority="151" operator="equal">
      <formula>"NO"</formula>
    </cfRule>
    <cfRule type="cellIs" dxfId="90" priority="152" operator="equal">
      <formula>"N/A"</formula>
    </cfRule>
  </conditionalFormatting>
  <conditionalFormatting sqref="K4">
    <cfRule type="cellIs" dxfId="89" priority="147" operator="equal">
      <formula>"YES"</formula>
    </cfRule>
    <cfRule type="cellIs" dxfId="88" priority="148" operator="equal">
      <formula>"NO"</formula>
    </cfRule>
    <cfRule type="cellIs" dxfId="87" priority="149" operator="equal">
      <formula>"N/A"</formula>
    </cfRule>
  </conditionalFormatting>
  <conditionalFormatting sqref="K3">
    <cfRule type="cellIs" dxfId="86" priority="144" operator="equal">
      <formula>"YES"</formula>
    </cfRule>
    <cfRule type="cellIs" dxfId="85" priority="145" operator="equal">
      <formula>"NO"</formula>
    </cfRule>
    <cfRule type="cellIs" dxfId="84" priority="146" operator="equal">
      <formula>"N/A"</formula>
    </cfRule>
  </conditionalFormatting>
  <conditionalFormatting sqref="K7">
    <cfRule type="cellIs" dxfId="83" priority="141" operator="equal">
      <formula>"YES"</formula>
    </cfRule>
    <cfRule type="cellIs" dxfId="82" priority="142" operator="equal">
      <formula>"NO"</formula>
    </cfRule>
    <cfRule type="cellIs" dxfId="81" priority="143" operator="equal">
      <formula>"N/A"</formula>
    </cfRule>
  </conditionalFormatting>
  <conditionalFormatting sqref="K6">
    <cfRule type="cellIs" dxfId="80" priority="138" operator="equal">
      <formula>"YES"</formula>
    </cfRule>
    <cfRule type="cellIs" dxfId="79" priority="139" operator="equal">
      <formula>"NO"</formula>
    </cfRule>
    <cfRule type="cellIs" dxfId="78" priority="140" operator="equal">
      <formula>"N/A"</formula>
    </cfRule>
  </conditionalFormatting>
  <conditionalFormatting sqref="K8">
    <cfRule type="cellIs" dxfId="77" priority="135" operator="equal">
      <formula>"YES"</formula>
    </cfRule>
    <cfRule type="cellIs" dxfId="76" priority="136" operator="equal">
      <formula>"NO"</formula>
    </cfRule>
    <cfRule type="cellIs" dxfId="75" priority="137" operator="equal">
      <formula>"N/A"</formula>
    </cfRule>
  </conditionalFormatting>
  <conditionalFormatting sqref="H15:H100">
    <cfRule type="cellIs" dxfId="74" priority="119" operator="equal">
      <formula>"YES"</formula>
    </cfRule>
  </conditionalFormatting>
  <conditionalFormatting sqref="J16 J20:J100">
    <cfRule type="cellIs" dxfId="73" priority="111" stopIfTrue="1" operator="equal">
      <formula>0</formula>
    </cfRule>
    <cfRule type="cellIs" dxfId="72" priority="112" stopIfTrue="1" operator="equal">
      <formula>"N/A"</formula>
    </cfRule>
    <cfRule type="cellIs" dxfId="71" priority="118" operator="greaterThan">
      <formula>0</formula>
    </cfRule>
  </conditionalFormatting>
  <conditionalFormatting sqref="K15:K100">
    <cfRule type="cellIs" dxfId="70" priority="109" operator="equal">
      <formula>"YES"</formula>
    </cfRule>
    <cfRule type="cellIs" dxfId="69" priority="110" operator="equal">
      <formula>"NO"</formula>
    </cfRule>
    <cfRule type="cellIs" dxfId="68" priority="117" operator="equal">
      <formula>"N/A"</formula>
    </cfRule>
  </conditionalFormatting>
  <conditionalFormatting sqref="H15:H100">
    <cfRule type="cellIs" dxfId="67" priority="116" operator="equal">
      <formula>"NO"</formula>
    </cfRule>
  </conditionalFormatting>
  <conditionalFormatting sqref="I20:I100">
    <cfRule type="cellIs" dxfId="66" priority="113" stopIfTrue="1" operator="equal">
      <formula>"N/A"</formula>
    </cfRule>
  </conditionalFormatting>
  <conditionalFormatting sqref="I20:I100">
    <cfRule type="cellIs" dxfId="65" priority="114" stopIfTrue="1" operator="equal">
      <formula>0</formula>
    </cfRule>
    <cfRule type="cellIs" dxfId="64" priority="115" operator="greaterThan">
      <formula>0</formula>
    </cfRule>
  </conditionalFormatting>
  <conditionalFormatting sqref="I15">
    <cfRule type="cellIs" dxfId="63" priority="104" stopIfTrue="1" operator="equal">
      <formula>"N/A"</formula>
    </cfRule>
  </conditionalFormatting>
  <conditionalFormatting sqref="I15">
    <cfRule type="cellIs" dxfId="62" priority="106" stopIfTrue="1" operator="equal">
      <formula>0</formula>
    </cfRule>
    <cfRule type="cellIs" dxfId="61" priority="107" operator="greaterThan">
      <formula>0</formula>
    </cfRule>
  </conditionalFormatting>
  <conditionalFormatting sqref="I15">
    <cfRule type="cellIs" dxfId="60" priority="105" stopIfTrue="1" operator="equal">
      <formula>0</formula>
    </cfRule>
    <cfRule type="cellIs" dxfId="59" priority="108" operator="greaterThan">
      <formula>0</formula>
    </cfRule>
  </conditionalFormatting>
  <conditionalFormatting sqref="I15">
    <cfRule type="cellIs" dxfId="58" priority="102" stopIfTrue="1" operator="equal">
      <formula>0</formula>
    </cfRule>
    <cfRule type="cellIs" dxfId="57" priority="103" operator="greaterThan">
      <formula>0</formula>
    </cfRule>
  </conditionalFormatting>
  <conditionalFormatting sqref="I17">
    <cfRule type="cellIs" dxfId="56" priority="97" stopIfTrue="1" operator="equal">
      <formula>"N/A"</formula>
    </cfRule>
  </conditionalFormatting>
  <conditionalFormatting sqref="I17">
    <cfRule type="cellIs" dxfId="55" priority="99" stopIfTrue="1" operator="equal">
      <formula>0</formula>
    </cfRule>
    <cfRule type="cellIs" dxfId="54" priority="100" operator="greaterThan">
      <formula>0</formula>
    </cfRule>
  </conditionalFormatting>
  <conditionalFormatting sqref="I17">
    <cfRule type="cellIs" dxfId="53" priority="98" stopIfTrue="1" operator="equal">
      <formula>0</formula>
    </cfRule>
    <cfRule type="cellIs" dxfId="52" priority="101" operator="greaterThan">
      <formula>0</formula>
    </cfRule>
  </conditionalFormatting>
  <conditionalFormatting sqref="I17">
    <cfRule type="cellIs" dxfId="51" priority="95" stopIfTrue="1" operator="equal">
      <formula>0</formula>
    </cfRule>
    <cfRule type="cellIs" dxfId="50" priority="96" operator="greaterThan">
      <formula>0</formula>
    </cfRule>
  </conditionalFormatting>
  <conditionalFormatting sqref="I19">
    <cfRule type="cellIs" dxfId="49" priority="90" stopIfTrue="1" operator="equal">
      <formula>"N/A"</formula>
    </cfRule>
  </conditionalFormatting>
  <conditionalFormatting sqref="I19">
    <cfRule type="cellIs" dxfId="48" priority="88" stopIfTrue="1" operator="equal">
      <formula>0</formula>
    </cfRule>
    <cfRule type="cellIs" dxfId="47" priority="89" operator="greaterThan">
      <formula>0</formula>
    </cfRule>
  </conditionalFormatting>
  <conditionalFormatting sqref="I16">
    <cfRule type="cellIs" dxfId="46" priority="74" stopIfTrue="1" operator="equal">
      <formula>"N/A"</formula>
    </cfRule>
  </conditionalFormatting>
  <conditionalFormatting sqref="I16">
    <cfRule type="cellIs" dxfId="45" priority="75" operator="equal">
      <formula>0</formula>
    </cfRule>
    <cfRule type="cellIs" dxfId="44" priority="76" operator="greaterThan">
      <formula>0</formula>
    </cfRule>
  </conditionalFormatting>
  <conditionalFormatting sqref="J15">
    <cfRule type="cellIs" dxfId="43" priority="67" stopIfTrue="1" operator="equal">
      <formula>0</formula>
    </cfRule>
    <cfRule type="cellIs" dxfId="42" priority="68" stopIfTrue="1" operator="equal">
      <formula>"N/A"</formula>
    </cfRule>
    <cfRule type="cellIs" dxfId="41" priority="69" operator="greaterThan">
      <formula>0</formula>
    </cfRule>
  </conditionalFormatting>
  <conditionalFormatting sqref="J17">
    <cfRule type="cellIs" dxfId="40" priority="58" stopIfTrue="1" operator="equal">
      <formula>0</formula>
    </cfRule>
    <cfRule type="cellIs" dxfId="39" priority="59" stopIfTrue="1" operator="equal">
      <formula>"N/A"</formula>
    </cfRule>
    <cfRule type="cellIs" dxfId="38" priority="60" operator="greaterThan">
      <formula>0</formula>
    </cfRule>
  </conditionalFormatting>
  <conditionalFormatting sqref="J19">
    <cfRule type="cellIs" dxfId="37" priority="55" stopIfTrue="1" operator="equal">
      <formula>0</formula>
    </cfRule>
    <cfRule type="cellIs" dxfId="36" priority="56" stopIfTrue="1" operator="equal">
      <formula>"N/A"</formula>
    </cfRule>
    <cfRule type="cellIs" dxfId="35" priority="57" operator="greaterThan">
      <formula>0</formula>
    </cfRule>
  </conditionalFormatting>
  <conditionalFormatting sqref="J18">
    <cfRule type="cellIs" dxfId="34" priority="52" stopIfTrue="1" operator="equal">
      <formula>0</formula>
    </cfRule>
    <cfRule type="cellIs" dxfId="33" priority="53" stopIfTrue="1" operator="equal">
      <formula>"N/A"</formula>
    </cfRule>
    <cfRule type="cellIs" dxfId="32" priority="54" operator="greaterThan">
      <formula>0</formula>
    </cfRule>
  </conditionalFormatting>
  <conditionalFormatting sqref="D3:D100">
    <cfRule type="cellIs" dxfId="31" priority="43" operator="equal">
      <formula>"NO"</formula>
    </cfRule>
    <cfRule type="cellIs" dxfId="30" priority="44" operator="equal">
      <formula>"YES"</formula>
    </cfRule>
  </conditionalFormatting>
  <conditionalFormatting sqref="E3:E100">
    <cfRule type="cellIs" dxfId="29" priority="38" operator="equal">
      <formula>"NOT YET 18"</formula>
    </cfRule>
    <cfRule type="cellIs" dxfId="28" priority="39" operator="equal">
      <formula>"NOT YET 2 YEARS"</formula>
    </cfRule>
    <cfRule type="cellIs" dxfId="27" priority="40" operator="equal">
      <formula>"N/A"</formula>
    </cfRule>
    <cfRule type="cellIs" dxfId="26" priority="41" operator="equal">
      <formula>"NO"</formula>
    </cfRule>
    <cfRule type="cellIs" dxfId="25" priority="42" operator="equal">
      <formula>"YES"</formula>
    </cfRule>
  </conditionalFormatting>
  <conditionalFormatting sqref="I19 I17 I15">
    <cfRule type="cellIs" dxfId="24" priority="37" stopIfTrue="1" operator="equal">
      <formula>"N/A"</formula>
    </cfRule>
  </conditionalFormatting>
  <conditionalFormatting sqref="I3">
    <cfRule type="cellIs" dxfId="23" priority="36" operator="equal">
      <formula>0</formula>
    </cfRule>
    <cfRule type="cellIs" dxfId="22" priority="187" operator="greaterThan">
      <formula>0</formula>
    </cfRule>
  </conditionalFormatting>
  <conditionalFormatting sqref="P3">
    <cfRule type="cellIs" dxfId="21" priority="27" stopIfTrue="1" operator="equal">
      <formula>"N/A"</formula>
    </cfRule>
  </conditionalFormatting>
  <conditionalFormatting sqref="P3">
    <cfRule type="cellIs" dxfId="20" priority="26" stopIfTrue="1" operator="equal">
      <formula>0</formula>
    </cfRule>
    <cfRule type="cellIs" dxfId="19" priority="28" operator="greaterThan">
      <formula>0</formula>
    </cfRule>
  </conditionalFormatting>
  <conditionalFormatting sqref="I14">
    <cfRule type="cellIs" dxfId="18" priority="23" stopIfTrue="1" operator="equal">
      <formula>0</formula>
    </cfRule>
  </conditionalFormatting>
  <conditionalFormatting sqref="I18">
    <cfRule type="cellIs" dxfId="17" priority="21" stopIfTrue="1" operator="equal">
      <formula>"N/A"</formula>
    </cfRule>
  </conditionalFormatting>
  <conditionalFormatting sqref="I18">
    <cfRule type="cellIs" dxfId="16" priority="22" stopIfTrue="1" operator="equal">
      <formula>0</formula>
    </cfRule>
  </conditionalFormatting>
  <conditionalFormatting sqref="I5">
    <cfRule type="cellIs" dxfId="15" priority="15" stopIfTrue="1" operator="equal">
      <formula>0</formula>
    </cfRule>
    <cfRule type="cellIs" dxfId="14" priority="16" operator="greaterThan">
      <formula>0</formula>
    </cfRule>
  </conditionalFormatting>
  <conditionalFormatting sqref="I6">
    <cfRule type="cellIs" dxfId="13" priority="13" stopIfTrue="1" operator="equal">
      <formula>0</formula>
    </cfRule>
    <cfRule type="cellIs" dxfId="12" priority="14" operator="greaterThan">
      <formula>0</formula>
    </cfRule>
  </conditionalFormatting>
  <conditionalFormatting sqref="P4">
    <cfRule type="cellIs" dxfId="11" priority="12" stopIfTrue="1" operator="equal">
      <formula>"N/A"</formula>
    </cfRule>
  </conditionalFormatting>
  <conditionalFormatting sqref="P4">
    <cfRule type="cellIs" dxfId="10" priority="10" stopIfTrue="1" operator="equal">
      <formula>0</formula>
    </cfRule>
    <cfRule type="cellIs" dxfId="9" priority="11" operator="greaterThan">
      <formula>0</formula>
    </cfRule>
  </conditionalFormatting>
  <conditionalFormatting sqref="P5">
    <cfRule type="cellIs" dxfId="8" priority="9" stopIfTrue="1" operator="equal">
      <formula>"N/A"</formula>
    </cfRule>
  </conditionalFormatting>
  <conditionalFormatting sqref="P5">
    <cfRule type="cellIs" dxfId="7" priority="7" stopIfTrue="1" operator="equal">
      <formula>0</formula>
    </cfRule>
    <cfRule type="cellIs" dxfId="6" priority="8" operator="greaterThan">
      <formula>0</formula>
    </cfRule>
  </conditionalFormatting>
  <conditionalFormatting sqref="P6">
    <cfRule type="cellIs" dxfId="5" priority="6" stopIfTrue="1" operator="equal">
      <formula>"N/A"</formula>
    </cfRule>
  </conditionalFormatting>
  <conditionalFormatting sqref="P6">
    <cfRule type="cellIs" dxfId="4" priority="4" stopIfTrue="1" operator="equal">
      <formula>0</formula>
    </cfRule>
    <cfRule type="cellIs" dxfId="3" priority="5" operator="greaterThan">
      <formula>0</formula>
    </cfRule>
  </conditionalFormatting>
  <conditionalFormatting sqref="P7">
    <cfRule type="cellIs" dxfId="2" priority="3" stopIfTrue="1" operator="equal">
      <formula>"N/A"</formula>
    </cfRule>
  </conditionalFormatting>
  <conditionalFormatting sqref="P7">
    <cfRule type="cellIs" dxfId="1" priority="1" stopIfTrue="1" operator="equal">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
  <sheetViews>
    <sheetView workbookViewId="0">
      <pane ySplit="1" topLeftCell="A2" activePane="bottomLeft" state="frozen"/>
      <selection pane="bottomLeft" activeCell="D9" sqref="D9"/>
    </sheetView>
  </sheetViews>
  <sheetFormatPr defaultRowHeight="14.4" x14ac:dyDescent="0.3"/>
  <cols>
    <col min="1" max="5" width="20.6640625" customWidth="1"/>
    <col min="6" max="6" width="14.6640625" customWidth="1"/>
  </cols>
  <sheetData>
    <row r="1" spans="1:6" ht="18" x14ac:dyDescent="0.35">
      <c r="A1" s="213" t="s">
        <v>7</v>
      </c>
      <c r="B1" s="230"/>
      <c r="C1" s="48">
        <f>SUM(C4:C100)</f>
        <v>0</v>
      </c>
      <c r="D1" s="49">
        <f>SUM(D4:D100)</f>
        <v>0</v>
      </c>
      <c r="E1" s="50">
        <f>SUM(E4:E100)</f>
        <v>0</v>
      </c>
      <c r="F1" s="59">
        <f xml:space="preserve"> SUM(C1:E1)</f>
        <v>0</v>
      </c>
    </row>
    <row r="2" spans="1:6" x14ac:dyDescent="0.3">
      <c r="A2" s="229" t="s">
        <v>9</v>
      </c>
      <c r="B2" s="212" t="s">
        <v>58</v>
      </c>
      <c r="C2" s="213"/>
      <c r="D2" s="213"/>
      <c r="E2" s="213"/>
    </row>
    <row r="3" spans="1:6" x14ac:dyDescent="0.3">
      <c r="A3" s="229"/>
      <c r="B3" s="1" t="s">
        <v>15</v>
      </c>
      <c r="C3" s="45" t="s">
        <v>59</v>
      </c>
      <c r="D3" s="46" t="s">
        <v>60</v>
      </c>
      <c r="E3" s="47" t="s">
        <v>61</v>
      </c>
      <c r="F3" s="4"/>
    </row>
    <row r="4" spans="1:6" x14ac:dyDescent="0.3">
      <c r="A4" s="11">
        <f xml:space="preserve"> 'CASE DATA'!A4</f>
        <v>0</v>
      </c>
      <c r="B4" s="15">
        <f xml:space="preserve"> 'CASE DATA'!G4</f>
        <v>0</v>
      </c>
      <c r="C4" s="53">
        <f xml:space="preserve"> IF(OR(B4="DISM", B4="JWV", B4="JUV", B4="CIV"), SUM('CASE DATA'!J4:S4), 'CASE DATA'!L4+'CASE DATA'!P4)</f>
        <v>0</v>
      </c>
      <c r="D4" s="54">
        <f xml:space="preserve"> IF(OR(B4="DISM", B4="JWV", B4="JUV", B4="CIV"), 0, 'CASE DATA'!K4+'CASE DATA'!M4+'CASE DATA'!N4+'CASE DATA'!Q4+'CASE DATA'!R4+'CASE DATA'!S4)</f>
        <v>0</v>
      </c>
      <c r="E4" s="52">
        <f xml:space="preserve"> IF(OR(B4="DISM", B4="JWV", B4="JUV", B4="CIV"), 0, 'CASE DATA'!J4+'CASE DATA'!O4)</f>
        <v>0</v>
      </c>
    </row>
    <row r="5" spans="1:6" x14ac:dyDescent="0.3">
      <c r="A5" s="11">
        <f xml:space="preserve"> 'CASE DATA'!A5</f>
        <v>0</v>
      </c>
      <c r="B5" s="15">
        <f xml:space="preserve"> 'CASE DATA'!G5</f>
        <v>0</v>
      </c>
      <c r="C5" s="53">
        <f xml:space="preserve"> IF(OR(B5="DISM", B5="JWV", B5="JUV", B5="CIV"), SUM('CASE DATA'!J5:S5), 'CASE DATA'!L5+'CASE DATA'!P5)</f>
        <v>0</v>
      </c>
      <c r="D5" s="54">
        <f xml:space="preserve"> IF(OR(B5="DISM", B5="JWV", B5="JUV", B5="CIV"), 0, 'CASE DATA'!K5+'CASE DATA'!M5+'CASE DATA'!N5+'CASE DATA'!Q5+'CASE DATA'!R5+'CASE DATA'!S5)</f>
        <v>0</v>
      </c>
      <c r="E5" s="52">
        <f xml:space="preserve"> IF(OR(B5="DISM", B5="JWV", B5="JUV", B5="CIV"), 0, 'CASE DATA'!J5+'CASE DATA'!O5)</f>
        <v>0</v>
      </c>
    </row>
    <row r="6" spans="1:6" x14ac:dyDescent="0.3">
      <c r="A6" s="11">
        <f xml:space="preserve"> 'CASE DATA'!A6</f>
        <v>0</v>
      </c>
      <c r="B6" s="15">
        <f xml:space="preserve"> 'CASE DATA'!G6</f>
        <v>0</v>
      </c>
      <c r="C6" s="53">
        <f xml:space="preserve"> IF(OR(B6="DISM", B6="JWV", B6="JUV", B6="CIV"), SUM('CASE DATA'!J6:S6), 'CASE DATA'!L6+'CASE DATA'!P6)</f>
        <v>0</v>
      </c>
      <c r="D6" s="54">
        <f xml:space="preserve"> IF(OR(B6="DISM", B6="JWV", B6="JUV", B6="CIV"), 0, 'CASE DATA'!K6+'CASE DATA'!M6+'CASE DATA'!N6+'CASE DATA'!Q6+'CASE DATA'!R6+'CASE DATA'!S6)</f>
        <v>0</v>
      </c>
      <c r="E6" s="52">
        <f xml:space="preserve"> IF(OR(B6="DISM", B6="JWV", B6="JUV", B6="CIV"), 0, 'CASE DATA'!J6+'CASE DATA'!O6)</f>
        <v>0</v>
      </c>
    </row>
    <row r="7" spans="1:6" x14ac:dyDescent="0.3">
      <c r="A7" s="11">
        <f xml:space="preserve"> 'CASE DATA'!A7</f>
        <v>0</v>
      </c>
      <c r="B7" s="15">
        <f xml:space="preserve"> 'CASE DATA'!G7</f>
        <v>0</v>
      </c>
      <c r="C7" s="53">
        <f xml:space="preserve"> IF(OR(B7="DISM", B7="JWV", B7="JUV", B7="CIV"), SUM('CASE DATA'!J7:S7), 'CASE DATA'!L7+'CASE DATA'!P7)</f>
        <v>0</v>
      </c>
      <c r="D7" s="54">
        <f xml:space="preserve"> IF(OR(B7="DISM", B7="JWV", B7="JUV", B7="CIV"), 0, 'CASE DATA'!K8+'CASE DATA'!M7+'CASE DATA'!N7+'CASE DATA'!Q7+'CASE DATA'!R7+'CASE DATA'!S7)</f>
        <v>0</v>
      </c>
      <c r="E7" s="52">
        <f xml:space="preserve"> IF(OR(B7="DISM", B7="JWV", B7="JUV", B7="CIV"), 0, 'CASE DATA'!J7+'CASE DATA'!O7)</f>
        <v>0</v>
      </c>
    </row>
    <row r="8" spans="1:6" x14ac:dyDescent="0.3">
      <c r="A8" s="11">
        <f xml:space="preserve"> 'CASE DATA'!A8</f>
        <v>0</v>
      </c>
      <c r="B8" s="15">
        <f xml:space="preserve"> 'CASE DATA'!G8</f>
        <v>0</v>
      </c>
      <c r="C8" s="53">
        <f xml:space="preserve"> IF(OR(B8="DISM", B8="JWV", B8="JUV", B8="CIV"), SUM('CASE DATA'!J8:S8), 'CASE DATA'!L8+'CASE DATA'!P8)</f>
        <v>0</v>
      </c>
      <c r="D8" s="54">
        <f xml:space="preserve"> IF(OR(B8="DISM", B8="JWV", B8="JUV", B8="CIV"), 0, 'CASE DATA'!K8+'CASE DATA'!M8+'CASE DATA'!N8+'CASE DATA'!Q8+'CASE DATA'!R8+'CASE DATA'!S8)</f>
        <v>0</v>
      </c>
      <c r="E8" s="52">
        <f xml:space="preserve"> IF(OR(B8="DISM", B8="JWV", B8="JUV", B8="CIV"), 0, 'CASE DATA'!J8+'CASE DATA'!O8)</f>
        <v>0</v>
      </c>
    </row>
    <row r="9" spans="1:6" x14ac:dyDescent="0.3">
      <c r="A9" s="11">
        <f xml:space="preserve"> 'CASE DATA'!A9</f>
        <v>0</v>
      </c>
      <c r="B9" s="15">
        <f xml:space="preserve"> 'CASE DATA'!G9</f>
        <v>0</v>
      </c>
      <c r="C9" s="53">
        <f xml:space="preserve"> IF(OR(B9="DISM", B9="JWV", B9="JUV", B9="CIV"), SUM('CASE DATA'!J9:S9), 'CASE DATA'!L9+'CASE DATA'!P9)</f>
        <v>0</v>
      </c>
      <c r="D9" s="54">
        <f xml:space="preserve"> IF(OR(B9="DISM", B9="JWV", B9="JUV", B9="CIV"), 0, 'CASE DATA'!K9+'CASE DATA'!M9+'CASE DATA'!N9+'CASE DATA'!Q9+'CASE DATA'!R9+'CASE DATA'!S9)</f>
        <v>0</v>
      </c>
      <c r="E9" s="52">
        <f xml:space="preserve"> IF(OR(B9="DISM", B9="JWV", B9="JUV", B9="CIV"), 0, 'CASE DATA'!J9+'CASE DATA'!O9)</f>
        <v>0</v>
      </c>
    </row>
    <row r="10" spans="1:6" x14ac:dyDescent="0.3">
      <c r="A10" s="11">
        <f xml:space="preserve"> 'CASE DATA'!A10</f>
        <v>0</v>
      </c>
      <c r="B10" s="15">
        <f xml:space="preserve"> 'CASE DATA'!G10</f>
        <v>0</v>
      </c>
      <c r="C10" s="53">
        <f xml:space="preserve"> IF(OR(B10="DISM", B10="JWV", B10="JUV", B10="CIV"), SUM('CASE DATA'!J10:S10), 'CASE DATA'!L10+'CASE DATA'!P10)</f>
        <v>0</v>
      </c>
      <c r="D10" s="54">
        <f xml:space="preserve"> IF(OR(B10="DISM", B10="JWV", B10="JUV", B10="CIV"), 0, 'CASE DATA'!K10+'CASE DATA'!M10+'CASE DATA'!N10+'CASE DATA'!Q10+'CASE DATA'!R10+'CASE DATA'!S10)</f>
        <v>0</v>
      </c>
      <c r="E10" s="52">
        <f xml:space="preserve"> IF(OR(B10="DISM", B10="JWV", B10="JUV", B10="CIV"), 0, 'CASE DATA'!J10+'CASE DATA'!O10)</f>
        <v>0</v>
      </c>
    </row>
    <row r="11" spans="1:6" x14ac:dyDescent="0.3">
      <c r="A11" s="11">
        <f xml:space="preserve"> 'CASE DATA'!A11</f>
        <v>0</v>
      </c>
      <c r="B11" s="15">
        <f xml:space="preserve"> 'CASE DATA'!G11</f>
        <v>0</v>
      </c>
      <c r="C11" s="53">
        <f xml:space="preserve"> IF(OR(B11="DISM", B11="JWV", B11="JUV", B11="CIV"), SUM('CASE DATA'!J11:S11), 'CASE DATA'!L11+'CASE DATA'!P11)</f>
        <v>0</v>
      </c>
      <c r="D11" s="54">
        <f xml:space="preserve"> IF(OR(B11="DISM", B11="JWV", B11="JUV", B11="CIV"), 0, 'CASE DATA'!K11+'CASE DATA'!M11+'CASE DATA'!N11+'CASE DATA'!Q11+'CASE DATA'!R11+'CASE DATA'!S11)</f>
        <v>0</v>
      </c>
      <c r="E11" s="52">
        <f xml:space="preserve"> IF(OR(B11="DISM", B11="JWV", B11="JUV", B11="CIV"), 0, 'CASE DATA'!J11+'CASE DATA'!O11)</f>
        <v>0</v>
      </c>
    </row>
    <row r="12" spans="1:6" x14ac:dyDescent="0.3">
      <c r="A12" s="11">
        <f xml:space="preserve"> 'CASE DATA'!A12</f>
        <v>0</v>
      </c>
      <c r="B12" s="15">
        <f xml:space="preserve"> 'CASE DATA'!G12</f>
        <v>0</v>
      </c>
      <c r="C12" s="53">
        <f xml:space="preserve"> IF(OR(B12="DISM", B12="JWV", B12="JUV", B12="CIV"), SUM('CASE DATA'!J12:S12), 'CASE DATA'!L12+'CASE DATA'!P12)</f>
        <v>0</v>
      </c>
      <c r="D12" s="54">
        <f xml:space="preserve"> IF(OR(B12="DISM", B12="JWV", B12="JUV", B12="CIV"), 0, 'CASE DATA'!K12+'CASE DATA'!M12+'CASE DATA'!N12+'CASE DATA'!Q12+'CASE DATA'!R12+'CASE DATA'!S12)</f>
        <v>0</v>
      </c>
      <c r="E12" s="52">
        <f xml:space="preserve"> IF(OR(B12="DISM", B12="JWV", B12="JUV", B12="CIV"), 0, 'CASE DATA'!J12+'CASE DATA'!O12)</f>
        <v>0</v>
      </c>
    </row>
    <row r="13" spans="1:6" x14ac:dyDescent="0.3">
      <c r="A13" s="11">
        <f xml:space="preserve"> 'CASE DATA'!A13</f>
        <v>0</v>
      </c>
      <c r="B13" s="15">
        <f xml:space="preserve"> 'CASE DATA'!G13</f>
        <v>0</v>
      </c>
      <c r="C13" s="53">
        <f xml:space="preserve"> IF(OR(B13="DISM", B13="JWV", B13="JUV", B13="CIV"), SUM('CASE DATA'!J13:S13), 'CASE DATA'!L13+'CASE DATA'!P13)</f>
        <v>0</v>
      </c>
      <c r="D13" s="54">
        <f xml:space="preserve"> IF(OR(B13="DISM", B13="JWV", B13="JUV", B13="CIV"), 0, 'CASE DATA'!K13+'CASE DATA'!M13+'CASE DATA'!N13+'CASE DATA'!Q13+'CASE DATA'!R13+'CASE DATA'!S13)</f>
        <v>0</v>
      </c>
      <c r="E13" s="52">
        <f xml:space="preserve"> IF(OR(B13="DISM", B13="JWV", B13="JUV", B13="CIV"), 0, 'CASE DATA'!J13+'CASE DATA'!O13)</f>
        <v>0</v>
      </c>
    </row>
    <row r="14" spans="1:6" x14ac:dyDescent="0.3">
      <c r="A14" s="11">
        <f xml:space="preserve"> 'CASE DATA'!A14</f>
        <v>0</v>
      </c>
      <c r="B14" s="15">
        <f xml:space="preserve"> 'CASE DATA'!G14</f>
        <v>0</v>
      </c>
      <c r="C14" s="53">
        <f xml:space="preserve"> IF(OR(B14="DISM", B14="JWV", B14="JUV", B14="CIV"), SUM('CASE DATA'!J14:S14), 'CASE DATA'!L14+'CASE DATA'!P14)</f>
        <v>0</v>
      </c>
      <c r="D14" s="54">
        <f xml:space="preserve"> IF(OR(B14="DISM", B14="JWV", B14="JUV", B14="CIV"), 0, 'CASE DATA'!K14+'CASE DATA'!M14+'CASE DATA'!N14+'CASE DATA'!Q14+'CASE DATA'!R14+'CASE DATA'!S14)</f>
        <v>0</v>
      </c>
      <c r="E14" s="52">
        <f xml:space="preserve"> IF(OR(B14="DISM", B14="JWV", B14="JUV", B14="CIV"), 0, 'CASE DATA'!J14+'CASE DATA'!O14)</f>
        <v>0</v>
      </c>
    </row>
    <row r="15" spans="1:6" x14ac:dyDescent="0.3">
      <c r="A15" s="11">
        <f xml:space="preserve"> 'CASE DATA'!A15</f>
        <v>0</v>
      </c>
      <c r="B15" s="15">
        <f xml:space="preserve"> 'CASE DATA'!G15</f>
        <v>0</v>
      </c>
      <c r="C15" s="53">
        <f xml:space="preserve"> IF(OR(B15="DISM", B15="JWV", B15="JUV", B15="CIV"), SUM('CASE DATA'!J15:S15), 'CASE DATA'!L15+'CASE DATA'!P15)</f>
        <v>0</v>
      </c>
      <c r="D15" s="54">
        <f xml:space="preserve"> IF(OR(B15="DISM", B15="JWV", B15="JUV", B15="CIV"), 0, 'CASE DATA'!K15+'CASE DATA'!M15+'CASE DATA'!N15+'CASE DATA'!Q15+'CASE DATA'!R15+'CASE DATA'!S15)</f>
        <v>0</v>
      </c>
      <c r="E15" s="52">
        <f xml:space="preserve"> IF(OR(B15="DISM", B15="JWV", B15="JUV", B15="CIV"), 0, 'CASE DATA'!J15+'CASE DATA'!O15)</f>
        <v>0</v>
      </c>
    </row>
    <row r="16" spans="1:6" x14ac:dyDescent="0.3">
      <c r="A16" s="11">
        <f xml:space="preserve"> 'CASE DATA'!A16</f>
        <v>0</v>
      </c>
      <c r="B16" s="15">
        <f xml:space="preserve"> 'CASE DATA'!G16</f>
        <v>0</v>
      </c>
      <c r="C16" s="53">
        <f xml:space="preserve"> IF(OR(B16="DISM", B16="JWV", B16="JUV", B16="CIV"), SUM('CASE DATA'!J16:S16), 'CASE DATA'!L16+'CASE DATA'!P16)</f>
        <v>0</v>
      </c>
      <c r="D16" s="54">
        <f xml:space="preserve"> IF(OR(B16="DISM", B16="JWV", B16="JUV", B16="CIV"), 0, 'CASE DATA'!K16+'CASE DATA'!M16+'CASE DATA'!N16+'CASE DATA'!Q16+'CASE DATA'!R16+'CASE DATA'!S16)</f>
        <v>0</v>
      </c>
      <c r="E16" s="52">
        <f xml:space="preserve"> IF(OR(B16="DISM", B16="JWV", B16="JUV", B16="CIV"), 0, 'CASE DATA'!J16+'CASE DATA'!O16)</f>
        <v>0</v>
      </c>
    </row>
    <row r="17" spans="1:5" x14ac:dyDescent="0.3">
      <c r="A17" s="11">
        <f xml:space="preserve"> 'CASE DATA'!A17</f>
        <v>0</v>
      </c>
      <c r="B17" s="15">
        <f xml:space="preserve"> 'CASE DATA'!G17</f>
        <v>0</v>
      </c>
      <c r="C17" s="53">
        <f xml:space="preserve"> IF(OR(B17="DISM", B17="JWV", B17="JUV", B17="CIV"), SUM('CASE DATA'!J17:S17), 'CASE DATA'!L17+'CASE DATA'!P17)</f>
        <v>0</v>
      </c>
      <c r="D17" s="54">
        <f xml:space="preserve"> IF(OR(B17="DISM", B17="JWV", B17="JUV", B17="CIV"), 0, 'CASE DATA'!K17+'CASE DATA'!M17+'CASE DATA'!N17+'CASE DATA'!Q17+'CASE DATA'!R17+'CASE DATA'!S17)</f>
        <v>0</v>
      </c>
      <c r="E17" s="52">
        <f xml:space="preserve"> IF(OR(B17="DISM", B17="JWV", B17="JUV", B17="CIV"), 0, 'CASE DATA'!J17+'CASE DATA'!O17)</f>
        <v>0</v>
      </c>
    </row>
    <row r="18" spans="1:5" x14ac:dyDescent="0.3">
      <c r="A18" s="11">
        <f xml:space="preserve"> 'CASE DATA'!A18</f>
        <v>0</v>
      </c>
      <c r="B18" s="15">
        <f xml:space="preserve"> 'CASE DATA'!G18</f>
        <v>0</v>
      </c>
      <c r="C18" s="53">
        <f xml:space="preserve"> IF(OR(B18="DISM", B18="JWV", B18="JUV", B18="CIV"), SUM('CASE DATA'!J18:S18), 'CASE DATA'!L18+'CASE DATA'!P18)</f>
        <v>0</v>
      </c>
      <c r="D18" s="54">
        <f xml:space="preserve"> IF(OR(B18="DISM", B18="JWV", B18="JUV", B18="CIV"), 0, 'CASE DATA'!K18+'CASE DATA'!M18+'CASE DATA'!N18+'CASE DATA'!Q18+'CASE DATA'!R18+'CASE DATA'!S18)</f>
        <v>0</v>
      </c>
      <c r="E18" s="52">
        <f xml:space="preserve"> IF(OR(B18="DISM", B18="JWV", B18="JUV", B18="CIV"), 0, 'CASE DATA'!J18+'CASE DATA'!O18)</f>
        <v>0</v>
      </c>
    </row>
    <row r="19" spans="1:5" x14ac:dyDescent="0.3">
      <c r="A19" s="11">
        <f xml:space="preserve"> 'CASE DATA'!A19</f>
        <v>0</v>
      </c>
      <c r="B19" s="15">
        <f xml:space="preserve"> 'CASE DATA'!G19</f>
        <v>0</v>
      </c>
      <c r="C19" s="53">
        <f xml:space="preserve"> IF(OR(B19="DISM", B19="JWV", B19="JUV", B19="CIV"), SUM('CASE DATA'!J19:S19), 'CASE DATA'!L19+'CASE DATA'!P19)</f>
        <v>0</v>
      </c>
      <c r="D19" s="54">
        <f xml:space="preserve"> IF(OR(B19="DISM", B19="JWV", B19="JUV", B19="CIV"), 0, 'CASE DATA'!K19+'CASE DATA'!M19+'CASE DATA'!N19+'CASE DATA'!Q19+'CASE DATA'!R19+'CASE DATA'!S19)</f>
        <v>0</v>
      </c>
      <c r="E19" s="52">
        <f xml:space="preserve"> IF(OR(B19="DISM", B19="JWV", B19="JUV", B19="CIV"), 0, 'CASE DATA'!J19+'CASE DATA'!O19)</f>
        <v>0</v>
      </c>
    </row>
    <row r="20" spans="1:5" x14ac:dyDescent="0.3">
      <c r="A20" s="11">
        <f xml:space="preserve"> 'CASE DATA'!A20</f>
        <v>0</v>
      </c>
      <c r="B20" s="15">
        <f xml:space="preserve"> 'CASE DATA'!G20</f>
        <v>0</v>
      </c>
      <c r="C20" s="53">
        <f xml:space="preserve"> IF(OR(B20="DISM", B20="JWV", B20="JUV", B20="CIV"), SUM('CASE DATA'!J20:S20), 'CASE DATA'!L20+'CASE DATA'!P20)</f>
        <v>0</v>
      </c>
      <c r="D20" s="54">
        <f xml:space="preserve"> IF(OR(B20="DISM", B20="JWV", B20="JUV", B20="CIV"), 0, 'CASE DATA'!K20+'CASE DATA'!M20+'CASE DATA'!N20+'CASE DATA'!Q20+'CASE DATA'!R20+'CASE DATA'!S20)</f>
        <v>0</v>
      </c>
      <c r="E20" s="52">
        <f xml:space="preserve"> IF(OR(B20="DISM", B20="JWV", B20="JUV", B20="CIV"), 0, 'CASE DATA'!J20+'CASE DATA'!O20)</f>
        <v>0</v>
      </c>
    </row>
    <row r="21" spans="1:5" x14ac:dyDescent="0.3">
      <c r="A21" s="11">
        <f xml:space="preserve"> 'CASE DATA'!A21</f>
        <v>0</v>
      </c>
      <c r="B21" s="15">
        <f xml:space="preserve"> 'CASE DATA'!G21</f>
        <v>0</v>
      </c>
      <c r="C21" s="53">
        <f xml:space="preserve"> IF(OR(B21="DISM", B21="JWV", B21="JUV", B21="CIV"), SUM('CASE DATA'!J21:S21), 'CASE DATA'!L21+'CASE DATA'!P21)</f>
        <v>0</v>
      </c>
      <c r="D21" s="54">
        <f xml:space="preserve"> IF(OR(B21="DISM", B21="JWV", B21="JUV", B21="CIV"), 0, 'CASE DATA'!K21+'CASE DATA'!M21+'CASE DATA'!N21+'CASE DATA'!Q21+'CASE DATA'!R21+'CASE DATA'!S21)</f>
        <v>0</v>
      </c>
      <c r="E21" s="52">
        <f xml:space="preserve"> IF(OR(B21="DISM", B21="JWV", B21="JUV", B21="CIV"), 0, 'CASE DATA'!J21+'CASE DATA'!O21)</f>
        <v>0</v>
      </c>
    </row>
    <row r="22" spans="1:5" x14ac:dyDescent="0.3">
      <c r="A22" s="11">
        <f xml:space="preserve"> 'CASE DATA'!A22</f>
        <v>0</v>
      </c>
      <c r="B22" s="15">
        <f xml:space="preserve"> 'CASE DATA'!G22</f>
        <v>0</v>
      </c>
      <c r="C22" s="53">
        <f xml:space="preserve"> IF(OR(B22="DISM", B22="JWV", B22="JUV", B22="CIV"), SUM('CASE DATA'!J22:S22), 'CASE DATA'!L22+'CASE DATA'!P22)</f>
        <v>0</v>
      </c>
      <c r="D22" s="54">
        <f xml:space="preserve"> IF(OR(B22="DISM", B22="JWV", B22="JUV", B22="CIV"), 0, 'CASE DATA'!K22+'CASE DATA'!M22+'CASE DATA'!N22+'CASE DATA'!Q22+'CASE DATA'!R22+'CASE DATA'!S22)</f>
        <v>0</v>
      </c>
      <c r="E22" s="52">
        <f xml:space="preserve"> IF(OR(B22="DISM", B22="JWV", B22="JUV", B22="CIV"), 0, 'CASE DATA'!J22+'CASE DATA'!O22)</f>
        <v>0</v>
      </c>
    </row>
    <row r="23" spans="1:5" x14ac:dyDescent="0.3">
      <c r="A23" s="11">
        <f xml:space="preserve"> 'CASE DATA'!A23</f>
        <v>0</v>
      </c>
      <c r="B23" s="15">
        <f xml:space="preserve"> 'CASE DATA'!G23</f>
        <v>0</v>
      </c>
      <c r="C23" s="53">
        <f xml:space="preserve"> IF(OR(B23="DISM", B23="JWV", B23="JUV", B23="CIV"), SUM('CASE DATA'!J23:S23), 'CASE DATA'!L23+'CASE DATA'!P23)</f>
        <v>0</v>
      </c>
      <c r="D23" s="54">
        <f xml:space="preserve"> IF(OR(B23="DISM", B23="JWV", B23="JUV", B23="CIV"), 0, 'CASE DATA'!K23+'CASE DATA'!M23+'CASE DATA'!N23+'CASE DATA'!Q23+'CASE DATA'!R23+'CASE DATA'!S23)</f>
        <v>0</v>
      </c>
      <c r="E23" s="52">
        <f xml:space="preserve"> IF(OR(B23="DISM", B23="JWV", B23="JUV", B23="CIV"), 0, 'CASE DATA'!J23+'CASE DATA'!O23)</f>
        <v>0</v>
      </c>
    </row>
    <row r="24" spans="1:5" x14ac:dyDescent="0.3">
      <c r="A24" s="11">
        <f xml:space="preserve"> 'CASE DATA'!A24</f>
        <v>0</v>
      </c>
      <c r="B24" s="15">
        <f xml:space="preserve"> 'CASE DATA'!G24</f>
        <v>0</v>
      </c>
      <c r="C24" s="53">
        <f xml:space="preserve"> IF(OR(B24="DISM", B24="JWV", B24="JUV", B24="CIV"), SUM('CASE DATA'!J24:S24), 'CASE DATA'!L24+'CASE DATA'!P24)</f>
        <v>0</v>
      </c>
      <c r="D24" s="54">
        <f xml:space="preserve"> IF(OR(B24="DISM", B24="JWV", B24="JUV", B24="CIV"), 0, 'CASE DATA'!K24+'CASE DATA'!M24+'CASE DATA'!N24+'CASE DATA'!Q24+'CASE DATA'!R24+'CASE DATA'!S24)</f>
        <v>0</v>
      </c>
      <c r="E24" s="52">
        <f xml:space="preserve"> IF(OR(B24="DISM", B24="JWV", B24="JUV", B24="CIV"), 0, 'CASE DATA'!J24+'CASE DATA'!O24)</f>
        <v>0</v>
      </c>
    </row>
    <row r="25" spans="1:5" x14ac:dyDescent="0.3">
      <c r="A25" s="11">
        <f xml:space="preserve"> 'CASE DATA'!A25</f>
        <v>0</v>
      </c>
      <c r="B25" s="15">
        <f xml:space="preserve"> 'CASE DATA'!G25</f>
        <v>0</v>
      </c>
      <c r="C25" s="53">
        <f xml:space="preserve"> IF(OR(B25="DISM", B25="JWV", B25="JUV", B25="CIV"), SUM('CASE DATA'!J25:S25), 'CASE DATA'!L25+'CASE DATA'!P25)</f>
        <v>0</v>
      </c>
      <c r="D25" s="54">
        <f xml:space="preserve"> IF(OR(B25="DISM", B25="JWV", B25="JUV", B25="CIV"), 0, 'CASE DATA'!K25+'CASE DATA'!M25+'CASE DATA'!N25+'CASE DATA'!Q25+'CASE DATA'!R25+'CASE DATA'!S25)</f>
        <v>0</v>
      </c>
      <c r="E25" s="52">
        <f xml:space="preserve"> IF(OR(B25="DISM", B25="JWV", B25="JUV", B25="CIV"), 0, 'CASE DATA'!J25+'CASE DATA'!O25)</f>
        <v>0</v>
      </c>
    </row>
    <row r="26" spans="1:5" x14ac:dyDescent="0.3">
      <c r="A26" s="11">
        <f xml:space="preserve"> 'CASE DATA'!A26</f>
        <v>0</v>
      </c>
      <c r="B26" s="15">
        <f xml:space="preserve"> 'CASE DATA'!G26</f>
        <v>0</v>
      </c>
      <c r="C26" s="53">
        <f xml:space="preserve"> IF(OR(B26="DISM", B26="JWV", B26="JUV", B26="CIV"), SUM('CASE DATA'!J26:S26), 'CASE DATA'!L26+'CASE DATA'!P26)</f>
        <v>0</v>
      </c>
      <c r="D26" s="54">
        <f xml:space="preserve"> IF(OR(B26="DISM", B26="JWV", B26="JUV", B26="CIV"), 0, 'CASE DATA'!K26+'CASE DATA'!M26+'CASE DATA'!N26+'CASE DATA'!Q26+'CASE DATA'!R26+'CASE DATA'!S26)</f>
        <v>0</v>
      </c>
      <c r="E26" s="52">
        <f xml:space="preserve"> IF(OR(B26="DISM", B26="JWV", B26="JUV", B26="CIV"), 0, 'CASE DATA'!J26+'CASE DATA'!O26)</f>
        <v>0</v>
      </c>
    </row>
    <row r="27" spans="1:5" x14ac:dyDescent="0.3">
      <c r="A27" s="11">
        <f xml:space="preserve"> 'CASE DATA'!A27</f>
        <v>0</v>
      </c>
      <c r="B27" s="15">
        <f xml:space="preserve"> 'CASE DATA'!G27</f>
        <v>0</v>
      </c>
      <c r="C27" s="53">
        <f xml:space="preserve"> IF(OR(B27="DISM", B27="JWV", B27="JUV", B27="CIV"), SUM('CASE DATA'!J27:S27), 'CASE DATA'!L27+'CASE DATA'!P27)</f>
        <v>0</v>
      </c>
      <c r="D27" s="54">
        <f xml:space="preserve"> IF(OR(B27="DISM", B27="JWV", B27="JUV", B27="CIV"), 0, 'CASE DATA'!K27+'CASE DATA'!M27+'CASE DATA'!N27+'CASE DATA'!Q27+'CASE DATA'!R27+'CASE DATA'!S27)</f>
        <v>0</v>
      </c>
      <c r="E27" s="52">
        <f xml:space="preserve"> IF(OR(B27="DISM", B27="JWV", B27="JUV", B27="CIV"), 0, 'CASE DATA'!J27+'CASE DATA'!O27)</f>
        <v>0</v>
      </c>
    </row>
    <row r="28" spans="1:5" x14ac:dyDescent="0.3">
      <c r="A28" s="11">
        <f xml:space="preserve"> 'CASE DATA'!A28</f>
        <v>0</v>
      </c>
      <c r="B28" s="15">
        <f xml:space="preserve"> 'CASE DATA'!G28</f>
        <v>0</v>
      </c>
      <c r="C28" s="53">
        <f xml:space="preserve"> IF(OR(B28="DISM", B28="JWV", B28="JUV", B28="CIV"), SUM('CASE DATA'!J28:S28), 'CASE DATA'!L28+'CASE DATA'!P28)</f>
        <v>0</v>
      </c>
      <c r="D28" s="54">
        <f xml:space="preserve"> IF(OR(B28="DISM", B28="JWV", B28="JUV", B28="CIV"), 0, 'CASE DATA'!K28+'CASE DATA'!M28+'CASE DATA'!N28+'CASE DATA'!Q28+'CASE DATA'!R28+'CASE DATA'!S28)</f>
        <v>0</v>
      </c>
      <c r="E28" s="52">
        <f xml:space="preserve"> IF(OR(B28="DISM", B28="JWV", B28="JUV", B28="CIV"), 0, 'CASE DATA'!J28+'CASE DATA'!O28)</f>
        <v>0</v>
      </c>
    </row>
    <row r="29" spans="1:5" x14ac:dyDescent="0.3">
      <c r="A29" s="11">
        <f xml:space="preserve"> 'CASE DATA'!A29</f>
        <v>0</v>
      </c>
      <c r="B29" s="15">
        <f xml:space="preserve"> 'CASE DATA'!G29</f>
        <v>0</v>
      </c>
      <c r="C29" s="53">
        <f xml:space="preserve"> IF(OR(B29="DISM", B29="JWV", B29="JUV", B29="CIV"), SUM('CASE DATA'!J29:S29), 'CASE DATA'!L29+'CASE DATA'!P29)</f>
        <v>0</v>
      </c>
      <c r="D29" s="54">
        <f xml:space="preserve"> IF(OR(B29="DISM", B29="JWV", B29="JUV", B29="CIV"), 0, 'CASE DATA'!K29+'CASE DATA'!M29+'CASE DATA'!N29+'CASE DATA'!Q29+'CASE DATA'!R29+'CASE DATA'!S29)</f>
        <v>0</v>
      </c>
      <c r="E29" s="52">
        <f xml:space="preserve"> IF(OR(B29="DISM", B29="JWV", B29="JUV", B29="CIV"), 0, 'CASE DATA'!J29+'CASE DATA'!O29)</f>
        <v>0</v>
      </c>
    </row>
    <row r="30" spans="1:5" x14ac:dyDescent="0.3">
      <c r="A30" s="11">
        <f xml:space="preserve"> 'CASE DATA'!A30</f>
        <v>0</v>
      </c>
      <c r="B30" s="15">
        <f xml:space="preserve"> 'CASE DATA'!G30</f>
        <v>0</v>
      </c>
      <c r="C30" s="53">
        <f xml:space="preserve"> IF(OR(B30="DISM", B30="JWV", B30="JUV", B30="CIV"), SUM('CASE DATA'!J30:S30), 'CASE DATA'!L30+'CASE DATA'!P30)</f>
        <v>0</v>
      </c>
      <c r="D30" s="54">
        <f xml:space="preserve"> IF(OR(B30="DISM", B30="JWV", B30="JUV", B30="CIV"), 0, 'CASE DATA'!K30+'CASE DATA'!M30+'CASE DATA'!N30+'CASE DATA'!Q30+'CASE DATA'!R30+'CASE DATA'!S30)</f>
        <v>0</v>
      </c>
      <c r="E30" s="52">
        <f xml:space="preserve"> IF(OR(B30="DISM", B30="JWV", B30="JUV", B30="CIV"), 0, 'CASE DATA'!J30+'CASE DATA'!O30)</f>
        <v>0</v>
      </c>
    </row>
    <row r="31" spans="1:5" x14ac:dyDescent="0.3">
      <c r="A31" s="11">
        <f xml:space="preserve"> 'CASE DATA'!A31</f>
        <v>0</v>
      </c>
      <c r="B31" s="15">
        <f xml:space="preserve"> 'CASE DATA'!G31</f>
        <v>0</v>
      </c>
      <c r="C31" s="53">
        <f xml:space="preserve"> IF(OR(B31="DISM", B31="JWV", B31="JUV", B31="CIV"), SUM('CASE DATA'!J31:S31), 'CASE DATA'!L31+'CASE DATA'!P31)</f>
        <v>0</v>
      </c>
      <c r="D31" s="54">
        <f xml:space="preserve"> IF(OR(B31="DISM", B31="JWV", B31="JUV", B31="CIV"), 0, 'CASE DATA'!K31+'CASE DATA'!M31+'CASE DATA'!N31+'CASE DATA'!Q31+'CASE DATA'!R31+'CASE DATA'!S31)</f>
        <v>0</v>
      </c>
      <c r="E31" s="52">
        <f xml:space="preserve"> IF(OR(B31="DISM", B31="JWV", B31="JUV", B31="CIV"), 0, 'CASE DATA'!J31+'CASE DATA'!O31)</f>
        <v>0</v>
      </c>
    </row>
    <row r="32" spans="1:5" x14ac:dyDescent="0.3">
      <c r="A32" s="11">
        <f xml:space="preserve"> 'CASE DATA'!A32</f>
        <v>0</v>
      </c>
      <c r="B32" s="15">
        <f xml:space="preserve"> 'CASE DATA'!G32</f>
        <v>0</v>
      </c>
      <c r="C32" s="53">
        <f xml:space="preserve"> IF(OR(B32="DISM", B32="JWV", B32="JUV", B32="CIV"), SUM('CASE DATA'!J32:S32), 'CASE DATA'!L32+'CASE DATA'!P32)</f>
        <v>0</v>
      </c>
      <c r="D32" s="54">
        <f xml:space="preserve"> IF(OR(B32="DISM", B32="JWV", B32="JUV", B32="CIV"), 0, 'CASE DATA'!K32+'CASE DATA'!M32+'CASE DATA'!N32+'CASE DATA'!Q32+'CASE DATA'!R32+'CASE DATA'!S32)</f>
        <v>0</v>
      </c>
      <c r="E32" s="52">
        <f xml:space="preserve"> IF(OR(B32="DISM", B32="JWV", B32="JUV", B32="CIV"), 0, 'CASE DATA'!J32+'CASE DATA'!O32)</f>
        <v>0</v>
      </c>
    </row>
    <row r="33" spans="1:6" x14ac:dyDescent="0.3">
      <c r="A33" s="11">
        <f xml:space="preserve"> 'CASE DATA'!A33</f>
        <v>0</v>
      </c>
      <c r="B33" s="15">
        <f xml:space="preserve"> 'CASE DATA'!G33</f>
        <v>0</v>
      </c>
      <c r="C33" s="53">
        <f xml:space="preserve"> IF(OR(B33="DISM", B33="JWV", B33="JUV", B33="CIV"), SUM('CASE DATA'!J33:S33), 'CASE DATA'!L33+'CASE DATA'!P33)</f>
        <v>0</v>
      </c>
      <c r="D33" s="54">
        <f xml:space="preserve"> IF(OR(B33="DISM", B33="JWV", B33="JUV", B33="CIV"), 0, 'CASE DATA'!K33+'CASE DATA'!M33+'CASE DATA'!N33+'CASE DATA'!Q33+'CASE DATA'!R33+'CASE DATA'!S33)</f>
        <v>0</v>
      </c>
      <c r="E33" s="52">
        <f xml:space="preserve"> IF(OR(B33="DISM", B33="JWV", B33="JUV", B33="CIV"), 0, 'CASE DATA'!J33+'CASE DATA'!O33)</f>
        <v>0</v>
      </c>
    </row>
    <row r="34" spans="1:6" x14ac:dyDescent="0.3">
      <c r="A34" s="11">
        <f xml:space="preserve"> 'CASE DATA'!A34</f>
        <v>0</v>
      </c>
      <c r="B34" s="15">
        <f xml:space="preserve"> 'CASE DATA'!G34</f>
        <v>0</v>
      </c>
      <c r="C34" s="53">
        <f xml:space="preserve"> IF(OR(B34="DISM", B34="JWV", B34="JUV", B34="CIV"), SUM('CASE DATA'!J34:S34), 'CASE DATA'!L34+'CASE DATA'!P34)</f>
        <v>0</v>
      </c>
      <c r="D34" s="54">
        <f xml:space="preserve"> IF(OR(B34="DISM", B34="JWV", B34="JUV", B34="CIV"), 0, 'CASE DATA'!K34+'CASE DATA'!M34+'CASE DATA'!N34+'CASE DATA'!Q34+'CASE DATA'!R34+'CASE DATA'!S34)</f>
        <v>0</v>
      </c>
      <c r="E34" s="52">
        <f xml:space="preserve"> IF(OR(B34="DISM", B34="JWV", B34="JUV", B34="CIV"), 0, 'CASE DATA'!J34+'CASE DATA'!O34)</f>
        <v>0</v>
      </c>
    </row>
    <row r="35" spans="1:6" x14ac:dyDescent="0.3">
      <c r="A35" s="11">
        <f xml:space="preserve"> 'CASE DATA'!A35</f>
        <v>0</v>
      </c>
      <c r="B35" s="15">
        <f xml:space="preserve"> 'CASE DATA'!G35</f>
        <v>0</v>
      </c>
      <c r="C35" s="53">
        <f xml:space="preserve"> IF(OR(B35="DISM", B35="JWV", B35="JUV", B35="CIV"), SUM('CASE DATA'!J35:S35), 'CASE DATA'!L35+'CASE DATA'!P35)</f>
        <v>0</v>
      </c>
      <c r="D35" s="54">
        <f xml:space="preserve"> IF(OR(B35="DISM", B35="JWV", B35="JUV", B35="CIV"), 0, 'CASE DATA'!K35+'CASE DATA'!M35+'CASE DATA'!N35+'CASE DATA'!Q35+'CASE DATA'!R35+'CASE DATA'!S35)</f>
        <v>0</v>
      </c>
      <c r="E35" s="52">
        <f xml:space="preserve"> IF(OR(B35="DISM", B35="JWV", B35="JUV", B35="CIV"), 0, 'CASE DATA'!J35+'CASE DATA'!O35)</f>
        <v>0</v>
      </c>
    </row>
    <row r="36" spans="1:6" x14ac:dyDescent="0.3">
      <c r="A36" s="11">
        <f xml:space="preserve"> 'CASE DATA'!A36</f>
        <v>0</v>
      </c>
      <c r="B36" s="15">
        <f xml:space="preserve"> 'CASE DATA'!G36</f>
        <v>0</v>
      </c>
      <c r="C36" s="53">
        <f xml:space="preserve"> IF(OR(B36="DISM", B36="JWV", B36="JUV", B36="CIV"), SUM('CASE DATA'!J36:S36), 'CASE DATA'!L36+'CASE DATA'!P36)</f>
        <v>0</v>
      </c>
      <c r="D36" s="54">
        <f xml:space="preserve"> IF(OR(B36="DISM", B36="JWV", B36="JUV", B36="CIV"), 0, 'CASE DATA'!K36+'CASE DATA'!M36+'CASE DATA'!N36+'CASE DATA'!Q36+'CASE DATA'!R36+'CASE DATA'!S36)</f>
        <v>0</v>
      </c>
      <c r="E36" s="52">
        <f xml:space="preserve"> IF(OR(B36="DISM", B36="JWV", B36="JUV", B36="CIV"), 0, 'CASE DATA'!J36+'CASE DATA'!O36)</f>
        <v>0</v>
      </c>
    </row>
    <row r="37" spans="1:6" x14ac:dyDescent="0.3">
      <c r="A37" s="11">
        <f xml:space="preserve"> 'CASE DATA'!A37</f>
        <v>0</v>
      </c>
      <c r="B37" s="15">
        <f xml:space="preserve"> 'CASE DATA'!G37</f>
        <v>0</v>
      </c>
      <c r="C37" s="53">
        <f xml:space="preserve"> IF(OR(B37="DISM", B37="JWV", B37="JUV", B37="CIV"), SUM('CASE DATA'!J37:S37), 'CASE DATA'!L37+'CASE DATA'!P37)</f>
        <v>0</v>
      </c>
      <c r="D37" s="54">
        <f xml:space="preserve"> IF(OR(B37="DISM", B37="JWV", B37="JUV", B37="CIV"), 0, 'CASE DATA'!K37+'CASE DATA'!M37+'CASE DATA'!N37+'CASE DATA'!Q37+'CASE DATA'!R37+'CASE DATA'!S37)</f>
        <v>0</v>
      </c>
      <c r="E37" s="52">
        <f xml:space="preserve"> IF(OR(B37="DISM", B37="JWV", B37="JUV", B37="CIV"), 0, 'CASE DATA'!J37+'CASE DATA'!O37)</f>
        <v>0</v>
      </c>
    </row>
    <row r="38" spans="1:6" x14ac:dyDescent="0.3">
      <c r="A38" s="11">
        <f xml:space="preserve"> 'CASE DATA'!A38</f>
        <v>0</v>
      </c>
      <c r="B38" s="15">
        <f xml:space="preserve"> 'CASE DATA'!G38</f>
        <v>0</v>
      </c>
      <c r="C38" s="53">
        <f xml:space="preserve"> IF(OR(B38="DISM", B38="JWV", B38="JUV", B38="CIV"), SUM('CASE DATA'!J38:S38), 'CASE DATA'!L38+'CASE DATA'!P38)</f>
        <v>0</v>
      </c>
      <c r="D38" s="54">
        <f xml:space="preserve"> IF(OR(B38="DISM", B38="JWV", B38="JUV", B38="CIV"), 0, 'CASE DATA'!K38+'CASE DATA'!M38+'CASE DATA'!N38+'CASE DATA'!Q38+'CASE DATA'!R38+'CASE DATA'!S38)</f>
        <v>0</v>
      </c>
      <c r="E38" s="52">
        <f xml:space="preserve"> IF(OR(B38="DISM", B38="JWV", B38="JUV", B38="CIV"), 0, 'CASE DATA'!J38+'CASE DATA'!O38)</f>
        <v>0</v>
      </c>
    </row>
    <row r="39" spans="1:6" x14ac:dyDescent="0.3">
      <c r="A39" s="11">
        <f xml:space="preserve"> 'CASE DATA'!A39</f>
        <v>0</v>
      </c>
      <c r="B39" s="15">
        <f xml:space="preserve"> 'CASE DATA'!G39</f>
        <v>0</v>
      </c>
      <c r="C39" s="53">
        <f xml:space="preserve"> IF(OR(B39="DISM", B39="JWV", B39="JUV", B39="CIV"), SUM('CASE DATA'!J39:S39), 'CASE DATA'!L39+'CASE DATA'!P39)</f>
        <v>0</v>
      </c>
      <c r="D39" s="54">
        <f xml:space="preserve"> IF(OR(B39="DISM", B39="JWV", B39="JUV", B39="CIV"), 0, 'CASE DATA'!K39+'CASE DATA'!M39+'CASE DATA'!N39+'CASE DATA'!Q39+'CASE DATA'!R39+'CASE DATA'!S39)</f>
        <v>0</v>
      </c>
      <c r="E39" s="52">
        <f xml:space="preserve"> IF(OR(B39="DISM", B39="JWV", B39="JUV", B39="CIV"), 0, 'CASE DATA'!J39+'CASE DATA'!O39)</f>
        <v>0</v>
      </c>
    </row>
    <row r="40" spans="1:6" x14ac:dyDescent="0.3">
      <c r="A40" s="11">
        <f xml:space="preserve"> 'CASE DATA'!A40</f>
        <v>0</v>
      </c>
      <c r="B40" s="15">
        <f xml:space="preserve"> 'CASE DATA'!G40</f>
        <v>0</v>
      </c>
      <c r="C40" s="53">
        <f xml:space="preserve"> IF(OR(B40="DISM", B40="JWV", B40="JUV", B40="CIV"), SUM('CASE DATA'!J40:S40), 'CASE DATA'!L40+'CASE DATA'!P40)</f>
        <v>0</v>
      </c>
      <c r="D40" s="54">
        <f xml:space="preserve"> IF(OR(B40="DISM", B40="JWV", B40="JUV", B40="CIV"), 0, 'CASE DATA'!K40+'CASE DATA'!M40+'CASE DATA'!N40+'CASE DATA'!Q40+'CASE DATA'!R40+'CASE DATA'!S40)</f>
        <v>0</v>
      </c>
      <c r="E40" s="52">
        <f xml:space="preserve"> IF(OR(B40="DISM", B40="JWV", B40="JUV", B40="CIV"), 0, 'CASE DATA'!J40+'CASE DATA'!O40)</f>
        <v>0</v>
      </c>
    </row>
    <row r="41" spans="1:6" x14ac:dyDescent="0.3">
      <c r="A41" s="11">
        <f xml:space="preserve"> 'CASE DATA'!A41</f>
        <v>0</v>
      </c>
      <c r="B41" s="15">
        <f xml:space="preserve"> 'CASE DATA'!G41</f>
        <v>0</v>
      </c>
      <c r="C41" s="53">
        <f xml:space="preserve"> IF(OR(B41="DISM", B41="JWV", B41="JUV", B41="CIV"), SUM('CASE DATA'!J41:S41), 'CASE DATA'!L41+'CASE DATA'!P41)</f>
        <v>0</v>
      </c>
      <c r="D41" s="54">
        <f xml:space="preserve"> IF(OR(B41="DISM", B41="JWV", B41="JUV", B41="CIV"), 0, 'CASE DATA'!K41+'CASE DATA'!M41+'CASE DATA'!N41+'CASE DATA'!Q41+'CASE DATA'!R41+'CASE DATA'!S41)</f>
        <v>0</v>
      </c>
      <c r="E41" s="52">
        <f xml:space="preserve"> IF(OR(B41="DISM", B41="JWV", B41="JUV", B41="CIV"), 0, 'CASE DATA'!J41+'CASE DATA'!O41)</f>
        <v>0</v>
      </c>
    </row>
    <row r="42" spans="1:6" x14ac:dyDescent="0.3">
      <c r="A42" s="11">
        <f xml:space="preserve"> 'CASE DATA'!A42</f>
        <v>0</v>
      </c>
      <c r="B42" s="15">
        <f xml:space="preserve"> 'CASE DATA'!G42</f>
        <v>0</v>
      </c>
      <c r="C42" s="53">
        <f xml:space="preserve"> IF(OR(B42="DISM", B42="JWV", B42="JUV", B42="CIV"), SUM('CASE DATA'!J42:S42), 'CASE DATA'!L42+'CASE DATA'!P42)</f>
        <v>0</v>
      </c>
      <c r="D42" s="54">
        <f xml:space="preserve"> IF(OR(B42="DISM", B42="JWV", B42="JUV", B42="CIV"), 0, 'CASE DATA'!K42+'CASE DATA'!M42+'CASE DATA'!N42+'CASE DATA'!Q42+'CASE DATA'!R42+'CASE DATA'!S42)</f>
        <v>0</v>
      </c>
      <c r="E42" s="52">
        <f xml:space="preserve"> IF(OR(B42="DISM", B42="JWV", B42="JUV", B42="CIV"), 0, 'CASE DATA'!J42+'CASE DATA'!O42)</f>
        <v>0</v>
      </c>
    </row>
    <row r="43" spans="1:6" x14ac:dyDescent="0.3">
      <c r="A43" s="11">
        <f xml:space="preserve"> 'CASE DATA'!A43</f>
        <v>0</v>
      </c>
      <c r="B43" s="15">
        <f xml:space="preserve"> 'CASE DATA'!G43</f>
        <v>0</v>
      </c>
      <c r="C43" s="53">
        <f xml:space="preserve"> IF(OR(B43="DISM", B43="JWV", B43="JUV", B43="CIV"), SUM('CASE DATA'!J43:S43), 'CASE DATA'!L43+'CASE DATA'!P43)</f>
        <v>0</v>
      </c>
      <c r="D43" s="54">
        <f xml:space="preserve"> IF(OR(B43="DISM", B43="JWV", B43="JUV", B43="CIV"), 0, 'CASE DATA'!K43+'CASE DATA'!M43+'CASE DATA'!N43+'CASE DATA'!Q43+'CASE DATA'!R43+'CASE DATA'!S43)</f>
        <v>0</v>
      </c>
      <c r="E43" s="52">
        <f xml:space="preserve"> IF(OR(B43="DISM", B43="JWV", B43="JUV", B43="CIV"), 0, 'CASE DATA'!J43+'CASE DATA'!O43)</f>
        <v>0</v>
      </c>
    </row>
    <row r="44" spans="1:6" x14ac:dyDescent="0.3">
      <c r="A44" s="11">
        <f xml:space="preserve"> 'CASE DATA'!A44</f>
        <v>0</v>
      </c>
      <c r="B44" s="15">
        <f xml:space="preserve"> 'CASE DATA'!G44</f>
        <v>0</v>
      </c>
      <c r="C44" s="53">
        <f xml:space="preserve"> IF(OR(B44="DISM", B44="JWV", B44="JUV", B44="CIV"), SUM('CASE DATA'!J44:S44), 'CASE DATA'!L44+'CASE DATA'!P44)</f>
        <v>0</v>
      </c>
      <c r="D44" s="54">
        <f xml:space="preserve"> IF(OR(B44="DISM", B44="JWV", B44="JUV", B44="CIV"), 0, 'CASE DATA'!K44+'CASE DATA'!M44+'CASE DATA'!N44+'CASE DATA'!Q44+'CASE DATA'!R44+'CASE DATA'!S44)</f>
        <v>0</v>
      </c>
      <c r="E44" s="52">
        <f xml:space="preserve"> IF(OR(B44="DISM", B44="JWV", B44="JUV", B44="CIV"), 0, 'CASE DATA'!J44+'CASE DATA'!O44)</f>
        <v>0</v>
      </c>
    </row>
    <row r="45" spans="1:6" x14ac:dyDescent="0.3">
      <c r="A45" s="11">
        <f xml:space="preserve"> 'CASE DATA'!A45</f>
        <v>0</v>
      </c>
      <c r="B45" s="15">
        <f xml:space="preserve"> 'CASE DATA'!G45</f>
        <v>0</v>
      </c>
      <c r="C45" s="53">
        <f xml:space="preserve"> IF(OR(B45="DISM", B45="JWV", B45="JUV", B45="CIV"), SUM('CASE DATA'!J45:S45), 'CASE DATA'!L45+'CASE DATA'!P45)</f>
        <v>0</v>
      </c>
      <c r="D45" s="54">
        <f xml:space="preserve"> IF(OR(B45="DISM", B45="JWV", B45="JUV", B45="CIV"), 0, 'CASE DATA'!K45+'CASE DATA'!M45+'CASE DATA'!N45+'CASE DATA'!Q45+'CASE DATA'!R45+'CASE DATA'!S45)</f>
        <v>0</v>
      </c>
      <c r="E45" s="52">
        <f xml:space="preserve"> IF(OR(B45="DISM", B45="JWV", B45="JUV", B45="CIV"), 0, 'CASE DATA'!J45+'CASE DATA'!O45)</f>
        <v>0</v>
      </c>
      <c r="F45" s="4"/>
    </row>
    <row r="46" spans="1:6" x14ac:dyDescent="0.3">
      <c r="A46" s="11">
        <f xml:space="preserve"> 'CASE DATA'!A46</f>
        <v>0</v>
      </c>
      <c r="B46" s="15">
        <f xml:space="preserve"> 'CASE DATA'!G46</f>
        <v>0</v>
      </c>
      <c r="C46" s="53">
        <f xml:space="preserve"> IF(OR(B46="DISM", B46="JWV", B46="JUV", B46="CIV"), SUM('CASE DATA'!J46:S46), 'CASE DATA'!L46+'CASE DATA'!P46)</f>
        <v>0</v>
      </c>
      <c r="D46" s="54">
        <f xml:space="preserve"> IF(OR(B46="DISM", B46="JWV", B46="JUV", B46="CIV"), 0, 'CASE DATA'!K46+'CASE DATA'!M46+'CASE DATA'!N46+'CASE DATA'!Q46+'CASE DATA'!R46+'CASE DATA'!S46)</f>
        <v>0</v>
      </c>
      <c r="E46" s="52">
        <f xml:space="preserve"> IF(OR(B46="DISM", B46="JWV", B46="JUV", B46="CIV"), 0, 'CASE DATA'!J46+'CASE DATA'!O46)</f>
        <v>0</v>
      </c>
    </row>
    <row r="47" spans="1:6" x14ac:dyDescent="0.3">
      <c r="A47" s="11">
        <f xml:space="preserve"> 'CASE DATA'!A47</f>
        <v>0</v>
      </c>
      <c r="B47" s="15">
        <f xml:space="preserve"> 'CASE DATA'!G47</f>
        <v>0</v>
      </c>
      <c r="C47" s="53">
        <f xml:space="preserve"> IF(OR(B47="DISM", B47="JWV", B47="JUV", B47="CIV"), SUM('CASE DATA'!J47:S47), 'CASE DATA'!L47+'CASE DATA'!P47)</f>
        <v>0</v>
      </c>
      <c r="D47" s="54">
        <f xml:space="preserve"> IF(OR(B47="DISM", B47="JWV", B47="JUV", B47="CIV"), 0, 'CASE DATA'!K47+'CASE DATA'!M47+'CASE DATA'!N47+'CASE DATA'!Q47+'CASE DATA'!R47+'CASE DATA'!S47)</f>
        <v>0</v>
      </c>
      <c r="E47" s="52">
        <f xml:space="preserve"> IF(OR(B47="DISM", B47="JWV", B47="JUV", B47="CIV"), 0, 'CASE DATA'!J47+'CASE DATA'!O47)</f>
        <v>0</v>
      </c>
    </row>
    <row r="48" spans="1:6" x14ac:dyDescent="0.3">
      <c r="A48" s="11">
        <f xml:space="preserve"> 'CASE DATA'!A48</f>
        <v>0</v>
      </c>
      <c r="B48" s="15">
        <f xml:space="preserve"> 'CASE DATA'!G48</f>
        <v>0</v>
      </c>
      <c r="C48" s="53">
        <f xml:space="preserve"> IF(OR(B48="DISM", B48="JWV", B48="JUV", B48="CIV"), SUM('CASE DATA'!J48:S48), 'CASE DATA'!L48+'CASE DATA'!P48)</f>
        <v>0</v>
      </c>
      <c r="D48" s="54">
        <f xml:space="preserve"> IF(OR(B48="DISM", B48="JWV", B48="JUV", B48="CIV"), 0, 'CASE DATA'!K48+'CASE DATA'!M48+'CASE DATA'!N48+'CASE DATA'!Q48+'CASE DATA'!R48+'CASE DATA'!S48)</f>
        <v>0</v>
      </c>
      <c r="E48" s="52">
        <f xml:space="preserve"> IF(OR(B48="DISM", B48="JWV", B48="JUV", B48="CIV"), 0, 'CASE DATA'!J48+'CASE DATA'!O48)</f>
        <v>0</v>
      </c>
    </row>
    <row r="49" spans="1:5" x14ac:dyDescent="0.3">
      <c r="A49" s="11">
        <f xml:space="preserve"> 'CASE DATA'!A49</f>
        <v>0</v>
      </c>
      <c r="B49" s="15">
        <f xml:space="preserve"> 'CASE DATA'!G49</f>
        <v>0</v>
      </c>
      <c r="C49" s="53">
        <f xml:space="preserve"> IF(OR(B49="DISM", B49="JWV", B49="JUV", B49="CIV"), SUM('CASE DATA'!J49:S49), 'CASE DATA'!L49+'CASE DATA'!P49)</f>
        <v>0</v>
      </c>
      <c r="D49" s="54">
        <f xml:space="preserve"> IF(OR(B49="DISM", B49="JWV", B49="JUV", B49="CIV"), 0, 'CASE DATA'!K49+'CASE DATA'!M49+'CASE DATA'!N49+'CASE DATA'!Q49+'CASE DATA'!R49+'CASE DATA'!S49)</f>
        <v>0</v>
      </c>
      <c r="E49" s="52">
        <f xml:space="preserve"> IF(OR(B49="DISM", B49="JWV", B49="JUV", B49="CIV"), 0, 'CASE DATA'!J49+'CASE DATA'!O49)</f>
        <v>0</v>
      </c>
    </row>
    <row r="50" spans="1:5" x14ac:dyDescent="0.3">
      <c r="A50" s="11">
        <f xml:space="preserve"> 'CASE DATA'!A50</f>
        <v>0</v>
      </c>
      <c r="B50" s="15">
        <f xml:space="preserve"> 'CASE DATA'!G50</f>
        <v>0</v>
      </c>
      <c r="C50" s="53">
        <f xml:space="preserve"> IF(OR(B50="DISM", B50="JWV", B50="JUV", B50="CIV"), SUM('CASE DATA'!J50:S50), 'CASE DATA'!L50+'CASE DATA'!P50)</f>
        <v>0</v>
      </c>
      <c r="D50" s="54">
        <f xml:space="preserve"> IF(OR(B50="DISM", B50="JWV", B50="JUV", B50="CIV"), 0, 'CASE DATA'!K50+'CASE DATA'!M50+'CASE DATA'!N50+'CASE DATA'!Q50+'CASE DATA'!R50+'CASE DATA'!S50)</f>
        <v>0</v>
      </c>
      <c r="E50" s="52">
        <f xml:space="preserve"> IF(OR(B50="DISM", B50="JWV", B50="JUV", B50="CIV"), 0, 'CASE DATA'!J50+'CASE DATA'!O50)</f>
        <v>0</v>
      </c>
    </row>
    <row r="51" spans="1:5" x14ac:dyDescent="0.3">
      <c r="A51" s="11">
        <f xml:space="preserve"> 'CASE DATA'!A51</f>
        <v>0</v>
      </c>
      <c r="B51" s="15">
        <f xml:space="preserve"> 'CASE DATA'!G51</f>
        <v>0</v>
      </c>
      <c r="C51" s="53">
        <f xml:space="preserve"> IF(OR(B51="DISM", B51="JWV", B51="JUV", B51="CIV"), SUM('CASE DATA'!J51:S51), 'CASE DATA'!L51+'CASE DATA'!P51)</f>
        <v>0</v>
      </c>
      <c r="D51" s="54">
        <f xml:space="preserve"> IF(OR(B51="DISM", B51="JWV", B51="JUV", B51="CIV"), 0, 'CASE DATA'!K51+'CASE DATA'!M51+'CASE DATA'!N51+'CASE DATA'!Q51+'CASE DATA'!R51+'CASE DATA'!S51)</f>
        <v>0</v>
      </c>
      <c r="E51" s="52">
        <f xml:space="preserve"> IF(OR(B51="DISM", B51="JWV", B51="JUV", B51="CIV"), 0, 'CASE DATA'!J51+'CASE DATA'!O51)</f>
        <v>0</v>
      </c>
    </row>
    <row r="52" spans="1:5" x14ac:dyDescent="0.3">
      <c r="A52" s="11">
        <f xml:space="preserve"> 'CASE DATA'!A52</f>
        <v>0</v>
      </c>
      <c r="B52" s="15">
        <f xml:space="preserve"> 'CASE DATA'!G52</f>
        <v>0</v>
      </c>
      <c r="C52" s="53">
        <f xml:space="preserve"> IF(OR(B52="DISM", B52="JWV", B52="JUV", B52="CIV"), SUM('CASE DATA'!J52:S52), 'CASE DATA'!L52+'CASE DATA'!P52)</f>
        <v>0</v>
      </c>
      <c r="D52" s="54">
        <f xml:space="preserve"> IF(OR(B52="DISM", B52="JWV", B52="JUV", B52="CIV"), 0, 'CASE DATA'!K52+'CASE DATA'!M52+'CASE DATA'!N52+'CASE DATA'!Q52+'CASE DATA'!R52+'CASE DATA'!S52)</f>
        <v>0</v>
      </c>
      <c r="E52" s="52">
        <f xml:space="preserve"> IF(OR(B52="DISM", B52="JWV", B52="JUV", B52="CIV"), 0, 'CASE DATA'!J52+'CASE DATA'!O52)</f>
        <v>0</v>
      </c>
    </row>
    <row r="53" spans="1:5" x14ac:dyDescent="0.3">
      <c r="A53" s="11">
        <f xml:space="preserve"> 'CASE DATA'!A53</f>
        <v>0</v>
      </c>
      <c r="B53" s="15">
        <f xml:space="preserve"> 'CASE DATA'!G53</f>
        <v>0</v>
      </c>
      <c r="C53" s="53">
        <f xml:space="preserve"> IF(OR(B53="DISM", B53="JWV", B53="JUV", B53="CIV"), SUM('CASE DATA'!J53:S53), 'CASE DATA'!L53+'CASE DATA'!P53)</f>
        <v>0</v>
      </c>
      <c r="D53" s="54">
        <f xml:space="preserve"> IF(OR(B53="DISM", B53="JWV", B53="JUV", B53="CIV"), 0, 'CASE DATA'!K53+'CASE DATA'!M53+'CASE DATA'!N53+'CASE DATA'!Q53+'CASE DATA'!R53+'CASE DATA'!S53)</f>
        <v>0</v>
      </c>
      <c r="E53" s="52">
        <f xml:space="preserve"> IF(OR(B53="DISM", B53="JWV", B53="JUV", B53="CIV"), 0, 'CASE DATA'!J53+'CASE DATA'!O53)</f>
        <v>0</v>
      </c>
    </row>
    <row r="54" spans="1:5" x14ac:dyDescent="0.3">
      <c r="A54" s="11">
        <f xml:space="preserve"> 'CASE DATA'!A54</f>
        <v>0</v>
      </c>
      <c r="B54" s="15">
        <f xml:space="preserve"> 'CASE DATA'!G54</f>
        <v>0</v>
      </c>
      <c r="C54" s="53">
        <f xml:space="preserve"> IF(OR(B54="DISM", B54="JWV", B54="JUV", B54="CIV"), SUM('CASE DATA'!J54:S54), 'CASE DATA'!L54+'CASE DATA'!P54)</f>
        <v>0</v>
      </c>
      <c r="D54" s="54">
        <f xml:space="preserve"> IF(OR(B54="DISM", B54="JWV", B54="JUV", B54="CIV"), 0, 'CASE DATA'!K54+'CASE DATA'!M54+'CASE DATA'!N54+'CASE DATA'!Q54+'CASE DATA'!R54+'CASE DATA'!S54)</f>
        <v>0</v>
      </c>
      <c r="E54" s="52">
        <f xml:space="preserve"> IF(OR(B54="DISM", B54="JWV", B54="JUV", B54="CIV"), 0, 'CASE DATA'!J54+'CASE DATA'!O54)</f>
        <v>0</v>
      </c>
    </row>
    <row r="55" spans="1:5" x14ac:dyDescent="0.3">
      <c r="A55" s="11">
        <f xml:space="preserve"> 'CASE DATA'!A55</f>
        <v>0</v>
      </c>
      <c r="B55" s="15">
        <f xml:space="preserve"> 'CASE DATA'!G55</f>
        <v>0</v>
      </c>
      <c r="C55" s="53">
        <f xml:space="preserve"> IF(OR(B55="DISM", B55="JWV", B55="JUV", B55="CIV"), SUM('CASE DATA'!J55:S55), 'CASE DATA'!L55+'CASE DATA'!P55)</f>
        <v>0</v>
      </c>
      <c r="D55" s="54">
        <f xml:space="preserve"> IF(OR(B55="DISM", B55="JWV", B55="JUV", B55="CIV"), 0, 'CASE DATA'!K55+'CASE DATA'!M55+'CASE DATA'!N55+'CASE DATA'!Q55+'CASE DATA'!R55+'CASE DATA'!S55)</f>
        <v>0</v>
      </c>
      <c r="E55" s="52">
        <f xml:space="preserve"> IF(OR(B55="DISM", B55="JWV", B55="JUV", B55="CIV"), 0, 'CASE DATA'!J55+'CASE DATA'!O55)</f>
        <v>0</v>
      </c>
    </row>
    <row r="56" spans="1:5" x14ac:dyDescent="0.3">
      <c r="A56" s="11">
        <f xml:space="preserve"> 'CASE DATA'!A56</f>
        <v>0</v>
      </c>
      <c r="B56" s="15">
        <f xml:space="preserve"> 'CASE DATA'!G56</f>
        <v>0</v>
      </c>
      <c r="C56" s="53">
        <f xml:space="preserve"> IF(OR(B56="DISM", B56="JWV", B56="JUV", B56="CIV"), SUM('CASE DATA'!J56:S56), 'CASE DATA'!L56+'CASE DATA'!P56)</f>
        <v>0</v>
      </c>
      <c r="D56" s="54">
        <f xml:space="preserve"> IF(OR(B56="DISM", B56="JWV", B56="JUV", B56="CIV"), 0, 'CASE DATA'!K56+'CASE DATA'!M56+'CASE DATA'!N56+'CASE DATA'!Q56+'CASE DATA'!R56+'CASE DATA'!S56)</f>
        <v>0</v>
      </c>
      <c r="E56" s="52">
        <f xml:space="preserve"> IF(OR(B56="DISM", B56="JWV", B56="JUV", B56="CIV"), 0, 'CASE DATA'!J56+'CASE DATA'!O56)</f>
        <v>0</v>
      </c>
    </row>
    <row r="57" spans="1:5" x14ac:dyDescent="0.3">
      <c r="A57" s="11">
        <f xml:space="preserve"> 'CASE DATA'!A57</f>
        <v>0</v>
      </c>
      <c r="B57" s="15">
        <f xml:space="preserve"> 'CASE DATA'!G57</f>
        <v>0</v>
      </c>
      <c r="C57" s="53">
        <f xml:space="preserve"> IF(OR(B57="DISM", B57="JWV", B57="JUV", B57="CIV"), SUM('CASE DATA'!J57:S57), 'CASE DATA'!L57+'CASE DATA'!P57)</f>
        <v>0</v>
      </c>
      <c r="D57" s="54">
        <f xml:space="preserve"> IF(OR(B57="DISM", B57="JWV", B57="JUV", B57="CIV"), 0, 'CASE DATA'!K57+'CASE DATA'!M57+'CASE DATA'!N57+'CASE DATA'!Q57+'CASE DATA'!R57+'CASE DATA'!S57)</f>
        <v>0</v>
      </c>
      <c r="E57" s="52">
        <f xml:space="preserve"> IF(OR(B57="DISM", B57="JWV", B57="JUV", B57="CIV"), 0, 'CASE DATA'!J57+'CASE DATA'!O57)</f>
        <v>0</v>
      </c>
    </row>
    <row r="58" spans="1:5" x14ac:dyDescent="0.3">
      <c r="A58" s="11">
        <f xml:space="preserve"> 'CASE DATA'!A58</f>
        <v>0</v>
      </c>
      <c r="B58" s="15">
        <f xml:space="preserve"> 'CASE DATA'!G58</f>
        <v>0</v>
      </c>
      <c r="C58" s="53">
        <f xml:space="preserve"> IF(OR(B58="DISM", B58="JWV", B58="JUV", B58="CIV"), SUM('CASE DATA'!J58:S58), 'CASE DATA'!L58+'CASE DATA'!P58)</f>
        <v>0</v>
      </c>
      <c r="D58" s="54">
        <f xml:space="preserve"> IF(OR(B58="DISM", B58="JWV", B58="JUV", B58="CIV"), 0, 'CASE DATA'!K58+'CASE DATA'!M58+'CASE DATA'!N58+'CASE DATA'!Q58+'CASE DATA'!R58+'CASE DATA'!S58)</f>
        <v>0</v>
      </c>
      <c r="E58" s="52">
        <f xml:space="preserve"> IF(OR(B58="DISM", B58="JWV", B58="JUV", B58="CIV"), 0, 'CASE DATA'!J58+'CASE DATA'!O58)</f>
        <v>0</v>
      </c>
    </row>
    <row r="59" spans="1:5" x14ac:dyDescent="0.3">
      <c r="A59" s="11">
        <f xml:space="preserve"> 'CASE DATA'!A59</f>
        <v>0</v>
      </c>
      <c r="B59" s="15">
        <f xml:space="preserve"> 'CASE DATA'!G59</f>
        <v>0</v>
      </c>
      <c r="C59" s="53">
        <f xml:space="preserve"> IF(OR(B59="DISM", B59="JWV", B59="JUV", B59="CIV"), SUM('CASE DATA'!J59:S59), 'CASE DATA'!L59+'CASE DATA'!P59)</f>
        <v>0</v>
      </c>
      <c r="D59" s="54">
        <f xml:space="preserve"> IF(OR(B59="DISM", B59="JWV", B59="JUV", B59="CIV"), 0, 'CASE DATA'!K59+'CASE DATA'!M59+'CASE DATA'!N59+'CASE DATA'!Q59+'CASE DATA'!R59+'CASE DATA'!S59)</f>
        <v>0</v>
      </c>
      <c r="E59" s="52">
        <f xml:space="preserve"> IF(OR(B59="DISM", B59="JWV", B59="JUV", B59="CIV"), 0, 'CASE DATA'!J59+'CASE DATA'!O59)</f>
        <v>0</v>
      </c>
    </row>
    <row r="60" spans="1:5" x14ac:dyDescent="0.3">
      <c r="A60" s="11">
        <f xml:space="preserve"> 'CASE DATA'!A60</f>
        <v>0</v>
      </c>
      <c r="B60" s="15">
        <f xml:space="preserve"> 'CASE DATA'!G60</f>
        <v>0</v>
      </c>
      <c r="C60" s="53">
        <f xml:space="preserve"> IF(OR(B60="DISM", B60="JWV", B60="JUV", B60="CIV"), SUM('CASE DATA'!J60:S60), 'CASE DATA'!L60+'CASE DATA'!P60)</f>
        <v>0</v>
      </c>
      <c r="D60" s="54">
        <f xml:space="preserve"> IF(OR(B60="DISM", B60="JWV", B60="JUV", B60="CIV"), 0, 'CASE DATA'!K60+'CASE DATA'!M60+'CASE DATA'!N60+'CASE DATA'!Q60+'CASE DATA'!R60+'CASE DATA'!S60)</f>
        <v>0</v>
      </c>
      <c r="E60" s="52">
        <f xml:space="preserve"> IF(OR(B60="DISM", B60="JWV", B60="JUV", B60="CIV"), 0, 'CASE DATA'!J60+'CASE DATA'!O60)</f>
        <v>0</v>
      </c>
    </row>
    <row r="61" spans="1:5" x14ac:dyDescent="0.3">
      <c r="A61" s="11">
        <f xml:space="preserve"> 'CASE DATA'!A61</f>
        <v>0</v>
      </c>
      <c r="B61" s="15">
        <f xml:space="preserve"> 'CASE DATA'!G61</f>
        <v>0</v>
      </c>
      <c r="C61" s="53">
        <f xml:space="preserve"> IF(OR(B61="DISM", B61="JWV", B61="JUV", B61="CIV"), SUM('CASE DATA'!J61:S61), 'CASE DATA'!L61+'CASE DATA'!P61)</f>
        <v>0</v>
      </c>
      <c r="D61" s="54">
        <f xml:space="preserve"> IF(OR(B61="DISM", B61="JWV", B61="JUV", B61="CIV"), 0, 'CASE DATA'!K61+'CASE DATA'!M61+'CASE DATA'!N61+'CASE DATA'!Q61+'CASE DATA'!R61+'CASE DATA'!S61)</f>
        <v>0</v>
      </c>
      <c r="E61" s="52">
        <f xml:space="preserve"> IF(OR(B61="DISM", B61="JWV", B61="JUV", B61="CIV"), 0, 'CASE DATA'!J61+'CASE DATA'!O61)</f>
        <v>0</v>
      </c>
    </row>
    <row r="62" spans="1:5" x14ac:dyDescent="0.3">
      <c r="A62" s="11">
        <f xml:space="preserve"> 'CASE DATA'!A62</f>
        <v>0</v>
      </c>
      <c r="B62" s="15">
        <f xml:space="preserve"> 'CASE DATA'!G62</f>
        <v>0</v>
      </c>
      <c r="C62" s="53">
        <f xml:space="preserve"> IF(OR(B62="DISM", B62="JWV", B62="JUV", B62="CIV"), SUM('CASE DATA'!J62:S62), 'CASE DATA'!L62+'CASE DATA'!P62)</f>
        <v>0</v>
      </c>
      <c r="D62" s="54">
        <f xml:space="preserve"> IF(OR(B62="DISM", B62="JWV", B62="JUV", B62="CIV"), 0, 'CASE DATA'!K62+'CASE DATA'!M62+'CASE DATA'!N62+'CASE DATA'!Q62+'CASE DATA'!R62+'CASE DATA'!S62)</f>
        <v>0</v>
      </c>
      <c r="E62" s="52">
        <f xml:space="preserve"> IF(OR(B62="DISM", B62="JWV", B62="JUV", B62="CIV"), 0, 'CASE DATA'!J62+'CASE DATA'!O62)</f>
        <v>0</v>
      </c>
    </row>
    <row r="63" spans="1:5" x14ac:dyDescent="0.3">
      <c r="A63" s="11">
        <f xml:space="preserve"> 'CASE DATA'!A63</f>
        <v>0</v>
      </c>
      <c r="B63" s="15">
        <f xml:space="preserve"> 'CASE DATA'!G63</f>
        <v>0</v>
      </c>
      <c r="C63" s="53">
        <f xml:space="preserve"> IF(OR(B63="DISM", B63="JWV", B63="JUV", B63="CIV"), SUM('CASE DATA'!J63:S63), 'CASE DATA'!L63+'CASE DATA'!P63)</f>
        <v>0</v>
      </c>
      <c r="D63" s="54">
        <f xml:space="preserve"> IF(OR(B63="DISM", B63="JWV", B63="JUV", B63="CIV"), 0, 'CASE DATA'!K63+'CASE DATA'!M63+'CASE DATA'!N63+'CASE DATA'!Q63+'CASE DATA'!R63+'CASE DATA'!S63)</f>
        <v>0</v>
      </c>
      <c r="E63" s="52">
        <f xml:space="preserve"> IF(OR(B63="DISM", B63="JWV", B63="JUV", B63="CIV"), 0, 'CASE DATA'!J63+'CASE DATA'!O63)</f>
        <v>0</v>
      </c>
    </row>
    <row r="64" spans="1:5" x14ac:dyDescent="0.3">
      <c r="A64" s="11">
        <f xml:space="preserve"> 'CASE DATA'!A64</f>
        <v>0</v>
      </c>
      <c r="B64" s="15">
        <f xml:space="preserve"> 'CASE DATA'!G64</f>
        <v>0</v>
      </c>
      <c r="C64" s="53">
        <f xml:space="preserve"> IF(OR(B64="DISM", B64="JWV", B64="JUV", B64="CIV"), SUM('CASE DATA'!J64:S64), 'CASE DATA'!L64+'CASE DATA'!P64)</f>
        <v>0</v>
      </c>
      <c r="D64" s="54">
        <f xml:space="preserve"> IF(OR(B64="DISM", B64="JWV", B64="JUV", B64="CIV"), 0, 'CASE DATA'!K64+'CASE DATA'!M64+'CASE DATA'!N64+'CASE DATA'!Q64+'CASE DATA'!R64+'CASE DATA'!S64)</f>
        <v>0</v>
      </c>
      <c r="E64" s="52">
        <f xml:space="preserve"> IF(OR(B64="DISM", B64="JWV", B64="JUV", B64="CIV"), 0, 'CASE DATA'!J64+'CASE DATA'!O64)</f>
        <v>0</v>
      </c>
    </row>
    <row r="65" spans="1:5" x14ac:dyDescent="0.3">
      <c r="A65" s="11">
        <f xml:space="preserve"> 'CASE DATA'!A65</f>
        <v>0</v>
      </c>
      <c r="B65" s="15">
        <f xml:space="preserve"> 'CASE DATA'!G65</f>
        <v>0</v>
      </c>
      <c r="C65" s="53">
        <f xml:space="preserve"> IF(OR(B65="DISM", B65="JWV", B65="JUV", B65="CIV"), SUM('CASE DATA'!J65:S65), 'CASE DATA'!L65+'CASE DATA'!P65)</f>
        <v>0</v>
      </c>
      <c r="D65" s="54">
        <f xml:space="preserve"> IF(OR(B65="DISM", B65="JWV", B65="JUV", B65="CIV"), 0, 'CASE DATA'!K65+'CASE DATA'!M65+'CASE DATA'!N65+'CASE DATA'!Q65+'CASE DATA'!R65+'CASE DATA'!S65)</f>
        <v>0</v>
      </c>
      <c r="E65" s="52">
        <f xml:space="preserve"> IF(OR(B65="DISM", B65="JWV", B65="JUV", B65="CIV"), 0, 'CASE DATA'!J65+'CASE DATA'!O65)</f>
        <v>0</v>
      </c>
    </row>
    <row r="66" spans="1:5" x14ac:dyDescent="0.3">
      <c r="A66" s="11">
        <f xml:space="preserve"> 'CASE DATA'!A66</f>
        <v>0</v>
      </c>
      <c r="B66" s="15">
        <f xml:space="preserve"> 'CASE DATA'!G66</f>
        <v>0</v>
      </c>
      <c r="C66" s="53">
        <f xml:space="preserve"> IF(OR(B66="DISM", B66="JWV", B66="JUV", B66="CIV"), SUM('CASE DATA'!J66:S66), 'CASE DATA'!L66+'CASE DATA'!P66)</f>
        <v>0</v>
      </c>
      <c r="D66" s="54">
        <f xml:space="preserve"> IF(OR(B66="DISM", B66="JWV", B66="JUV", B66="CIV"), 0, 'CASE DATA'!K66+'CASE DATA'!M66+'CASE DATA'!N66+'CASE DATA'!Q66+'CASE DATA'!R66+'CASE DATA'!S66)</f>
        <v>0</v>
      </c>
      <c r="E66" s="52">
        <f xml:space="preserve"> IF(OR(B66="DISM", B66="JWV", B66="JUV", B66="CIV"), 0, 'CASE DATA'!J66+'CASE DATA'!O66)</f>
        <v>0</v>
      </c>
    </row>
    <row r="67" spans="1:5" x14ac:dyDescent="0.3">
      <c r="A67" s="11">
        <f xml:space="preserve"> 'CASE DATA'!A67</f>
        <v>0</v>
      </c>
      <c r="B67" s="15">
        <f xml:space="preserve"> 'CASE DATA'!G67</f>
        <v>0</v>
      </c>
      <c r="C67" s="53">
        <f xml:space="preserve"> IF(OR(B67="DISM", B67="JWV", B67="JUV", B67="CIV"), SUM('CASE DATA'!J67:S67), 'CASE DATA'!L67+'CASE DATA'!P67)</f>
        <v>0</v>
      </c>
      <c r="D67" s="54">
        <f xml:space="preserve"> IF(OR(B67="DISM", B67="JWV", B67="JUV", B67="CIV"), 0, 'CASE DATA'!K67+'CASE DATA'!M67+'CASE DATA'!N67+'CASE DATA'!Q67+'CASE DATA'!R67+'CASE DATA'!S67)</f>
        <v>0</v>
      </c>
      <c r="E67" s="52">
        <f xml:space="preserve"> IF(OR(B67="DISM", B67="JWV", B67="JUV", B67="CIV"), 0, 'CASE DATA'!J67+'CASE DATA'!O67)</f>
        <v>0</v>
      </c>
    </row>
    <row r="68" spans="1:5" x14ac:dyDescent="0.3">
      <c r="A68" s="11">
        <f xml:space="preserve"> 'CASE DATA'!A68</f>
        <v>0</v>
      </c>
      <c r="B68" s="15">
        <f xml:space="preserve"> 'CASE DATA'!G68</f>
        <v>0</v>
      </c>
      <c r="C68" s="53">
        <f xml:space="preserve"> IF(OR(B68="DISM", B68="JWV", B68="JUV", B68="CIV"), SUM('CASE DATA'!J68:S68), 'CASE DATA'!L68+'CASE DATA'!P68)</f>
        <v>0</v>
      </c>
      <c r="D68" s="54">
        <f xml:space="preserve"> IF(OR(B68="DISM", B68="JWV", B68="JUV", B68="CIV"), 0, 'CASE DATA'!K68+'CASE DATA'!M68+'CASE DATA'!N68+'CASE DATA'!Q68+'CASE DATA'!R68+'CASE DATA'!S68)</f>
        <v>0</v>
      </c>
      <c r="E68" s="52">
        <f xml:space="preserve"> IF(OR(B68="DISM", B68="JWV", B68="JUV", B68="CIV"), 0, 'CASE DATA'!J68+'CASE DATA'!O68)</f>
        <v>0</v>
      </c>
    </row>
    <row r="69" spans="1:5" x14ac:dyDescent="0.3">
      <c r="A69" s="11">
        <f xml:space="preserve"> 'CASE DATA'!A69</f>
        <v>0</v>
      </c>
      <c r="B69" s="15">
        <f xml:space="preserve"> 'CASE DATA'!G69</f>
        <v>0</v>
      </c>
      <c r="C69" s="53">
        <f xml:space="preserve"> IF(OR(B69="DISM", B69="JWV", B69="JUV", B69="CIV"), SUM('CASE DATA'!J69:S69), 'CASE DATA'!L69+'CASE DATA'!P69)</f>
        <v>0</v>
      </c>
      <c r="D69" s="54">
        <f xml:space="preserve"> IF(OR(B69="DISM", B69="JWV", B69="JUV", B69="CIV"), 0, 'CASE DATA'!K69+'CASE DATA'!M69+'CASE DATA'!N69+'CASE DATA'!Q69+'CASE DATA'!R69+'CASE DATA'!S69)</f>
        <v>0</v>
      </c>
      <c r="E69" s="52">
        <f xml:space="preserve"> IF(OR(B69="DISM", B69="JWV", B69="JUV", B69="CIV"), 0, 'CASE DATA'!J69+'CASE DATA'!O69)</f>
        <v>0</v>
      </c>
    </row>
    <row r="70" spans="1:5" x14ac:dyDescent="0.3">
      <c r="A70" s="11">
        <f xml:space="preserve"> 'CASE DATA'!A70</f>
        <v>0</v>
      </c>
      <c r="B70" s="15">
        <f xml:space="preserve"> 'CASE DATA'!G70</f>
        <v>0</v>
      </c>
      <c r="C70" s="53">
        <f xml:space="preserve"> IF(OR(B70="DISM", B70="JWV", B70="JUV", B70="CIV"), SUM('CASE DATA'!J70:S70), 'CASE DATA'!L70+'CASE DATA'!P70)</f>
        <v>0</v>
      </c>
      <c r="D70" s="54">
        <f xml:space="preserve"> IF(OR(B70="DISM", B70="JWV", B70="JUV", B70="CIV"), 0, 'CASE DATA'!K70+'CASE DATA'!M70+'CASE DATA'!N70+'CASE DATA'!Q70+'CASE DATA'!R70+'CASE DATA'!S70)</f>
        <v>0</v>
      </c>
      <c r="E70" s="52">
        <f xml:space="preserve"> IF(OR(B70="DISM", B70="JWV", B70="JUV", B70="CIV"), 0, 'CASE DATA'!J70+'CASE DATA'!O70)</f>
        <v>0</v>
      </c>
    </row>
    <row r="71" spans="1:5" x14ac:dyDescent="0.3">
      <c r="A71" s="11">
        <f xml:space="preserve"> 'CASE DATA'!A71</f>
        <v>0</v>
      </c>
      <c r="B71" s="15">
        <f xml:space="preserve"> 'CASE DATA'!G71</f>
        <v>0</v>
      </c>
      <c r="C71" s="53">
        <f xml:space="preserve"> IF(OR(B71="DISM", B71="JWV", B71="JUV", B71="CIV"), SUM('CASE DATA'!J71:S71), 'CASE DATA'!L71+'CASE DATA'!P71)</f>
        <v>0</v>
      </c>
      <c r="D71" s="54">
        <f xml:space="preserve"> IF(OR(B71="DISM", B71="JWV", B71="JUV", B71="CIV"), 0, 'CASE DATA'!K71+'CASE DATA'!M71+'CASE DATA'!N71+'CASE DATA'!Q71+'CASE DATA'!R71+'CASE DATA'!S71)</f>
        <v>0</v>
      </c>
      <c r="E71" s="52">
        <f xml:space="preserve"> IF(OR(B71="DISM", B71="JWV", B71="JUV", B71="CIV"), 0, 'CASE DATA'!J71+'CASE DATA'!O71)</f>
        <v>0</v>
      </c>
    </row>
    <row r="72" spans="1:5" x14ac:dyDescent="0.3">
      <c r="A72" s="11">
        <f xml:space="preserve"> 'CASE DATA'!A72</f>
        <v>0</v>
      </c>
      <c r="B72" s="15">
        <f xml:space="preserve"> 'CASE DATA'!G72</f>
        <v>0</v>
      </c>
      <c r="C72" s="53">
        <f xml:space="preserve"> IF(OR(B72="DISM", B72="JWV", B72="JUV", B72="CIV"), SUM('CASE DATA'!J72:S72), 'CASE DATA'!L72+'CASE DATA'!P72)</f>
        <v>0</v>
      </c>
      <c r="D72" s="54">
        <f xml:space="preserve"> IF(OR(B72="DISM", B72="JWV", B72="JUV", B72="CIV"), 0, 'CASE DATA'!K72+'CASE DATA'!M72+'CASE DATA'!N72+'CASE DATA'!Q72+'CASE DATA'!R72+'CASE DATA'!S72)</f>
        <v>0</v>
      </c>
      <c r="E72" s="52">
        <f xml:space="preserve"> IF(OR(B72="DISM", B72="JWV", B72="JUV", B72="CIV"), 0, 'CASE DATA'!J72+'CASE DATA'!O72)</f>
        <v>0</v>
      </c>
    </row>
    <row r="73" spans="1:5" x14ac:dyDescent="0.3">
      <c r="A73" s="11">
        <f xml:space="preserve"> 'CASE DATA'!A73</f>
        <v>0</v>
      </c>
      <c r="B73" s="15">
        <f xml:space="preserve"> 'CASE DATA'!G73</f>
        <v>0</v>
      </c>
      <c r="C73" s="53">
        <f xml:space="preserve"> IF(OR(B73="DISM", B73="JWV", B73="JUV", B73="CIV"), SUM('CASE DATA'!J73:S73), 'CASE DATA'!L73+'CASE DATA'!P73)</f>
        <v>0</v>
      </c>
      <c r="D73" s="54">
        <f xml:space="preserve"> IF(OR(B73="DISM", B73="JWV", B73="JUV", B73="CIV"), 0, 'CASE DATA'!K73+'CASE DATA'!M73+'CASE DATA'!N73+'CASE DATA'!Q73+'CASE DATA'!R73+'CASE DATA'!S73)</f>
        <v>0</v>
      </c>
      <c r="E73" s="52">
        <f xml:space="preserve"> IF(OR(B73="DISM", B73="JWV", B73="JUV", B73="CIV"), 0, 'CASE DATA'!J73+'CASE DATA'!O73)</f>
        <v>0</v>
      </c>
    </row>
    <row r="74" spans="1:5" x14ac:dyDescent="0.3">
      <c r="A74" s="11">
        <f xml:space="preserve"> 'CASE DATA'!A74</f>
        <v>0</v>
      </c>
      <c r="B74" s="15">
        <f xml:space="preserve"> 'CASE DATA'!G74</f>
        <v>0</v>
      </c>
      <c r="C74" s="53">
        <f xml:space="preserve"> IF(OR(B74="DISM", B74="JWV", B74="JUV", B74="CIV"), SUM('CASE DATA'!J74:S74), 'CASE DATA'!L74+'CASE DATA'!P74)</f>
        <v>0</v>
      </c>
      <c r="D74" s="54">
        <f xml:space="preserve"> IF(OR(B74="DISM", B74="JWV", B74="JUV", B74="CIV"), 0, 'CASE DATA'!K74+'CASE DATA'!M74+'CASE DATA'!N74+'CASE DATA'!Q74+'CASE DATA'!R74+'CASE DATA'!S74)</f>
        <v>0</v>
      </c>
      <c r="E74" s="52">
        <f xml:space="preserve"> IF(OR(B74="DISM", B74="JWV", B74="JUV", B74="CIV"), 0, 'CASE DATA'!J74+'CASE DATA'!O74)</f>
        <v>0</v>
      </c>
    </row>
    <row r="75" spans="1:5" x14ac:dyDescent="0.3">
      <c r="A75" s="11">
        <f xml:space="preserve"> 'CASE DATA'!A75</f>
        <v>0</v>
      </c>
      <c r="B75" s="15">
        <f xml:space="preserve"> 'CASE DATA'!G75</f>
        <v>0</v>
      </c>
      <c r="C75" s="53">
        <f xml:space="preserve"> IF(OR(B75="DISM", B75="JWV", B75="JUV", B75="CIV"), SUM('CASE DATA'!J75:S75), 'CASE DATA'!L75+'CASE DATA'!P75)</f>
        <v>0</v>
      </c>
      <c r="D75" s="54">
        <f xml:space="preserve"> IF(OR(B75="DISM", B75="JWV", B75="JUV", B75="CIV"), 0, 'CASE DATA'!K75+'CASE DATA'!M75+'CASE DATA'!N75+'CASE DATA'!Q75+'CASE DATA'!R75+'CASE DATA'!S75)</f>
        <v>0</v>
      </c>
      <c r="E75" s="52">
        <f xml:space="preserve"> IF(OR(B75="DISM", B75="JWV", B75="JUV", B75="CIV"), 0, 'CASE DATA'!J75+'CASE DATA'!O75)</f>
        <v>0</v>
      </c>
    </row>
    <row r="76" spans="1:5" x14ac:dyDescent="0.3">
      <c r="A76" s="11">
        <f xml:space="preserve"> 'CASE DATA'!A76</f>
        <v>0</v>
      </c>
      <c r="B76" s="15">
        <f xml:space="preserve"> 'CASE DATA'!G76</f>
        <v>0</v>
      </c>
      <c r="C76" s="53">
        <f xml:space="preserve"> IF(OR(B76="DISM", B76="JWV", B76="JUV", B76="CIV"), SUM('CASE DATA'!J76:S76), 'CASE DATA'!L76+'CASE DATA'!P76)</f>
        <v>0</v>
      </c>
      <c r="D76" s="54">
        <f xml:space="preserve"> IF(OR(B76="DISM", B76="JWV", B76="JUV", B76="CIV"), 0, 'CASE DATA'!K76+'CASE DATA'!M76+'CASE DATA'!N76+'CASE DATA'!Q76+'CASE DATA'!R76+'CASE DATA'!S76)</f>
        <v>0</v>
      </c>
      <c r="E76" s="52">
        <f xml:space="preserve"> IF(OR(B76="DISM", B76="JWV", B76="JUV", B76="CIV"), 0, 'CASE DATA'!J76+'CASE DATA'!O76)</f>
        <v>0</v>
      </c>
    </row>
    <row r="77" spans="1:5" x14ac:dyDescent="0.3">
      <c r="A77" s="11">
        <f xml:space="preserve"> 'CASE DATA'!A77</f>
        <v>0</v>
      </c>
      <c r="B77" s="15">
        <f xml:space="preserve"> 'CASE DATA'!G77</f>
        <v>0</v>
      </c>
      <c r="C77" s="53">
        <f xml:space="preserve"> IF(OR(B77="DISM", B77="JWV", B77="JUV", B77="CIV"), SUM('CASE DATA'!J77:S77), 'CASE DATA'!L77+'CASE DATA'!P77)</f>
        <v>0</v>
      </c>
      <c r="D77" s="54">
        <f xml:space="preserve"> IF(OR(B77="DISM", B77="JWV", B77="JUV", B77="CIV"), 0, 'CASE DATA'!K77+'CASE DATA'!M77+'CASE DATA'!N77+'CASE DATA'!Q77+'CASE DATA'!R77+'CASE DATA'!S77)</f>
        <v>0</v>
      </c>
      <c r="E77" s="52">
        <f xml:space="preserve"> IF(OR(B77="DISM", B77="JWV", B77="JUV", B77="CIV"), 0, 'CASE DATA'!J77+'CASE DATA'!O77)</f>
        <v>0</v>
      </c>
    </row>
    <row r="78" spans="1:5" x14ac:dyDescent="0.3">
      <c r="A78" s="11">
        <f xml:space="preserve"> 'CASE DATA'!A78</f>
        <v>0</v>
      </c>
      <c r="B78" s="15">
        <f xml:space="preserve"> 'CASE DATA'!G78</f>
        <v>0</v>
      </c>
      <c r="C78" s="53">
        <f xml:space="preserve"> IF(OR(B78="DISM", B78="JWV", B78="JUV", B78="CIV"), SUM('CASE DATA'!J78:S78), 'CASE DATA'!L78+'CASE DATA'!P78)</f>
        <v>0</v>
      </c>
      <c r="D78" s="54">
        <f xml:space="preserve"> IF(OR(B78="DISM", B78="JWV", B78="JUV", B78="CIV"), 0, 'CASE DATA'!K78+'CASE DATA'!M78+'CASE DATA'!N78+'CASE DATA'!Q78+'CASE DATA'!R78+'CASE DATA'!S78)</f>
        <v>0</v>
      </c>
      <c r="E78" s="52">
        <f xml:space="preserve"> IF(OR(B78="DISM", B78="JWV", B78="JUV", B78="CIV"), 0, 'CASE DATA'!J78+'CASE DATA'!O78)</f>
        <v>0</v>
      </c>
    </row>
    <row r="79" spans="1:5" x14ac:dyDescent="0.3">
      <c r="A79" s="11">
        <f xml:space="preserve"> 'CASE DATA'!A79</f>
        <v>0</v>
      </c>
      <c r="B79" s="15">
        <f xml:space="preserve"> 'CASE DATA'!G79</f>
        <v>0</v>
      </c>
      <c r="C79" s="53">
        <f xml:space="preserve"> IF(OR(B79="DISM", B79="JWV", B79="JUV", B79="CIV"), SUM('CASE DATA'!J79:S79), 'CASE DATA'!L79+'CASE DATA'!P79)</f>
        <v>0</v>
      </c>
      <c r="D79" s="54">
        <f xml:space="preserve"> IF(OR(B79="DISM", B79="JWV", B79="JUV", B79="CIV"), 0, 'CASE DATA'!K79+'CASE DATA'!M79+'CASE DATA'!N79+'CASE DATA'!Q79+'CASE DATA'!R79+'CASE DATA'!S79)</f>
        <v>0</v>
      </c>
      <c r="E79" s="52">
        <f xml:space="preserve"> IF(OR(B79="DISM", B79="JWV", B79="JUV", B79="CIV"), 0, 'CASE DATA'!J79+'CASE DATA'!O79)</f>
        <v>0</v>
      </c>
    </row>
    <row r="80" spans="1:5" x14ac:dyDescent="0.3">
      <c r="A80" s="11">
        <f xml:space="preserve"> 'CASE DATA'!A80</f>
        <v>0</v>
      </c>
      <c r="B80" s="15">
        <f xml:space="preserve"> 'CASE DATA'!G80</f>
        <v>0</v>
      </c>
      <c r="C80" s="53">
        <f xml:space="preserve"> IF(OR(B80="DISM", B80="JWV", B80="JUV", B80="CIV"), SUM('CASE DATA'!J80:S80), 'CASE DATA'!L80+'CASE DATA'!P80)</f>
        <v>0</v>
      </c>
      <c r="D80" s="54">
        <f xml:space="preserve"> IF(OR(B80="DISM", B80="JWV", B80="JUV", B80="CIV"), 0, 'CASE DATA'!K80+'CASE DATA'!M80+'CASE DATA'!N80+'CASE DATA'!Q80+'CASE DATA'!R80+'CASE DATA'!S80)</f>
        <v>0</v>
      </c>
      <c r="E80" s="52">
        <f xml:space="preserve"> IF(OR(B80="DISM", B80="JWV", B80="JUV", B80="CIV"), 0, 'CASE DATA'!J80+'CASE DATA'!O80)</f>
        <v>0</v>
      </c>
    </row>
    <row r="81" spans="1:5" x14ac:dyDescent="0.3">
      <c r="A81" s="11">
        <f xml:space="preserve"> 'CASE DATA'!A81</f>
        <v>0</v>
      </c>
      <c r="B81" s="15">
        <f xml:space="preserve"> 'CASE DATA'!G81</f>
        <v>0</v>
      </c>
      <c r="C81" s="53">
        <f xml:space="preserve"> IF(OR(B81="DISM", B81="JWV", B81="JUV", B81="CIV"), SUM('CASE DATA'!J81:S81), 'CASE DATA'!L81+'CASE DATA'!P81)</f>
        <v>0</v>
      </c>
      <c r="D81" s="54">
        <f xml:space="preserve"> IF(OR(B81="DISM", B81="JWV", B81="JUV", B81="CIV"), 0, 'CASE DATA'!K81+'CASE DATA'!M81+'CASE DATA'!N81+'CASE DATA'!Q81+'CASE DATA'!R81+'CASE DATA'!S81)</f>
        <v>0</v>
      </c>
      <c r="E81" s="52">
        <f xml:space="preserve"> IF(OR(B81="DISM", B81="JWV", B81="JUV", B81="CIV"), 0, 'CASE DATA'!J81+'CASE DATA'!O81)</f>
        <v>0</v>
      </c>
    </row>
    <row r="82" spans="1:5" x14ac:dyDescent="0.3">
      <c r="A82" s="11">
        <f xml:space="preserve"> 'CASE DATA'!A82</f>
        <v>0</v>
      </c>
      <c r="B82" s="15">
        <f xml:space="preserve"> 'CASE DATA'!G82</f>
        <v>0</v>
      </c>
      <c r="C82" s="53">
        <f xml:space="preserve"> IF(OR(B82="DISM", B82="JWV", B82="JUV", B82="CIV"), SUM('CASE DATA'!J82:S82), 'CASE DATA'!L82+'CASE DATA'!P82)</f>
        <v>0</v>
      </c>
      <c r="D82" s="54">
        <f xml:space="preserve"> IF(OR(B82="DISM", B82="JWV", B82="JUV", B82="CIV"), 0, 'CASE DATA'!K82+'CASE DATA'!M82+'CASE DATA'!N82+'CASE DATA'!Q82+'CASE DATA'!R82+'CASE DATA'!S82)</f>
        <v>0</v>
      </c>
      <c r="E82" s="52">
        <f xml:space="preserve"> IF(OR(B82="DISM", B82="JWV", B82="JUV", B82="CIV"), 0, 'CASE DATA'!J82+'CASE DATA'!O82)</f>
        <v>0</v>
      </c>
    </row>
    <row r="83" spans="1:5" x14ac:dyDescent="0.3">
      <c r="A83" s="11">
        <f xml:space="preserve"> 'CASE DATA'!A83</f>
        <v>0</v>
      </c>
      <c r="B83" s="15">
        <f xml:space="preserve"> 'CASE DATA'!G83</f>
        <v>0</v>
      </c>
      <c r="C83" s="53">
        <f xml:space="preserve"> IF(OR(B83="DISM", B83="JWV", B83="JUV", B83="CIV"), SUM('CASE DATA'!J83:S83), 'CASE DATA'!L83+'CASE DATA'!P83)</f>
        <v>0</v>
      </c>
      <c r="D83" s="54">
        <f xml:space="preserve"> IF(OR(B83="DISM", B83="JWV", B83="JUV", B83="CIV"), 0, 'CASE DATA'!K83+'CASE DATA'!M83+'CASE DATA'!N83+'CASE DATA'!Q83+'CASE DATA'!R83+'CASE DATA'!S83)</f>
        <v>0</v>
      </c>
      <c r="E83" s="52">
        <f xml:space="preserve"> IF(OR(B83="DISM", B83="JWV", B83="JUV", B83="CIV"), 0, 'CASE DATA'!J83+'CASE DATA'!O83)</f>
        <v>0</v>
      </c>
    </row>
    <row r="84" spans="1:5" x14ac:dyDescent="0.3">
      <c r="A84" s="11">
        <f xml:space="preserve"> 'CASE DATA'!A84</f>
        <v>0</v>
      </c>
      <c r="B84" s="15">
        <f xml:space="preserve"> 'CASE DATA'!G84</f>
        <v>0</v>
      </c>
      <c r="C84" s="53">
        <f xml:space="preserve"> IF(OR(B84="DISM", B84="JWV", B84="JUV", B84="CIV"), SUM('CASE DATA'!J84:S84), 'CASE DATA'!L84+'CASE DATA'!P84)</f>
        <v>0</v>
      </c>
      <c r="D84" s="54">
        <f xml:space="preserve"> IF(OR(B84="DISM", B84="JWV", B84="JUV", B84="CIV"), 0, 'CASE DATA'!K84+'CASE DATA'!M84+'CASE DATA'!N84+'CASE DATA'!Q84+'CASE DATA'!R84+'CASE DATA'!S84)</f>
        <v>0</v>
      </c>
      <c r="E84" s="52">
        <f xml:space="preserve"> IF(OR(B84="DISM", B84="JWV", B84="JUV", B84="CIV"), 0, 'CASE DATA'!J84+'CASE DATA'!O84)</f>
        <v>0</v>
      </c>
    </row>
    <row r="85" spans="1:5" x14ac:dyDescent="0.3">
      <c r="A85" s="11">
        <f xml:space="preserve"> 'CASE DATA'!A85</f>
        <v>0</v>
      </c>
      <c r="B85" s="15">
        <f xml:space="preserve"> 'CASE DATA'!G85</f>
        <v>0</v>
      </c>
      <c r="C85" s="53">
        <f xml:space="preserve"> IF(OR(B85="DISM", B85="JWV", B85="JUV", B85="CIV"), SUM('CASE DATA'!J85:S85), 'CASE DATA'!L85+'CASE DATA'!P85)</f>
        <v>0</v>
      </c>
      <c r="D85" s="54">
        <f xml:space="preserve"> IF(OR(B85="DISM", B85="JWV", B85="JUV", B85="CIV"), 0, 'CASE DATA'!K85+'CASE DATA'!M85+'CASE DATA'!N85+'CASE DATA'!Q85+'CASE DATA'!R85+'CASE DATA'!S85)</f>
        <v>0</v>
      </c>
      <c r="E85" s="52">
        <f xml:space="preserve"> IF(OR(B85="DISM", B85="JWV", B85="JUV", B85="CIV"), 0, 'CASE DATA'!J85+'CASE DATA'!O85)</f>
        <v>0</v>
      </c>
    </row>
    <row r="86" spans="1:5" x14ac:dyDescent="0.3">
      <c r="A86" s="11">
        <f xml:space="preserve"> 'CASE DATA'!A86</f>
        <v>0</v>
      </c>
      <c r="B86" s="15">
        <f xml:space="preserve"> 'CASE DATA'!G86</f>
        <v>0</v>
      </c>
      <c r="C86" s="53">
        <f xml:space="preserve"> IF(OR(B86="DISM", B86="JWV", B86="JUV", B86="CIV"), SUM('CASE DATA'!J86:S86), 'CASE DATA'!L86+'CASE DATA'!P86)</f>
        <v>0</v>
      </c>
      <c r="D86" s="54">
        <f xml:space="preserve"> IF(OR(B86="DISM", B86="JWV", B86="JUV", B86="CIV"), 0, 'CASE DATA'!K86+'CASE DATA'!M86+'CASE DATA'!N86+'CASE DATA'!Q86+'CASE DATA'!R86+'CASE DATA'!S86)</f>
        <v>0</v>
      </c>
      <c r="E86" s="52">
        <f xml:space="preserve"> IF(OR(B86="DISM", B86="JWV", B86="JUV", B86="CIV"), 0, 'CASE DATA'!J86+'CASE DATA'!O86)</f>
        <v>0</v>
      </c>
    </row>
    <row r="87" spans="1:5" x14ac:dyDescent="0.3">
      <c r="A87" s="11">
        <f xml:space="preserve"> 'CASE DATA'!A87</f>
        <v>0</v>
      </c>
      <c r="B87" s="15">
        <f xml:space="preserve"> 'CASE DATA'!G87</f>
        <v>0</v>
      </c>
      <c r="C87" s="53">
        <f xml:space="preserve"> IF(OR(B87="DISM", B87="JWV", B87="JUV", B87="CIV"), SUM('CASE DATA'!J87:S87), 'CASE DATA'!L87+'CASE DATA'!P87)</f>
        <v>0</v>
      </c>
      <c r="D87" s="54">
        <f xml:space="preserve"> IF(OR(B87="DISM", B87="JWV", B87="JUV", B87="CIV"), 0, 'CASE DATA'!K87+'CASE DATA'!M87+'CASE DATA'!N87+'CASE DATA'!Q87+'CASE DATA'!R87+'CASE DATA'!S87)</f>
        <v>0</v>
      </c>
      <c r="E87" s="52">
        <f xml:space="preserve"> IF(OR(B87="DISM", B87="JWV", B87="JUV", B87="CIV"), 0, 'CASE DATA'!J87+'CASE DATA'!O87)</f>
        <v>0</v>
      </c>
    </row>
    <row r="88" spans="1:5" x14ac:dyDescent="0.3">
      <c r="A88" s="11">
        <f xml:space="preserve"> 'CASE DATA'!A88</f>
        <v>0</v>
      </c>
      <c r="B88" s="15">
        <f xml:space="preserve"> 'CASE DATA'!G88</f>
        <v>0</v>
      </c>
      <c r="C88" s="53">
        <f xml:space="preserve"> IF(OR(B88="DISM", B88="JWV", B88="JUV", B88="CIV"), SUM('CASE DATA'!J88:S88), 'CASE DATA'!L88+'CASE DATA'!P88)</f>
        <v>0</v>
      </c>
      <c r="D88" s="54">
        <f xml:space="preserve"> IF(OR(B88="DISM", B88="JWV", B88="JUV", B88="CIV"), 0, 'CASE DATA'!K88+'CASE DATA'!M88+'CASE DATA'!N88+'CASE DATA'!Q88+'CASE DATA'!R88+'CASE DATA'!S88)</f>
        <v>0</v>
      </c>
      <c r="E88" s="52">
        <f xml:space="preserve"> IF(OR(B88="DISM", B88="JWV", B88="JUV", B88="CIV"), 0, 'CASE DATA'!J88+'CASE DATA'!O88)</f>
        <v>0</v>
      </c>
    </row>
    <row r="89" spans="1:5" x14ac:dyDescent="0.3">
      <c r="A89" s="11">
        <f xml:space="preserve"> 'CASE DATA'!A89</f>
        <v>0</v>
      </c>
      <c r="B89" s="15">
        <f xml:space="preserve"> 'CASE DATA'!G89</f>
        <v>0</v>
      </c>
      <c r="C89" s="53">
        <f xml:space="preserve"> IF(OR(B89="DISM", B89="JWV", B89="JUV", B89="CIV"), SUM('CASE DATA'!J89:S89), 'CASE DATA'!L89+'CASE DATA'!P89)</f>
        <v>0</v>
      </c>
      <c r="D89" s="54">
        <f xml:space="preserve"> IF(OR(B89="DISM", B89="JWV", B89="JUV", B89="CIV"), 0, 'CASE DATA'!K89+'CASE DATA'!M89+'CASE DATA'!N89+'CASE DATA'!Q89+'CASE DATA'!R89+'CASE DATA'!S89)</f>
        <v>0</v>
      </c>
      <c r="E89" s="52">
        <f xml:space="preserve"> IF(OR(B89="DISM", B89="JWV", B89="JUV", B89="CIV"), 0, 'CASE DATA'!J89+'CASE DATA'!O89)</f>
        <v>0</v>
      </c>
    </row>
    <row r="90" spans="1:5" x14ac:dyDescent="0.3">
      <c r="A90" s="11">
        <f xml:space="preserve"> 'CASE DATA'!A90</f>
        <v>0</v>
      </c>
      <c r="B90" s="15">
        <f xml:space="preserve"> 'CASE DATA'!G90</f>
        <v>0</v>
      </c>
      <c r="C90" s="53">
        <f xml:space="preserve"> IF(OR(B90="DISM", B90="JWV", B90="JUV", B90="CIV"), SUM('CASE DATA'!J90:S90), 'CASE DATA'!L90+'CASE DATA'!P90)</f>
        <v>0</v>
      </c>
      <c r="D90" s="54">
        <f xml:space="preserve"> IF(OR(B90="DISM", B90="JWV", B90="JUV", B90="CIV"), 0, 'CASE DATA'!K90+'CASE DATA'!M90+'CASE DATA'!N90+'CASE DATA'!Q90+'CASE DATA'!R90+'CASE DATA'!S90)</f>
        <v>0</v>
      </c>
      <c r="E90" s="52">
        <f xml:space="preserve"> IF(OR(B90="DISM", B90="JWV", B90="JUV", B90="CIV"), 0, 'CASE DATA'!J90+'CASE DATA'!O90)</f>
        <v>0</v>
      </c>
    </row>
    <row r="91" spans="1:5" x14ac:dyDescent="0.3">
      <c r="A91" s="11">
        <f xml:space="preserve"> 'CASE DATA'!A91</f>
        <v>0</v>
      </c>
      <c r="B91" s="15">
        <f xml:space="preserve"> 'CASE DATA'!G91</f>
        <v>0</v>
      </c>
      <c r="C91" s="53">
        <f xml:space="preserve"> IF(OR(B91="DISM", B91="JWV", B91="JUV", B91="CIV"), SUM('CASE DATA'!J91:S91), 'CASE DATA'!L91+'CASE DATA'!P91)</f>
        <v>0</v>
      </c>
      <c r="D91" s="54">
        <f xml:space="preserve"> IF(OR(B91="DISM", B91="JWV", B91="JUV", B91="CIV"), 0, 'CASE DATA'!K91+'CASE DATA'!M91+'CASE DATA'!N91+'CASE DATA'!Q91+'CASE DATA'!R91+'CASE DATA'!S91)</f>
        <v>0</v>
      </c>
      <c r="E91" s="52">
        <f xml:space="preserve"> IF(OR(B91="DISM", B91="JWV", B91="JUV", B91="CIV"), 0, 'CASE DATA'!J91+'CASE DATA'!O91)</f>
        <v>0</v>
      </c>
    </row>
    <row r="92" spans="1:5" x14ac:dyDescent="0.3">
      <c r="A92" s="11">
        <f xml:space="preserve"> 'CASE DATA'!A92</f>
        <v>0</v>
      </c>
      <c r="B92" s="15">
        <f xml:space="preserve"> 'CASE DATA'!G92</f>
        <v>0</v>
      </c>
      <c r="C92" s="53">
        <f xml:space="preserve"> IF(OR(B92="DISM", B92="JWV", B92="JUV", B92="CIV"), SUM('CASE DATA'!J92:S92), 'CASE DATA'!L92+'CASE DATA'!P92)</f>
        <v>0</v>
      </c>
      <c r="D92" s="54">
        <f xml:space="preserve"> IF(OR(B92="DISM", B92="JWV", B92="JUV", B92="CIV"), 0, 'CASE DATA'!K92+'CASE DATA'!M92+'CASE DATA'!N92+'CASE DATA'!Q92+'CASE DATA'!R92+'CASE DATA'!S92)</f>
        <v>0</v>
      </c>
      <c r="E92" s="52">
        <f xml:space="preserve"> IF(OR(B92="DISM", B92="JWV", B92="JUV", B92="CIV"), 0, 'CASE DATA'!J92+'CASE DATA'!O92)</f>
        <v>0</v>
      </c>
    </row>
    <row r="93" spans="1:5" x14ac:dyDescent="0.3">
      <c r="A93" s="11">
        <f xml:space="preserve"> 'CASE DATA'!A93</f>
        <v>0</v>
      </c>
      <c r="B93" s="15">
        <f xml:space="preserve"> 'CASE DATA'!G93</f>
        <v>0</v>
      </c>
      <c r="C93" s="53">
        <f xml:space="preserve"> IF(OR(B93="DISM", B93="JWV", B93="JUV", B93="CIV"), SUM('CASE DATA'!J93:S93), 'CASE DATA'!L93+'CASE DATA'!P93)</f>
        <v>0</v>
      </c>
      <c r="D93" s="54">
        <f xml:space="preserve"> IF(OR(B93="DISM", B93="JWV", B93="JUV", B93="CIV"), 0, 'CASE DATA'!K93+'CASE DATA'!M93+'CASE DATA'!N93+'CASE DATA'!Q93+'CASE DATA'!R93+'CASE DATA'!S93)</f>
        <v>0</v>
      </c>
      <c r="E93" s="52">
        <f xml:space="preserve"> IF(OR(B93="DISM", B93="JWV", B93="JUV", B93="CIV"), 0, 'CASE DATA'!J93+'CASE DATA'!O93)</f>
        <v>0</v>
      </c>
    </row>
    <row r="94" spans="1:5" x14ac:dyDescent="0.3">
      <c r="A94" s="11">
        <f xml:space="preserve"> 'CASE DATA'!A94</f>
        <v>0</v>
      </c>
      <c r="B94" s="15">
        <f xml:space="preserve"> 'CASE DATA'!G94</f>
        <v>0</v>
      </c>
      <c r="C94" s="53">
        <f xml:space="preserve"> IF(OR(B94="DISM", B94="JWV", B94="JUV", B94="CIV"), SUM('CASE DATA'!J94:S94), 'CASE DATA'!L94+'CASE DATA'!P94)</f>
        <v>0</v>
      </c>
      <c r="D94" s="54">
        <f xml:space="preserve"> IF(OR(B94="DISM", B94="JWV", B94="JUV", B94="CIV"), 0, 'CASE DATA'!K94+'CASE DATA'!M94+'CASE DATA'!N94+'CASE DATA'!Q94+'CASE DATA'!R94+'CASE DATA'!S94)</f>
        <v>0</v>
      </c>
      <c r="E94" s="52">
        <f xml:space="preserve"> IF(OR(B94="DISM", B94="JWV", B94="JUV", B94="CIV"), 0, 'CASE DATA'!J94+'CASE DATA'!O94)</f>
        <v>0</v>
      </c>
    </row>
    <row r="95" spans="1:5" x14ac:dyDescent="0.3">
      <c r="A95" s="11">
        <f xml:space="preserve"> 'CASE DATA'!A95</f>
        <v>0</v>
      </c>
      <c r="B95" s="15">
        <f xml:space="preserve"> 'CASE DATA'!G95</f>
        <v>0</v>
      </c>
      <c r="C95" s="53">
        <f xml:space="preserve"> IF(OR(B95="DISM", B95="JWV", B95="JUV", B95="CIV"), SUM('CASE DATA'!J95:S95), 'CASE DATA'!L95+'CASE DATA'!P95)</f>
        <v>0</v>
      </c>
      <c r="D95" s="54">
        <f xml:space="preserve"> IF(OR(B95="DISM", B95="JWV", B95="JUV", B95="CIV"), 0, 'CASE DATA'!K95+'CASE DATA'!M95+'CASE DATA'!N95+'CASE DATA'!Q95+'CASE DATA'!R95+'CASE DATA'!S95)</f>
        <v>0</v>
      </c>
      <c r="E95" s="52">
        <f xml:space="preserve"> IF(OR(B95="DISM", B95="JWV", B95="JUV", B95="CIV"), 0, 'CASE DATA'!J95+'CASE DATA'!O95)</f>
        <v>0</v>
      </c>
    </row>
    <row r="96" spans="1:5" x14ac:dyDescent="0.3">
      <c r="A96" s="11">
        <f xml:space="preserve"> 'CASE DATA'!A96</f>
        <v>0</v>
      </c>
      <c r="B96" s="15">
        <f xml:space="preserve"> 'CASE DATA'!G96</f>
        <v>0</v>
      </c>
      <c r="C96" s="53">
        <f xml:space="preserve"> IF(OR(B96="DISM", B96="JWV", B96="JUV", B96="CIV"), SUM('CASE DATA'!J96:S96), 'CASE DATA'!L96+'CASE DATA'!P96)</f>
        <v>0</v>
      </c>
      <c r="D96" s="54">
        <f xml:space="preserve"> IF(OR(B96="DISM", B96="JWV", B96="JUV", B96="CIV"), 0, 'CASE DATA'!K96+'CASE DATA'!M96+'CASE DATA'!N96+'CASE DATA'!Q96+'CASE DATA'!R96+'CASE DATA'!S96)</f>
        <v>0</v>
      </c>
      <c r="E96" s="52">
        <f xml:space="preserve"> IF(OR(B96="DISM", B96="JWV", B96="JUV", B96="CIV"), 0, 'CASE DATA'!J96+'CASE DATA'!O96)</f>
        <v>0</v>
      </c>
    </row>
    <row r="97" spans="1:5" x14ac:dyDescent="0.3">
      <c r="A97" s="11">
        <f xml:space="preserve"> 'CASE DATA'!A97</f>
        <v>0</v>
      </c>
      <c r="B97" s="15">
        <f xml:space="preserve"> 'CASE DATA'!G97</f>
        <v>0</v>
      </c>
      <c r="C97" s="53">
        <f xml:space="preserve"> IF(OR(B97="DISM", B97="JWV", B97="JUV", B97="CIV"), SUM('CASE DATA'!J97:S97), 'CASE DATA'!L97+'CASE DATA'!P97)</f>
        <v>0</v>
      </c>
      <c r="D97" s="54">
        <f xml:space="preserve"> IF(OR(B97="DISM", B97="JWV", B97="JUV", B97="CIV"), 0, 'CASE DATA'!K97+'CASE DATA'!M97+'CASE DATA'!N97+'CASE DATA'!Q97+'CASE DATA'!R97+'CASE DATA'!S97)</f>
        <v>0</v>
      </c>
      <c r="E97" s="52">
        <f xml:space="preserve"> IF(OR(B97="DISM", B97="JWV", B97="JUV", B97="CIV"), 0, 'CASE DATA'!J97+'CASE DATA'!O97)</f>
        <v>0</v>
      </c>
    </row>
    <row r="98" spans="1:5" x14ac:dyDescent="0.3">
      <c r="A98" s="11">
        <f xml:space="preserve"> 'CASE DATA'!A98</f>
        <v>0</v>
      </c>
      <c r="B98" s="15">
        <f xml:space="preserve"> 'CASE DATA'!G98</f>
        <v>0</v>
      </c>
      <c r="C98" s="53">
        <f xml:space="preserve"> IF(OR(B98="DISM", B98="JWV", B98="JUV", B98="CIV"), SUM('CASE DATA'!J98:S98), 'CASE DATA'!L98+'CASE DATA'!P98)</f>
        <v>0</v>
      </c>
      <c r="D98" s="54">
        <f xml:space="preserve"> IF(OR(B98="DISM", B98="JWV", B98="JUV", B98="CIV"), 0, 'CASE DATA'!K98+'CASE DATA'!M98+'CASE DATA'!N98+'CASE DATA'!Q98+'CASE DATA'!R98+'CASE DATA'!S98)</f>
        <v>0</v>
      </c>
      <c r="E98" s="52">
        <f xml:space="preserve"> IF(OR(B98="DISM", B98="JWV", B98="JUV", B98="CIV"), 0, 'CASE DATA'!J98+'CASE DATA'!O98)</f>
        <v>0</v>
      </c>
    </row>
    <row r="99" spans="1:5" x14ac:dyDescent="0.3">
      <c r="A99" s="11">
        <f xml:space="preserve"> 'CASE DATA'!A99</f>
        <v>0</v>
      </c>
      <c r="B99" s="15">
        <f xml:space="preserve"> 'CASE DATA'!G99</f>
        <v>0</v>
      </c>
      <c r="C99" s="53">
        <f xml:space="preserve"> IF(OR(B99="DISM", B99="JWV", B99="JUV", B99="CIV"), SUM('CASE DATA'!J99:S99), 'CASE DATA'!L99+'CASE DATA'!P99)</f>
        <v>0</v>
      </c>
      <c r="D99" s="54">
        <f xml:space="preserve"> IF(OR(B99="DISM", B99="JWV", B99="JUV", B99="CIV"), 0, 'CASE DATA'!K99+'CASE DATA'!M99+'CASE DATA'!N99+'CASE DATA'!Q99+'CASE DATA'!R99+'CASE DATA'!S99)</f>
        <v>0</v>
      </c>
      <c r="E99" s="52">
        <f xml:space="preserve"> IF(OR(B99="DISM", B99="JWV", B99="JUV", B99="CIV"), 0, 'CASE DATA'!J99+'CASE DATA'!O99)</f>
        <v>0</v>
      </c>
    </row>
    <row r="100" spans="1:5" x14ac:dyDescent="0.3">
      <c r="A100" s="11">
        <f xml:space="preserve"> 'CASE DATA'!A100</f>
        <v>0</v>
      </c>
      <c r="B100" s="15">
        <f xml:space="preserve"> 'CASE DATA'!G100</f>
        <v>0</v>
      </c>
      <c r="C100" s="53">
        <f xml:space="preserve"> IF(OR(B100="DISM", B100="JWV", B100="JUV", B100="CIV"), SUM('CASE DATA'!J100:S100), 'CASE DATA'!L100+'CASE DATA'!P100)</f>
        <v>0</v>
      </c>
      <c r="D100" s="54">
        <f xml:space="preserve"> IF(OR(B100="DISM", B100="JWV", B100="JUV", B100="CIV"), 0, 'CASE DATA'!K100+'CASE DATA'!M100+'CASE DATA'!N100+'CASE DATA'!Q100+'CASE DATA'!R100+'CASE DATA'!S100)</f>
        <v>0</v>
      </c>
      <c r="E100" s="52">
        <f xml:space="preserve"> IF(OR(B100="DISM", B100="JWV", B100="JUV", B100="CIV"), 0, 'CASE DATA'!J100+'CASE DATA'!O100)</f>
        <v>0</v>
      </c>
    </row>
  </sheetData>
  <mergeCells count="3">
    <mergeCell ref="A2:A3"/>
    <mergeCell ref="B2:E2"/>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
  <sheetViews>
    <sheetView zoomScale="70" zoomScaleNormal="70" workbookViewId="0">
      <pane ySplit="1" topLeftCell="A2" activePane="bottomLeft" state="frozen"/>
      <selection pane="bottomLeft" activeCell="M7" sqref="M7"/>
    </sheetView>
  </sheetViews>
  <sheetFormatPr defaultRowHeight="14.4" x14ac:dyDescent="0.3"/>
  <cols>
    <col min="1" max="1" width="24" customWidth="1"/>
    <col min="2" max="2" width="10" customWidth="1"/>
    <col min="3" max="3" width="12.44140625" customWidth="1"/>
    <col min="4" max="4" width="26.6640625" customWidth="1"/>
    <col min="5" max="5" width="9.44140625" customWidth="1"/>
    <col min="6" max="15" width="20.6640625" customWidth="1"/>
    <col min="16" max="16" width="12.6640625" customWidth="1"/>
  </cols>
  <sheetData>
    <row r="1" spans="1:16" ht="15" thickBot="1" x14ac:dyDescent="0.35">
      <c r="A1" s="231" t="s">
        <v>62</v>
      </c>
      <c r="B1" s="232"/>
      <c r="C1" s="233"/>
      <c r="D1" s="234">
        <f xml:space="preserve"> SUM(I4:I42)</f>
        <v>0</v>
      </c>
      <c r="E1" s="235"/>
      <c r="F1" s="185" t="s">
        <v>63</v>
      </c>
      <c r="G1" s="55">
        <f xml:space="preserve"> 'CASE DATA'!T1-K1</f>
        <v>0</v>
      </c>
      <c r="H1" s="232" t="s">
        <v>64</v>
      </c>
      <c r="I1" s="232"/>
      <c r="J1" s="233"/>
      <c r="K1" s="56">
        <f xml:space="preserve"> SUM(M4:M42)</f>
        <v>0</v>
      </c>
      <c r="L1" s="135">
        <f>G1</f>
        <v>0</v>
      </c>
      <c r="M1" s="58"/>
      <c r="N1" s="8"/>
      <c r="O1" s="8"/>
    </row>
    <row r="2" spans="1:16" x14ac:dyDescent="0.3">
      <c r="A2" s="239" t="s">
        <v>9</v>
      </c>
      <c r="B2" s="241" t="s">
        <v>10</v>
      </c>
      <c r="C2" s="239" t="s">
        <v>32</v>
      </c>
      <c r="D2" s="239" t="s">
        <v>13</v>
      </c>
      <c r="E2" s="242" t="s">
        <v>15</v>
      </c>
      <c r="F2" s="236" t="s">
        <v>65</v>
      </c>
      <c r="G2" s="237"/>
      <c r="H2" s="237"/>
      <c r="I2" s="237"/>
      <c r="J2" s="238" t="s">
        <v>66</v>
      </c>
      <c r="K2" s="238"/>
      <c r="L2" s="238"/>
      <c r="M2" s="238"/>
      <c r="N2" s="6"/>
      <c r="O2" s="6"/>
    </row>
    <row r="3" spans="1:16" x14ac:dyDescent="0.3">
      <c r="A3" s="240"/>
      <c r="B3" s="239"/>
      <c r="C3" s="240"/>
      <c r="D3" s="240"/>
      <c r="E3" s="243"/>
      <c r="F3" s="12" t="s">
        <v>67</v>
      </c>
      <c r="G3" s="12" t="s">
        <v>45</v>
      </c>
      <c r="H3" s="13" t="s">
        <v>63</v>
      </c>
      <c r="I3" s="12" t="s">
        <v>7</v>
      </c>
      <c r="J3" s="10" t="s">
        <v>68</v>
      </c>
      <c r="K3" s="10" t="s">
        <v>45</v>
      </c>
      <c r="L3" s="14" t="s">
        <v>63</v>
      </c>
      <c r="M3" s="10" t="s">
        <v>7</v>
      </c>
      <c r="N3" s="7"/>
      <c r="O3" s="7"/>
      <c r="P3" s="9"/>
    </row>
    <row r="4" spans="1:16" x14ac:dyDescent="0.3">
      <c r="A4" s="11">
        <f xml:space="preserve"> 'CASE DATA'!A4</f>
        <v>0</v>
      </c>
      <c r="B4" s="11">
        <f xml:space="preserve"> 'CASE DATA'!B4</f>
        <v>0</v>
      </c>
      <c r="C4" s="28">
        <f xml:space="preserve"> 'CASE DATA'!D4</f>
        <v>0</v>
      </c>
      <c r="D4" s="11">
        <f xml:space="preserve"> 'CASE DATA'!E4</f>
        <v>0</v>
      </c>
      <c r="E4" s="11">
        <f xml:space="preserve"> 'CASE DATA'!G4</f>
        <v>0</v>
      </c>
      <c r="F4" s="16">
        <f xml:space="preserve"> 'CASE DATA'!H4</f>
        <v>0</v>
      </c>
      <c r="G4" s="16" t="str">
        <f>IF(AND(F4="YES", OR(E4="GTR",E4="GPL",E4="DEF",E4="JUV")), 'CASE DATA'!L4, "N/A")</f>
        <v>N/A</v>
      </c>
      <c r="H4" s="16" t="str">
        <f>IF(AND(F4="YES", OR(E4="GTR",E4="GPL",E4="DEF",E4="JUV")), (SUM('CASE DATA'!J4:K4)+SUM('CASE DATA'!M4:S4)), "N/A")</f>
        <v>N/A</v>
      </c>
      <c r="I4" s="57" t="str">
        <f>IF(AND(F4="YES", OR(E4="GTR",E4="GPL",E4="DEF",E4="JUV")),G4+H4, "N/A")</f>
        <v>N/A</v>
      </c>
      <c r="J4" s="16" t="str">
        <f xml:space="preserve"> IF(OR(E4="GTR", E4="GPL", E4="DEF"), "YES", "NO")</f>
        <v>NO</v>
      </c>
      <c r="K4" s="16" t="str">
        <f>IF(J4="YES",'CASE DATA'!L4,"N/A")</f>
        <v>N/A</v>
      </c>
      <c r="L4" s="16" t="str">
        <f>IF(J4="YES", SUM('CASE DATA'!J4:K4)+SUM('CASE DATA'!M4:S4),"N/A")</f>
        <v>N/A</v>
      </c>
      <c r="M4" s="57">
        <f>IF(AND(J4="YES"), K4+L4, 0)</f>
        <v>0</v>
      </c>
      <c r="N4" s="7"/>
      <c r="O4" s="7"/>
      <c r="P4" s="9"/>
    </row>
    <row r="5" spans="1:16" x14ac:dyDescent="0.3">
      <c r="A5" s="11">
        <f xml:space="preserve"> 'CASE DATA'!A5</f>
        <v>0</v>
      </c>
      <c r="B5" s="11">
        <f xml:space="preserve"> 'CASE DATA'!B5</f>
        <v>0</v>
      </c>
      <c r="C5" s="28">
        <f xml:space="preserve"> 'CASE DATA'!D5</f>
        <v>0</v>
      </c>
      <c r="D5" s="11">
        <f xml:space="preserve"> 'CASE DATA'!E5</f>
        <v>0</v>
      </c>
      <c r="E5" s="11">
        <f xml:space="preserve"> 'CASE DATA'!G5</f>
        <v>0</v>
      </c>
      <c r="F5" s="16">
        <f xml:space="preserve"> 'CASE DATA'!H5</f>
        <v>0</v>
      </c>
      <c r="G5" s="16" t="str">
        <f>IF(AND(F5="YES", OR(E5="GTR",E5="GPL",E5="DEF",E5="JUV")), 'CASE DATA'!L5, "N/A")</f>
        <v>N/A</v>
      </c>
      <c r="H5" s="16" t="str">
        <f>IF(AND(F5="YES", OR(E5="GTR",E5="GPL",E5="DEF",E5="JUV")), (SUM('CASE DATA'!J5:K5)+SUM('CASE DATA'!M5:S5)), "N/A")</f>
        <v>N/A</v>
      </c>
      <c r="I5" s="57" t="str">
        <f>IF(AND(F5="YES", OR(E5="GTR",E5="GPL",E5="DEF",E5="JUV")),G5+H5, "N/A")</f>
        <v>N/A</v>
      </c>
      <c r="J5" s="16" t="str">
        <f t="shared" ref="J5:J10" si="0" xml:space="preserve"> IF(OR(E5="GTR", E5="GPL", E5="DEF"), "YES", "NO")</f>
        <v>NO</v>
      </c>
      <c r="K5" s="16" t="str">
        <f>IF(J5="YES",'CASE DATA'!L5,"N/A")</f>
        <v>N/A</v>
      </c>
      <c r="L5" s="16" t="str">
        <f>IF(J5="YES", SUM('CASE DATA'!J5:K5)+SUM('CASE DATA'!M5:S5),"N/A")</f>
        <v>N/A</v>
      </c>
      <c r="M5" s="57">
        <f t="shared" ref="M5:M10" si="1">IF(AND(J5="YES"), K5+L5, 0)</f>
        <v>0</v>
      </c>
      <c r="N5" s="7"/>
      <c r="O5" s="7"/>
      <c r="P5" s="9"/>
    </row>
    <row r="6" spans="1:16" x14ac:dyDescent="0.3">
      <c r="A6" s="11">
        <f xml:space="preserve"> 'CASE DATA'!A6</f>
        <v>0</v>
      </c>
      <c r="B6" s="11">
        <f xml:space="preserve"> 'CASE DATA'!B6</f>
        <v>0</v>
      </c>
      <c r="C6" s="28">
        <f xml:space="preserve"> 'CASE DATA'!D6</f>
        <v>0</v>
      </c>
      <c r="D6" s="11">
        <f xml:space="preserve"> 'CASE DATA'!E6</f>
        <v>0</v>
      </c>
      <c r="E6" s="11">
        <f xml:space="preserve"> 'CASE DATA'!G6</f>
        <v>0</v>
      </c>
      <c r="F6" s="16">
        <f xml:space="preserve"> 'CASE DATA'!H6</f>
        <v>0</v>
      </c>
      <c r="G6" s="16" t="str">
        <f>IF(AND(F6="YES", OR(E6="GTR",E6="GPL",E6="DEF",E6="JUV")), 'CASE DATA'!L6, "N/A")</f>
        <v>N/A</v>
      </c>
      <c r="H6" s="16" t="str">
        <f>IF(AND(F6="YES", OR(E6="GTR",E6="GPL",E6="DEF",E6="JUV")), (SUM('CASE DATA'!J6:K6)+SUM('CASE DATA'!M6:S6)), "N/A")</f>
        <v>N/A</v>
      </c>
      <c r="I6" s="57" t="str">
        <f>IF(AND(F6="YES", OR(E6="GTR",E6="GPL",E6="DEF",E6="JUV")),G6+H6, "N/A")</f>
        <v>N/A</v>
      </c>
      <c r="J6" s="16" t="str">
        <f t="shared" si="0"/>
        <v>NO</v>
      </c>
      <c r="K6" s="16" t="str">
        <f>IF(J6="YES",'CASE DATA'!L6,"N/A")</f>
        <v>N/A</v>
      </c>
      <c r="L6" s="16" t="str">
        <f>IF(J6="YES", SUM('CASE DATA'!J6:K6)+SUM('CASE DATA'!M6:S6),"N/A")</f>
        <v>N/A</v>
      </c>
      <c r="M6" s="57">
        <f t="shared" si="1"/>
        <v>0</v>
      </c>
      <c r="N6" s="7"/>
      <c r="O6" s="7"/>
      <c r="P6" s="9"/>
    </row>
    <row r="7" spans="1:16" x14ac:dyDescent="0.3">
      <c r="A7" s="11">
        <f xml:space="preserve"> 'CASE DATA'!A7</f>
        <v>0</v>
      </c>
      <c r="B7" s="11">
        <f xml:space="preserve"> 'CASE DATA'!B7</f>
        <v>0</v>
      </c>
      <c r="C7" s="28">
        <f xml:space="preserve"> 'CASE DATA'!D7</f>
        <v>0</v>
      </c>
      <c r="D7" s="11">
        <f xml:space="preserve"> 'CASE DATA'!E7</f>
        <v>0</v>
      </c>
      <c r="E7" s="11">
        <f xml:space="preserve"> 'CASE DATA'!G7</f>
        <v>0</v>
      </c>
      <c r="F7" s="16">
        <f xml:space="preserve"> 'CASE DATA'!H7</f>
        <v>0</v>
      </c>
      <c r="G7" s="16" t="str">
        <f>IF(AND(F7="YES", OR(E7="GTR",E7="GPL",E7="DEF",E7="JUV")), 'CASE DATA'!L7, "N/A")</f>
        <v>N/A</v>
      </c>
      <c r="H7" s="16" t="str">
        <f>IF(AND(F7="YES", OR(E7="GTR",E7="GPL",E7="DEF",E7="JUV")), (SUM('CASE DATA'!J7:K7)+SUM('CASE DATA'!M7:S7)), "N/A")</f>
        <v>N/A</v>
      </c>
      <c r="I7" s="57" t="str">
        <f>IF(AND(F7="YES", OR(E7="GTR",E7="GPL",E7="DEF",E7="JUV")),G7+H7, "N/A")</f>
        <v>N/A</v>
      </c>
      <c r="J7" s="16" t="str">
        <f t="shared" si="0"/>
        <v>NO</v>
      </c>
      <c r="K7" s="16" t="str">
        <f>IF(J7="YES",'CASE DATA'!L7,"N/A")</f>
        <v>N/A</v>
      </c>
      <c r="L7" s="16" t="str">
        <f>IF(J7="YES", SUM('CASE DATA'!J7:K7)+SUM('CASE DATA'!M7:S7),"N/A")</f>
        <v>N/A</v>
      </c>
      <c r="M7" s="57">
        <f t="shared" si="1"/>
        <v>0</v>
      </c>
      <c r="N7" s="7"/>
      <c r="O7" s="7"/>
      <c r="P7" s="9"/>
    </row>
    <row r="8" spans="1:16" x14ac:dyDescent="0.3">
      <c r="A8" s="11">
        <f xml:space="preserve"> 'CASE DATA'!A8</f>
        <v>0</v>
      </c>
      <c r="B8" s="11">
        <f xml:space="preserve"> 'CASE DATA'!B8</f>
        <v>0</v>
      </c>
      <c r="C8" s="28">
        <f xml:space="preserve"> 'CASE DATA'!D8</f>
        <v>0</v>
      </c>
      <c r="D8" s="11">
        <f xml:space="preserve"> 'CASE DATA'!E8</f>
        <v>0</v>
      </c>
      <c r="E8" s="11">
        <f xml:space="preserve"> 'CASE DATA'!G8</f>
        <v>0</v>
      </c>
      <c r="F8" s="16">
        <f xml:space="preserve"> 'CASE DATA'!H8</f>
        <v>0</v>
      </c>
      <c r="G8" s="16" t="str">
        <f>IF(AND(F8="YES", OR(E8="GTR",E8="GPL",E8="DEF",E8="JUV")), 'CASE DATA'!L8, "N/A")</f>
        <v>N/A</v>
      </c>
      <c r="H8" s="16" t="str">
        <f>IF(AND(F8="YES", OR(E8="GTR",E8="GPL",E8="DEF",E8="JUV")), (SUM('CASE DATA'!J8:K8)+SUM('CASE DATA'!M8:S8)), "N/A")</f>
        <v>N/A</v>
      </c>
      <c r="I8" s="57" t="str">
        <f t="shared" ref="I8:I70" si="2">IF(AND(F8="YES", OR(E8="GTR",E8="GPL",E8="DEF",E8="JUV")),G8+H8, "N/A")</f>
        <v>N/A</v>
      </c>
      <c r="J8" s="16" t="str">
        <f t="shared" si="0"/>
        <v>NO</v>
      </c>
      <c r="K8" s="16" t="str">
        <f>IF(J8="YES",'CASE DATA'!L8,"N/A")</f>
        <v>N/A</v>
      </c>
      <c r="L8" s="16" t="str">
        <f>IF(J8="YES", SUM('CASE DATA'!J8:K8)+SUM('CASE DATA'!M8:S8),"N/A")</f>
        <v>N/A</v>
      </c>
      <c r="M8" s="57">
        <f t="shared" si="1"/>
        <v>0</v>
      </c>
      <c r="N8" s="7"/>
      <c r="O8" s="7"/>
      <c r="P8" s="9"/>
    </row>
    <row r="9" spans="1:16" x14ac:dyDescent="0.3">
      <c r="A9" s="11">
        <f xml:space="preserve"> 'CASE DATA'!A9</f>
        <v>0</v>
      </c>
      <c r="B9" s="11">
        <f xml:space="preserve"> 'CASE DATA'!B9</f>
        <v>0</v>
      </c>
      <c r="C9" s="28">
        <f xml:space="preserve"> 'CASE DATA'!D9</f>
        <v>0</v>
      </c>
      <c r="D9" s="11">
        <f xml:space="preserve"> 'CASE DATA'!E9</f>
        <v>0</v>
      </c>
      <c r="E9" s="11">
        <f xml:space="preserve"> 'CASE DATA'!G9</f>
        <v>0</v>
      </c>
      <c r="F9" s="16">
        <f xml:space="preserve"> 'CASE DATA'!H9</f>
        <v>0</v>
      </c>
      <c r="G9" s="16" t="str">
        <f>IF(AND(F9="YES", OR(E9="GTR",E9="GPL",E9="DEF",E9="JUV")), 'CASE DATA'!L9, "N/A")</f>
        <v>N/A</v>
      </c>
      <c r="H9" s="16" t="str">
        <f>IF(AND(F9="YES", OR(E9="GTR",E9="GPL",E9="DEF",E9="JUV")), (SUM('CASE DATA'!J9:K9)+SUM('CASE DATA'!M9:S9)), "N/A")</f>
        <v>N/A</v>
      </c>
      <c r="I9" s="57" t="str">
        <f t="shared" si="2"/>
        <v>N/A</v>
      </c>
      <c r="J9" s="16" t="str">
        <f t="shared" si="0"/>
        <v>NO</v>
      </c>
      <c r="K9" s="16" t="str">
        <f>IF(J9="YES",'CASE DATA'!L9,"N/A")</f>
        <v>N/A</v>
      </c>
      <c r="L9" s="16" t="str">
        <f>IF(J9="YES", SUM('CASE DATA'!J9:K9)+SUM('CASE DATA'!M9:S9),"N/A")</f>
        <v>N/A</v>
      </c>
      <c r="M9" s="57">
        <f t="shared" si="1"/>
        <v>0</v>
      </c>
      <c r="N9" s="7"/>
      <c r="O9" s="7"/>
      <c r="P9" s="9"/>
    </row>
    <row r="10" spans="1:16" x14ac:dyDescent="0.3">
      <c r="A10" s="11">
        <f xml:space="preserve"> 'CASE DATA'!A10</f>
        <v>0</v>
      </c>
      <c r="B10" s="11">
        <f xml:space="preserve"> 'CASE DATA'!B10</f>
        <v>0</v>
      </c>
      <c r="C10" s="28">
        <f xml:space="preserve"> 'CASE DATA'!D10</f>
        <v>0</v>
      </c>
      <c r="D10" s="11">
        <f xml:space="preserve"> 'CASE DATA'!E10</f>
        <v>0</v>
      </c>
      <c r="E10" s="11">
        <f xml:space="preserve"> 'CASE DATA'!G10</f>
        <v>0</v>
      </c>
      <c r="F10" s="16">
        <f xml:space="preserve"> 'CASE DATA'!H10</f>
        <v>0</v>
      </c>
      <c r="G10" s="16" t="str">
        <f>IF(AND(F10="YES", OR(E10="GTR",E10="GPL",E10="DEF",E10="JUV")), 'CASE DATA'!L10, "N/A")</f>
        <v>N/A</v>
      </c>
      <c r="H10" s="16" t="str">
        <f>IF(AND(F10="YES", OR(E10="GTR",E10="GPL",E10="DEF",E10="JUV")), (SUM('CASE DATA'!J10:K10)+SUM('CASE DATA'!M10:S10)), "N/A")</f>
        <v>N/A</v>
      </c>
      <c r="I10" s="57" t="str">
        <f t="shared" si="2"/>
        <v>N/A</v>
      </c>
      <c r="J10" s="16" t="str">
        <f t="shared" si="0"/>
        <v>NO</v>
      </c>
      <c r="K10" s="16" t="str">
        <f>IF(J10="YES",'CASE DATA'!L10,"N/A")</f>
        <v>N/A</v>
      </c>
      <c r="L10" s="16" t="str">
        <f>IF(J10="YES", SUM('CASE DATA'!J10:K10)+SUM('CASE DATA'!M10:S10),"N/A")</f>
        <v>N/A</v>
      </c>
      <c r="M10" s="57">
        <f t="shared" si="1"/>
        <v>0</v>
      </c>
      <c r="N10" s="7"/>
      <c r="O10" s="7"/>
      <c r="P10" s="9"/>
    </row>
    <row r="11" spans="1:16" x14ac:dyDescent="0.3">
      <c r="A11" s="11">
        <f xml:space="preserve"> 'CASE DATA'!A11</f>
        <v>0</v>
      </c>
      <c r="B11" s="11">
        <f xml:space="preserve"> 'CASE DATA'!B11</f>
        <v>0</v>
      </c>
      <c r="C11" s="28">
        <f xml:space="preserve"> 'CASE DATA'!D11</f>
        <v>0</v>
      </c>
      <c r="D11" s="11">
        <f xml:space="preserve"> 'CASE DATA'!E11</f>
        <v>0</v>
      </c>
      <c r="E11" s="11">
        <f xml:space="preserve"> 'CASE DATA'!G11</f>
        <v>0</v>
      </c>
      <c r="F11" s="16">
        <f xml:space="preserve"> 'CASE DATA'!H11</f>
        <v>0</v>
      </c>
      <c r="G11" s="16" t="str">
        <f>IF(AND(F11="YES", OR(E11="GTR",E11="GPL",E11="DEF",E11="JUV")), 'CASE DATA'!L11, "N/A")</f>
        <v>N/A</v>
      </c>
      <c r="H11" s="16" t="str">
        <f>IF(AND(F11="YES", OR(E11="GTR",E11="GPL",E11="DEF",E11="JUV")), (SUM('CASE DATA'!J11:K11)+SUM('CASE DATA'!M11:S11)), "N/A")</f>
        <v>N/A</v>
      </c>
      <c r="I11" s="57" t="str">
        <f t="shared" si="2"/>
        <v>N/A</v>
      </c>
      <c r="J11" s="16" t="str">
        <f t="shared" ref="J11:J47" si="3" xml:space="preserve"> IF(OR(E11="GTR", E11="GPL", E11="DEF"), "YES", "NO")</f>
        <v>NO</v>
      </c>
      <c r="K11" s="16" t="str">
        <f>IF(J11="YES",'CASE DATA'!L11,"N/A")</f>
        <v>N/A</v>
      </c>
      <c r="L11" s="16" t="str">
        <f>IF(J11="YES", SUM('CASE DATA'!J11:K11)+SUM('CASE DATA'!M11:S11),"N/A")</f>
        <v>N/A</v>
      </c>
      <c r="M11" s="57">
        <f t="shared" ref="M11:M47" si="4">IF(AND(J11="YES"), K11+L11, 0)</f>
        <v>0</v>
      </c>
      <c r="N11" s="7"/>
      <c r="O11" s="7"/>
      <c r="P11" s="9"/>
    </row>
    <row r="12" spans="1:16" x14ac:dyDescent="0.3">
      <c r="A12" s="11">
        <f xml:space="preserve"> 'CASE DATA'!A12</f>
        <v>0</v>
      </c>
      <c r="B12" s="11">
        <f xml:space="preserve"> 'CASE DATA'!B12</f>
        <v>0</v>
      </c>
      <c r="C12" s="28">
        <f xml:space="preserve"> 'CASE DATA'!D12</f>
        <v>0</v>
      </c>
      <c r="D12" s="11">
        <f xml:space="preserve"> 'CASE DATA'!E12</f>
        <v>0</v>
      </c>
      <c r="E12" s="11">
        <f xml:space="preserve"> 'CASE DATA'!G12</f>
        <v>0</v>
      </c>
      <c r="F12" s="16">
        <f xml:space="preserve"> 'CASE DATA'!H12</f>
        <v>0</v>
      </c>
      <c r="G12" s="16" t="str">
        <f>IF(AND(F12="YES", OR(E12="GTR",E12="GPL",E12="DEF",E12="JUV")), 'CASE DATA'!L12, "N/A")</f>
        <v>N/A</v>
      </c>
      <c r="H12" s="16" t="str">
        <f>IF(AND(F12="YES", OR(E12="GTR",E12="GPL",E12="DEF",E12="JUV")), (SUM('CASE DATA'!J12:K12)+SUM('CASE DATA'!M12:S12)), "N/A")</f>
        <v>N/A</v>
      </c>
      <c r="I12" s="57" t="str">
        <f t="shared" si="2"/>
        <v>N/A</v>
      </c>
      <c r="J12" s="16" t="str">
        <f t="shared" si="3"/>
        <v>NO</v>
      </c>
      <c r="K12" s="16" t="str">
        <f>IF(J12="YES",'CASE DATA'!L12,"N/A")</f>
        <v>N/A</v>
      </c>
      <c r="L12" s="16" t="str">
        <f>IF(J12="YES", SUM('CASE DATA'!J12:K12)+SUM('CASE DATA'!M12:S12),"N/A")</f>
        <v>N/A</v>
      </c>
      <c r="M12" s="57">
        <f t="shared" si="4"/>
        <v>0</v>
      </c>
      <c r="N12" s="7"/>
      <c r="O12" s="7"/>
      <c r="P12" s="9"/>
    </row>
    <row r="13" spans="1:16" x14ac:dyDescent="0.3">
      <c r="A13" s="11">
        <f xml:space="preserve"> 'CASE DATA'!A13</f>
        <v>0</v>
      </c>
      <c r="B13" s="11">
        <f xml:space="preserve"> 'CASE DATA'!B13</f>
        <v>0</v>
      </c>
      <c r="C13" s="28">
        <f xml:space="preserve"> 'CASE DATA'!D13</f>
        <v>0</v>
      </c>
      <c r="D13" s="11">
        <f xml:space="preserve"> 'CASE DATA'!E13</f>
        <v>0</v>
      </c>
      <c r="E13" s="11">
        <f xml:space="preserve"> 'CASE DATA'!G13</f>
        <v>0</v>
      </c>
      <c r="F13" s="16">
        <f xml:space="preserve"> 'CASE DATA'!H13</f>
        <v>0</v>
      </c>
      <c r="G13" s="16" t="str">
        <f>IF(AND(F13="YES", OR(E13="GTR",E13="GPL",E13="DEF",E13="JUV")), 'CASE DATA'!L13, "N/A")</f>
        <v>N/A</v>
      </c>
      <c r="H13" s="16" t="str">
        <f>IF(AND(F13="YES", OR(E13="GTR",E13="GPL",E13="DEF",E13="JUV")), (SUM('CASE DATA'!J13:K13)+SUM('CASE DATA'!M13:S13)), "N/A")</f>
        <v>N/A</v>
      </c>
      <c r="I13" s="57" t="str">
        <f t="shared" si="2"/>
        <v>N/A</v>
      </c>
      <c r="J13" s="16" t="str">
        <f t="shared" si="3"/>
        <v>NO</v>
      </c>
      <c r="K13" s="16" t="str">
        <f>IF(J13="YES",'CASE DATA'!L13,"N/A")</f>
        <v>N/A</v>
      </c>
      <c r="L13" s="16" t="str">
        <f>IF(J13="YES", SUM('CASE DATA'!J13:K13)+SUM('CASE DATA'!M13:S13),"N/A")</f>
        <v>N/A</v>
      </c>
      <c r="M13" s="57">
        <f t="shared" si="4"/>
        <v>0</v>
      </c>
      <c r="N13" s="7"/>
      <c r="O13" s="7"/>
      <c r="P13" s="9"/>
    </row>
    <row r="14" spans="1:16" x14ac:dyDescent="0.3">
      <c r="A14" s="11">
        <f xml:space="preserve"> 'CASE DATA'!A14</f>
        <v>0</v>
      </c>
      <c r="B14" s="11">
        <f xml:space="preserve"> 'CASE DATA'!B14</f>
        <v>0</v>
      </c>
      <c r="C14" s="28">
        <f xml:space="preserve"> 'CASE DATA'!D14</f>
        <v>0</v>
      </c>
      <c r="D14" s="11">
        <f xml:space="preserve"> 'CASE DATA'!E14</f>
        <v>0</v>
      </c>
      <c r="E14" s="11">
        <f xml:space="preserve"> 'CASE DATA'!G14</f>
        <v>0</v>
      </c>
      <c r="F14" s="16">
        <f xml:space="preserve"> 'CASE DATA'!H14</f>
        <v>0</v>
      </c>
      <c r="G14" s="16" t="str">
        <f>IF(AND(F14="YES", OR(E14="GTR",E14="GPL",E14="DEF",E14="JUV")), 'CASE DATA'!L14, "N/A")</f>
        <v>N/A</v>
      </c>
      <c r="H14" s="16" t="str">
        <f>IF(AND(F14="YES", OR(E14="GTR",E14="GPL",E14="DEF",E14="JUV")), (SUM('CASE DATA'!J14:K14)+SUM('CASE DATA'!M14:S14)), "N/A")</f>
        <v>N/A</v>
      </c>
      <c r="I14" s="57" t="str">
        <f t="shared" si="2"/>
        <v>N/A</v>
      </c>
      <c r="J14" s="16" t="str">
        <f t="shared" si="3"/>
        <v>NO</v>
      </c>
      <c r="K14" s="16" t="str">
        <f>IF(J14="YES",'CASE DATA'!L14,"N/A")</f>
        <v>N/A</v>
      </c>
      <c r="L14" s="16" t="str">
        <f>IF(J14="YES", SUM('CASE DATA'!J14:K14)+SUM('CASE DATA'!M14:S14),"N/A")</f>
        <v>N/A</v>
      </c>
      <c r="M14" s="57">
        <f t="shared" si="4"/>
        <v>0</v>
      </c>
      <c r="N14" s="7"/>
      <c r="O14" s="7"/>
      <c r="P14" s="9"/>
    </row>
    <row r="15" spans="1:16" x14ac:dyDescent="0.3">
      <c r="A15" s="11">
        <f xml:space="preserve"> 'CASE DATA'!A15</f>
        <v>0</v>
      </c>
      <c r="B15" s="11">
        <f xml:space="preserve"> 'CASE DATA'!B15</f>
        <v>0</v>
      </c>
      <c r="C15" s="28">
        <f xml:space="preserve"> 'CASE DATA'!D15</f>
        <v>0</v>
      </c>
      <c r="D15" s="11">
        <f xml:space="preserve"> 'CASE DATA'!E15</f>
        <v>0</v>
      </c>
      <c r="E15" s="11">
        <f xml:space="preserve"> 'CASE DATA'!G15</f>
        <v>0</v>
      </c>
      <c r="F15" s="16">
        <f xml:space="preserve"> 'CASE DATA'!H15</f>
        <v>0</v>
      </c>
      <c r="G15" s="16" t="str">
        <f>IF(AND(F15="YES", OR(E15="GTR",E15="GPL",E15="DEF",E15="JUV")), 'CASE DATA'!L15, "N/A")</f>
        <v>N/A</v>
      </c>
      <c r="H15" s="16" t="str">
        <f>IF(AND(F15="YES", OR(E15="GTR",E15="GPL",E15="DEF",E15="JUV")), (SUM('CASE DATA'!J15:K15)+SUM('CASE DATA'!M15:S15)), "N/A")</f>
        <v>N/A</v>
      </c>
      <c r="I15" s="57" t="str">
        <f t="shared" si="2"/>
        <v>N/A</v>
      </c>
      <c r="J15" s="16" t="str">
        <f t="shared" si="3"/>
        <v>NO</v>
      </c>
      <c r="K15" s="16" t="str">
        <f>IF(J15="YES",'CASE DATA'!L15,"N/A")</f>
        <v>N/A</v>
      </c>
      <c r="L15" s="16" t="str">
        <f>IF(J15="YES", SUM('CASE DATA'!J15:K15)+SUM('CASE DATA'!M15:S15),"N/A")</f>
        <v>N/A</v>
      </c>
      <c r="M15" s="57">
        <f t="shared" si="4"/>
        <v>0</v>
      </c>
      <c r="N15" s="7"/>
      <c r="O15" s="7"/>
      <c r="P15" s="9"/>
    </row>
    <row r="16" spans="1:16" x14ac:dyDescent="0.3">
      <c r="A16" s="11">
        <f xml:space="preserve"> 'CASE DATA'!A16</f>
        <v>0</v>
      </c>
      <c r="B16" s="11">
        <f xml:space="preserve"> 'CASE DATA'!B16</f>
        <v>0</v>
      </c>
      <c r="C16" s="28">
        <f xml:space="preserve"> 'CASE DATA'!D16</f>
        <v>0</v>
      </c>
      <c r="D16" s="11">
        <f xml:space="preserve"> 'CASE DATA'!E16</f>
        <v>0</v>
      </c>
      <c r="E16" s="11">
        <f xml:space="preserve"> 'CASE DATA'!G16</f>
        <v>0</v>
      </c>
      <c r="F16" s="16">
        <f xml:space="preserve"> 'CASE DATA'!H16</f>
        <v>0</v>
      </c>
      <c r="G16" s="16" t="str">
        <f>IF(AND(F16="YES", OR(E16="GTR",E16="GPL",E16="DEF",E16="JUV")), 'CASE DATA'!L16, "N/A")</f>
        <v>N/A</v>
      </c>
      <c r="H16" s="16" t="str">
        <f>IF(AND(F16="YES", OR(E16="GTR",E16="GPL",E16="DEF",E16="JUV")), (SUM('CASE DATA'!J16:K16)+SUM('CASE DATA'!M16:S16)), "N/A")</f>
        <v>N/A</v>
      </c>
      <c r="I16" s="57" t="str">
        <f t="shared" si="2"/>
        <v>N/A</v>
      </c>
      <c r="J16" s="16" t="str">
        <f t="shared" si="3"/>
        <v>NO</v>
      </c>
      <c r="K16" s="16" t="str">
        <f>IF(J16="YES",'CASE DATA'!L16,"N/A")</f>
        <v>N/A</v>
      </c>
      <c r="L16" s="16" t="str">
        <f>IF(J16="YES", SUM('CASE DATA'!J16:K16)+SUM('CASE DATA'!M16:S16),"N/A")</f>
        <v>N/A</v>
      </c>
      <c r="M16" s="57">
        <f t="shared" si="4"/>
        <v>0</v>
      </c>
      <c r="N16" s="7"/>
      <c r="O16" s="7"/>
      <c r="P16" s="9"/>
    </row>
    <row r="17" spans="1:16" x14ac:dyDescent="0.3">
      <c r="A17" s="11">
        <f xml:space="preserve"> 'CASE DATA'!A17</f>
        <v>0</v>
      </c>
      <c r="B17" s="11">
        <f xml:space="preserve"> 'CASE DATA'!B17</f>
        <v>0</v>
      </c>
      <c r="C17" s="28">
        <f xml:space="preserve"> 'CASE DATA'!D17</f>
        <v>0</v>
      </c>
      <c r="D17" s="11">
        <f xml:space="preserve"> 'CASE DATA'!E17</f>
        <v>0</v>
      </c>
      <c r="E17" s="11">
        <f xml:space="preserve"> 'CASE DATA'!G17</f>
        <v>0</v>
      </c>
      <c r="F17" s="16">
        <f xml:space="preserve"> 'CASE DATA'!H17</f>
        <v>0</v>
      </c>
      <c r="G17" s="16" t="str">
        <f>IF(AND(F17="YES", OR(E17="GTR",E17="GPL",E17="DEF",E17="JUV")), 'CASE DATA'!L17, "N/A")</f>
        <v>N/A</v>
      </c>
      <c r="H17" s="16" t="str">
        <f>IF(AND(F17="YES", OR(E17="GTR",E17="GPL",E17="DEF",E17="JUV")), (SUM('CASE DATA'!J17:K17)+SUM('CASE DATA'!M17:S17)), "N/A")</f>
        <v>N/A</v>
      </c>
      <c r="I17" s="57" t="str">
        <f t="shared" si="2"/>
        <v>N/A</v>
      </c>
      <c r="J17" s="16" t="str">
        <f t="shared" si="3"/>
        <v>NO</v>
      </c>
      <c r="K17" s="16" t="str">
        <f>IF(J17="YES",'CASE DATA'!L17,"N/A")</f>
        <v>N/A</v>
      </c>
      <c r="L17" s="16" t="str">
        <f>IF(J17="YES", SUM('CASE DATA'!J17:K17)+SUM('CASE DATA'!M17:S17),"N/A")</f>
        <v>N/A</v>
      </c>
      <c r="M17" s="57">
        <f t="shared" si="4"/>
        <v>0</v>
      </c>
      <c r="N17" s="7"/>
      <c r="O17" s="7"/>
      <c r="P17" s="9"/>
    </row>
    <row r="18" spans="1:16" x14ac:dyDescent="0.3">
      <c r="A18" s="11">
        <f xml:space="preserve"> 'CASE DATA'!A18</f>
        <v>0</v>
      </c>
      <c r="B18" s="11">
        <f xml:space="preserve"> 'CASE DATA'!B18</f>
        <v>0</v>
      </c>
      <c r="C18" s="28">
        <f xml:space="preserve"> 'CASE DATA'!D18</f>
        <v>0</v>
      </c>
      <c r="D18" s="11">
        <f xml:space="preserve"> 'CASE DATA'!E18</f>
        <v>0</v>
      </c>
      <c r="E18" s="11">
        <f xml:space="preserve"> 'CASE DATA'!G18</f>
        <v>0</v>
      </c>
      <c r="F18" s="16">
        <f xml:space="preserve"> 'CASE DATA'!H18</f>
        <v>0</v>
      </c>
      <c r="G18" s="16" t="str">
        <f>IF(AND(F18="YES", OR(E18="GTR",E18="GPL",E18="DEF",E18="JUV")), 'CASE DATA'!L18, "N/A")</f>
        <v>N/A</v>
      </c>
      <c r="H18" s="16" t="str">
        <f>IF(AND(F18="YES", OR(E18="GTR",E18="GPL",E18="DEF",E18="JUV")), (SUM('CASE DATA'!J18:K18)+SUM('CASE DATA'!M18:S18)), "N/A")</f>
        <v>N/A</v>
      </c>
      <c r="I18" s="57" t="str">
        <f t="shared" si="2"/>
        <v>N/A</v>
      </c>
      <c r="J18" s="16" t="str">
        <f t="shared" si="3"/>
        <v>NO</v>
      </c>
      <c r="K18" s="16" t="str">
        <f>IF(J18="YES",'CASE DATA'!L18,"N/A")</f>
        <v>N/A</v>
      </c>
      <c r="L18" s="16" t="str">
        <f>IF(J18="YES", SUM('CASE DATA'!J18:K18)+SUM('CASE DATA'!M18:S18),"N/A")</f>
        <v>N/A</v>
      </c>
      <c r="M18" s="57">
        <f t="shared" si="4"/>
        <v>0</v>
      </c>
      <c r="N18" s="7"/>
      <c r="O18" s="7"/>
      <c r="P18" s="9"/>
    </row>
    <row r="19" spans="1:16" x14ac:dyDescent="0.3">
      <c r="A19" s="11">
        <f xml:space="preserve"> 'CASE DATA'!A19</f>
        <v>0</v>
      </c>
      <c r="B19" s="11">
        <f xml:space="preserve"> 'CASE DATA'!B19</f>
        <v>0</v>
      </c>
      <c r="C19" s="28">
        <f xml:space="preserve"> 'CASE DATA'!D19</f>
        <v>0</v>
      </c>
      <c r="D19" s="11">
        <f xml:space="preserve"> 'CASE DATA'!E19</f>
        <v>0</v>
      </c>
      <c r="E19" s="11">
        <f xml:space="preserve"> 'CASE DATA'!G19</f>
        <v>0</v>
      </c>
      <c r="F19" s="16">
        <f xml:space="preserve"> 'CASE DATA'!H19</f>
        <v>0</v>
      </c>
      <c r="G19" s="16" t="str">
        <f>IF(AND(F19="YES", OR(E19="GTR",E19="GPL",E19="DEF",E19="JUV")), 'CASE DATA'!L19, "N/A")</f>
        <v>N/A</v>
      </c>
      <c r="H19" s="16" t="str">
        <f>IF(AND(F19="YES", OR(E19="GTR",E19="GPL",E19="DEF",E19="JUV")), (SUM('CASE DATA'!J19:K19)+SUM('CASE DATA'!M19:S19)), "N/A")</f>
        <v>N/A</v>
      </c>
      <c r="I19" s="57" t="str">
        <f t="shared" si="2"/>
        <v>N/A</v>
      </c>
      <c r="J19" s="16" t="str">
        <f t="shared" si="3"/>
        <v>NO</v>
      </c>
      <c r="K19" s="16" t="str">
        <f>IF(J19="YES",'CASE DATA'!L19,"N/A")</f>
        <v>N/A</v>
      </c>
      <c r="L19" s="16" t="str">
        <f>IF(J19="YES", SUM('CASE DATA'!J19:K19)+SUM('CASE DATA'!M19:S19),"N/A")</f>
        <v>N/A</v>
      </c>
      <c r="M19" s="57">
        <f t="shared" si="4"/>
        <v>0</v>
      </c>
      <c r="N19" s="7"/>
      <c r="O19" s="7"/>
      <c r="P19" s="9"/>
    </row>
    <row r="20" spans="1:16" x14ac:dyDescent="0.3">
      <c r="A20" s="11">
        <f xml:space="preserve"> 'CASE DATA'!A20</f>
        <v>0</v>
      </c>
      <c r="B20" s="11">
        <f xml:space="preserve"> 'CASE DATA'!B20</f>
        <v>0</v>
      </c>
      <c r="C20" s="28">
        <f xml:space="preserve"> 'CASE DATA'!D20</f>
        <v>0</v>
      </c>
      <c r="D20" s="11">
        <f xml:space="preserve"> 'CASE DATA'!E20</f>
        <v>0</v>
      </c>
      <c r="E20" s="11">
        <f xml:space="preserve"> 'CASE DATA'!G20</f>
        <v>0</v>
      </c>
      <c r="F20" s="16">
        <f xml:space="preserve"> 'CASE DATA'!H20</f>
        <v>0</v>
      </c>
      <c r="G20" s="16" t="str">
        <f>IF(AND(F20="YES", OR(E20="GTR",E20="GPL",E20="DEF",E20="JUV")), 'CASE DATA'!L20, "N/A")</f>
        <v>N/A</v>
      </c>
      <c r="H20" s="16" t="str">
        <f>IF(AND(F20="YES", OR(E20="GTR",E20="GPL",E20="DEF",E20="JUV")), (SUM('CASE DATA'!J20:K20)+SUM('CASE DATA'!M20:S20)), "N/A")</f>
        <v>N/A</v>
      </c>
      <c r="I20" s="57" t="str">
        <f t="shared" si="2"/>
        <v>N/A</v>
      </c>
      <c r="J20" s="16" t="str">
        <f t="shared" si="3"/>
        <v>NO</v>
      </c>
      <c r="K20" s="16" t="str">
        <f>IF(J20="YES",'CASE DATA'!L20,"N/A")</f>
        <v>N/A</v>
      </c>
      <c r="L20" s="16" t="str">
        <f>IF(J20="YES", SUM('CASE DATA'!J20:K20)+SUM('CASE DATA'!M20:S20),"N/A")</f>
        <v>N/A</v>
      </c>
      <c r="M20" s="57">
        <f t="shared" si="4"/>
        <v>0</v>
      </c>
      <c r="N20" s="7"/>
      <c r="O20" s="7"/>
      <c r="P20" s="9"/>
    </row>
    <row r="21" spans="1:16" x14ac:dyDescent="0.3">
      <c r="A21" s="11">
        <f xml:space="preserve"> 'CASE DATA'!A21</f>
        <v>0</v>
      </c>
      <c r="B21" s="11">
        <f xml:space="preserve"> 'CASE DATA'!B21</f>
        <v>0</v>
      </c>
      <c r="C21" s="28">
        <f xml:space="preserve"> 'CASE DATA'!D21</f>
        <v>0</v>
      </c>
      <c r="D21" s="11">
        <f xml:space="preserve"> 'CASE DATA'!E21</f>
        <v>0</v>
      </c>
      <c r="E21" s="11">
        <f xml:space="preserve"> 'CASE DATA'!G21</f>
        <v>0</v>
      </c>
      <c r="F21" s="16">
        <f xml:space="preserve"> 'CASE DATA'!H21</f>
        <v>0</v>
      </c>
      <c r="G21" s="16" t="str">
        <f>IF(AND(F21="YES", OR(E21="GTR",E21="GPL",E21="DEF",E21="JUV")), 'CASE DATA'!L21, "N/A")</f>
        <v>N/A</v>
      </c>
      <c r="H21" s="16" t="str">
        <f>IF(AND(F21="YES", OR(E21="GTR",E21="GPL",E21="DEF",E21="JUV")), (SUM('CASE DATA'!J21:K21)+SUM('CASE DATA'!M21:S21)), "N/A")</f>
        <v>N/A</v>
      </c>
      <c r="I21" s="57" t="str">
        <f t="shared" si="2"/>
        <v>N/A</v>
      </c>
      <c r="J21" s="16" t="str">
        <f t="shared" si="3"/>
        <v>NO</v>
      </c>
      <c r="K21" s="16" t="str">
        <f>IF(J21="YES",'CASE DATA'!L21,"N/A")</f>
        <v>N/A</v>
      </c>
      <c r="L21" s="16" t="str">
        <f>IF(J21="YES", SUM('CASE DATA'!J21:K21)+SUM('CASE DATA'!M21:S21),"N/A")</f>
        <v>N/A</v>
      </c>
      <c r="M21" s="57">
        <f t="shared" si="4"/>
        <v>0</v>
      </c>
      <c r="N21" s="7"/>
      <c r="O21" s="7"/>
      <c r="P21" s="9"/>
    </row>
    <row r="22" spans="1:16" x14ac:dyDescent="0.3">
      <c r="A22" s="11">
        <f xml:space="preserve"> 'CASE DATA'!A22</f>
        <v>0</v>
      </c>
      <c r="B22" s="11">
        <f xml:space="preserve"> 'CASE DATA'!B22</f>
        <v>0</v>
      </c>
      <c r="C22" s="28">
        <f xml:space="preserve"> 'CASE DATA'!D22</f>
        <v>0</v>
      </c>
      <c r="D22" s="11">
        <f xml:space="preserve"> 'CASE DATA'!E22</f>
        <v>0</v>
      </c>
      <c r="E22" s="11">
        <f xml:space="preserve"> 'CASE DATA'!G22</f>
        <v>0</v>
      </c>
      <c r="F22" s="16">
        <f xml:space="preserve"> 'CASE DATA'!H22</f>
        <v>0</v>
      </c>
      <c r="G22" s="16" t="str">
        <f>IF(AND(F22="YES", OR(E22="GTR",E22="GPL",E22="DEF",E22="JUV")), 'CASE DATA'!L22, "N/A")</f>
        <v>N/A</v>
      </c>
      <c r="H22" s="16" t="str">
        <f>IF(AND(F22="YES", OR(E22="GTR",E22="GPL",E22="DEF",E22="JUV")), (SUM('CASE DATA'!J22:K22)+SUM('CASE DATA'!M22:S22)), "N/A")</f>
        <v>N/A</v>
      </c>
      <c r="I22" s="57" t="str">
        <f t="shared" si="2"/>
        <v>N/A</v>
      </c>
      <c r="J22" s="16" t="str">
        <f t="shared" si="3"/>
        <v>NO</v>
      </c>
      <c r="K22" s="16" t="str">
        <f>IF(J22="YES",'CASE DATA'!L22,"N/A")</f>
        <v>N/A</v>
      </c>
      <c r="L22" s="16" t="str">
        <f>IF(J22="YES", SUM('CASE DATA'!J22:K22)+SUM('CASE DATA'!M22:S22),"N/A")</f>
        <v>N/A</v>
      </c>
      <c r="M22" s="57">
        <f t="shared" si="4"/>
        <v>0</v>
      </c>
      <c r="N22" s="7"/>
      <c r="O22" s="7"/>
      <c r="P22" s="9"/>
    </row>
    <row r="23" spans="1:16" x14ac:dyDescent="0.3">
      <c r="A23" s="11">
        <f xml:space="preserve"> 'CASE DATA'!A23</f>
        <v>0</v>
      </c>
      <c r="B23" s="11">
        <f xml:space="preserve"> 'CASE DATA'!B23</f>
        <v>0</v>
      </c>
      <c r="C23" s="28">
        <f xml:space="preserve"> 'CASE DATA'!D23</f>
        <v>0</v>
      </c>
      <c r="D23" s="11">
        <f xml:space="preserve"> 'CASE DATA'!E23</f>
        <v>0</v>
      </c>
      <c r="E23" s="11">
        <f xml:space="preserve"> 'CASE DATA'!G23</f>
        <v>0</v>
      </c>
      <c r="F23" s="16">
        <f xml:space="preserve"> 'CASE DATA'!H23</f>
        <v>0</v>
      </c>
      <c r="G23" s="16" t="str">
        <f>IF(AND(F23="YES", OR(E23="GTR",E23="GPL",E23="DEF",E23="JUV")), 'CASE DATA'!L23, "N/A")</f>
        <v>N/A</v>
      </c>
      <c r="H23" s="16" t="str">
        <f>IF(AND(F23="YES", OR(E23="GTR",E23="GPL",E23="DEF",E23="JUV")), (SUM('CASE DATA'!J23:K23)+SUM('CASE DATA'!M23:S23)), "N/A")</f>
        <v>N/A</v>
      </c>
      <c r="I23" s="57" t="str">
        <f t="shared" si="2"/>
        <v>N/A</v>
      </c>
      <c r="J23" s="16" t="str">
        <f t="shared" si="3"/>
        <v>NO</v>
      </c>
      <c r="K23" s="16" t="str">
        <f>IF(J23="YES",'CASE DATA'!L23,"N/A")</f>
        <v>N/A</v>
      </c>
      <c r="L23" s="16" t="str">
        <f>IF(J23="YES", SUM('CASE DATA'!J23:K23)+SUM('CASE DATA'!M23:S23),"N/A")</f>
        <v>N/A</v>
      </c>
      <c r="M23" s="57">
        <f t="shared" si="4"/>
        <v>0</v>
      </c>
      <c r="N23" s="7"/>
      <c r="O23" s="7"/>
      <c r="P23" s="9"/>
    </row>
    <row r="24" spans="1:16" x14ac:dyDescent="0.3">
      <c r="A24" s="11">
        <f xml:space="preserve"> 'CASE DATA'!A24</f>
        <v>0</v>
      </c>
      <c r="B24" s="11">
        <f xml:space="preserve"> 'CASE DATA'!B24</f>
        <v>0</v>
      </c>
      <c r="C24" s="28">
        <f xml:space="preserve"> 'CASE DATA'!D24</f>
        <v>0</v>
      </c>
      <c r="D24" s="11">
        <f xml:space="preserve"> 'CASE DATA'!E24</f>
        <v>0</v>
      </c>
      <c r="E24" s="11">
        <f xml:space="preserve"> 'CASE DATA'!G24</f>
        <v>0</v>
      </c>
      <c r="F24" s="16">
        <f xml:space="preserve"> 'CASE DATA'!H24</f>
        <v>0</v>
      </c>
      <c r="G24" s="16" t="str">
        <f>IF(AND(F24="YES", OR(E24="GTR",E24="GPL",E24="DEF",E24="JUV")), 'CASE DATA'!L24, "N/A")</f>
        <v>N/A</v>
      </c>
      <c r="H24" s="16" t="str">
        <f>IF(AND(F24="YES", OR(E24="GTR",E24="GPL",E24="DEF",E24="JUV")), (SUM('CASE DATA'!J24:K24)+SUM('CASE DATA'!M24:S24)), "N/A")</f>
        <v>N/A</v>
      </c>
      <c r="I24" s="57" t="str">
        <f t="shared" si="2"/>
        <v>N/A</v>
      </c>
      <c r="J24" s="16" t="str">
        <f t="shared" si="3"/>
        <v>NO</v>
      </c>
      <c r="K24" s="16" t="str">
        <f>IF(J24="YES",'CASE DATA'!L24,"N/A")</f>
        <v>N/A</v>
      </c>
      <c r="L24" s="16" t="str">
        <f>IF(J24="YES", SUM('CASE DATA'!J24:K24)+SUM('CASE DATA'!M24:S24),"N/A")</f>
        <v>N/A</v>
      </c>
      <c r="M24" s="57">
        <f t="shared" si="4"/>
        <v>0</v>
      </c>
      <c r="N24" s="7"/>
      <c r="O24" s="7"/>
      <c r="P24" s="9"/>
    </row>
    <row r="25" spans="1:16" x14ac:dyDescent="0.3">
      <c r="A25" s="11">
        <f xml:space="preserve"> 'CASE DATA'!A25</f>
        <v>0</v>
      </c>
      <c r="B25" s="11">
        <f xml:space="preserve"> 'CASE DATA'!B25</f>
        <v>0</v>
      </c>
      <c r="C25" s="28">
        <f xml:space="preserve"> 'CASE DATA'!D25</f>
        <v>0</v>
      </c>
      <c r="D25" s="11">
        <f xml:space="preserve"> 'CASE DATA'!E25</f>
        <v>0</v>
      </c>
      <c r="E25" s="11">
        <f xml:space="preserve"> 'CASE DATA'!G25</f>
        <v>0</v>
      </c>
      <c r="F25" s="16">
        <f xml:space="preserve"> 'CASE DATA'!H25</f>
        <v>0</v>
      </c>
      <c r="G25" s="16" t="str">
        <f>IF(AND(F25="YES", OR(E25="GTR",E25="GPL",E25="DEF",E25="JUV")), 'CASE DATA'!L25, "N/A")</f>
        <v>N/A</v>
      </c>
      <c r="H25" s="16" t="str">
        <f>IF(AND(F25="YES", OR(E25="GTR",E25="GPL",E25="DEF",E25="JUV")), (SUM('CASE DATA'!J25:K25)+SUM('CASE DATA'!M25:S25)), "N/A")</f>
        <v>N/A</v>
      </c>
      <c r="I25" s="57" t="str">
        <f t="shared" si="2"/>
        <v>N/A</v>
      </c>
      <c r="J25" s="16" t="str">
        <f t="shared" si="3"/>
        <v>NO</v>
      </c>
      <c r="K25" s="16" t="str">
        <f>IF(J25="YES",'CASE DATA'!L25,"N/A")</f>
        <v>N/A</v>
      </c>
      <c r="L25" s="16" t="str">
        <f>IF(J25="YES", SUM('CASE DATA'!J25:K25)+SUM('CASE DATA'!M25:S25),"N/A")</f>
        <v>N/A</v>
      </c>
      <c r="M25" s="57">
        <f t="shared" si="4"/>
        <v>0</v>
      </c>
      <c r="N25" s="7"/>
      <c r="O25" s="7"/>
      <c r="P25" s="9"/>
    </row>
    <row r="26" spans="1:16" x14ac:dyDescent="0.3">
      <c r="A26" s="11">
        <f xml:space="preserve"> 'CASE DATA'!A26</f>
        <v>0</v>
      </c>
      <c r="B26" s="11">
        <f xml:space="preserve"> 'CASE DATA'!B26</f>
        <v>0</v>
      </c>
      <c r="C26" s="28">
        <f xml:space="preserve"> 'CASE DATA'!D26</f>
        <v>0</v>
      </c>
      <c r="D26" s="11">
        <f xml:space="preserve"> 'CASE DATA'!E26</f>
        <v>0</v>
      </c>
      <c r="E26" s="11">
        <f xml:space="preserve"> 'CASE DATA'!G26</f>
        <v>0</v>
      </c>
      <c r="F26" s="16">
        <f xml:space="preserve"> 'CASE DATA'!H26</f>
        <v>0</v>
      </c>
      <c r="G26" s="16" t="str">
        <f>IF(AND(F26="YES", OR(E26="GTR",E26="GPL",E26="DEF",E26="JUV")), 'CASE DATA'!L26, "N/A")</f>
        <v>N/A</v>
      </c>
      <c r="H26" s="16" t="str">
        <f>IF(AND(F26="YES", OR(E26="GTR",E26="GPL",E26="DEF",E26="JUV")), (SUM('CASE DATA'!J26:K26)+SUM('CASE DATA'!M26:S26)), "N/A")</f>
        <v>N/A</v>
      </c>
      <c r="I26" s="57" t="str">
        <f t="shared" si="2"/>
        <v>N/A</v>
      </c>
      <c r="J26" s="16" t="str">
        <f t="shared" si="3"/>
        <v>NO</v>
      </c>
      <c r="K26" s="16" t="str">
        <f>IF(J26="YES",'CASE DATA'!L26,"N/A")</f>
        <v>N/A</v>
      </c>
      <c r="L26" s="16" t="str">
        <f>IF(J26="YES", SUM('CASE DATA'!J26:K26)+SUM('CASE DATA'!M26:S26),"N/A")</f>
        <v>N/A</v>
      </c>
      <c r="M26" s="57">
        <f t="shared" si="4"/>
        <v>0</v>
      </c>
      <c r="N26" s="7"/>
      <c r="O26" s="7"/>
      <c r="P26" s="9"/>
    </row>
    <row r="27" spans="1:16" x14ac:dyDescent="0.3">
      <c r="A27" s="11">
        <f xml:space="preserve"> 'CASE DATA'!A27</f>
        <v>0</v>
      </c>
      <c r="B27" s="11">
        <f xml:space="preserve"> 'CASE DATA'!B27</f>
        <v>0</v>
      </c>
      <c r="C27" s="28">
        <f xml:space="preserve"> 'CASE DATA'!D27</f>
        <v>0</v>
      </c>
      <c r="D27" s="11">
        <f xml:space="preserve"> 'CASE DATA'!E27</f>
        <v>0</v>
      </c>
      <c r="E27" s="11">
        <f xml:space="preserve"> 'CASE DATA'!G27</f>
        <v>0</v>
      </c>
      <c r="F27" s="16">
        <f xml:space="preserve"> 'CASE DATA'!H27</f>
        <v>0</v>
      </c>
      <c r="G27" s="16" t="str">
        <f>IF(AND(F27="YES", OR(E27="GTR",E27="GPL",E27="DEF",E27="JUV")), 'CASE DATA'!L27, "N/A")</f>
        <v>N/A</v>
      </c>
      <c r="H27" s="16" t="str">
        <f>IF(AND(F27="YES", OR(E27="GTR",E27="GPL",E27="DEF",E27="JUV")), (SUM('CASE DATA'!J27:K27)+SUM('CASE DATA'!M27:S27)), "N/A")</f>
        <v>N/A</v>
      </c>
      <c r="I27" s="57" t="str">
        <f t="shared" si="2"/>
        <v>N/A</v>
      </c>
      <c r="J27" s="16" t="str">
        <f t="shared" si="3"/>
        <v>NO</v>
      </c>
      <c r="K27" s="16" t="str">
        <f>IF(J27="YES",'CASE DATA'!L27,"N/A")</f>
        <v>N/A</v>
      </c>
      <c r="L27" s="16" t="str">
        <f>IF(J27="YES", SUM('CASE DATA'!J27:K27)+SUM('CASE DATA'!M27:S27),"N/A")</f>
        <v>N/A</v>
      </c>
      <c r="M27" s="57">
        <f t="shared" si="4"/>
        <v>0</v>
      </c>
      <c r="N27" s="7"/>
      <c r="O27" s="7"/>
      <c r="P27" s="9"/>
    </row>
    <row r="28" spans="1:16" x14ac:dyDescent="0.3">
      <c r="A28" s="11">
        <f xml:space="preserve"> 'CASE DATA'!A28</f>
        <v>0</v>
      </c>
      <c r="B28" s="11">
        <f xml:space="preserve"> 'CASE DATA'!B28</f>
        <v>0</v>
      </c>
      <c r="C28" s="28">
        <f xml:space="preserve"> 'CASE DATA'!D28</f>
        <v>0</v>
      </c>
      <c r="D28" s="11">
        <f xml:space="preserve"> 'CASE DATA'!E28</f>
        <v>0</v>
      </c>
      <c r="E28" s="11">
        <f xml:space="preserve"> 'CASE DATA'!G28</f>
        <v>0</v>
      </c>
      <c r="F28" s="16">
        <f xml:space="preserve"> 'CASE DATA'!H28</f>
        <v>0</v>
      </c>
      <c r="G28" s="16" t="str">
        <f>IF(AND(F28="YES", OR(E28="GTR",E28="GPL",E28="DEF",E28="JUV")), 'CASE DATA'!L28, "N/A")</f>
        <v>N/A</v>
      </c>
      <c r="H28" s="16" t="str">
        <f>IF(AND(F28="YES", OR(E28="GTR",E28="GPL",E28="DEF",E28="JUV")), (SUM('CASE DATA'!J28:K28)+SUM('CASE DATA'!M28:S28)), "N/A")</f>
        <v>N/A</v>
      </c>
      <c r="I28" s="57" t="str">
        <f t="shared" si="2"/>
        <v>N/A</v>
      </c>
      <c r="J28" s="16" t="str">
        <f t="shared" si="3"/>
        <v>NO</v>
      </c>
      <c r="K28" s="16" t="str">
        <f>IF(J28="YES",'CASE DATA'!L28,"N/A")</f>
        <v>N/A</v>
      </c>
      <c r="L28" s="16" t="str">
        <f>IF(J28="YES", SUM('CASE DATA'!J28:K28)+SUM('CASE DATA'!M28:S28),"N/A")</f>
        <v>N/A</v>
      </c>
      <c r="M28" s="57">
        <f t="shared" si="4"/>
        <v>0</v>
      </c>
      <c r="N28" s="7"/>
      <c r="O28" s="7"/>
      <c r="P28" s="9"/>
    </row>
    <row r="29" spans="1:16" x14ac:dyDescent="0.3">
      <c r="A29" s="11">
        <f xml:space="preserve"> 'CASE DATA'!A29</f>
        <v>0</v>
      </c>
      <c r="B29" s="11">
        <f xml:space="preserve"> 'CASE DATA'!B29</f>
        <v>0</v>
      </c>
      <c r="C29" s="28">
        <f xml:space="preserve"> 'CASE DATA'!D29</f>
        <v>0</v>
      </c>
      <c r="D29" s="11">
        <f xml:space="preserve"> 'CASE DATA'!E29</f>
        <v>0</v>
      </c>
      <c r="E29" s="11">
        <f xml:space="preserve"> 'CASE DATA'!G29</f>
        <v>0</v>
      </c>
      <c r="F29" s="16">
        <f xml:space="preserve"> 'CASE DATA'!H29</f>
        <v>0</v>
      </c>
      <c r="G29" s="16" t="str">
        <f>IF(AND(F29="YES", OR(E29="GTR",E29="GPL",E29="DEF",E29="JUV")), 'CASE DATA'!L29, "N/A")</f>
        <v>N/A</v>
      </c>
      <c r="H29" s="16" t="str">
        <f>IF(AND(F29="YES", OR(E29="GTR",E29="GPL",E29="DEF",E29="JUV")), (SUM('CASE DATA'!J29:K29)+SUM('CASE DATA'!M29:S29)), "N/A")</f>
        <v>N/A</v>
      </c>
      <c r="I29" s="57" t="str">
        <f t="shared" si="2"/>
        <v>N/A</v>
      </c>
      <c r="J29" s="16" t="str">
        <f t="shared" si="3"/>
        <v>NO</v>
      </c>
      <c r="K29" s="16" t="str">
        <f>IF(J29="YES",'CASE DATA'!L29,"N/A")</f>
        <v>N/A</v>
      </c>
      <c r="L29" s="16" t="str">
        <f>IF(J29="YES", SUM('CASE DATA'!J29:K29)+SUM('CASE DATA'!M29:S29),"N/A")</f>
        <v>N/A</v>
      </c>
      <c r="M29" s="57">
        <f t="shared" si="4"/>
        <v>0</v>
      </c>
      <c r="N29" s="7"/>
      <c r="O29" s="7"/>
      <c r="P29" s="9"/>
    </row>
    <row r="30" spans="1:16" x14ac:dyDescent="0.3">
      <c r="A30" s="11">
        <f xml:space="preserve"> 'CASE DATA'!A30</f>
        <v>0</v>
      </c>
      <c r="B30" s="11">
        <f xml:space="preserve"> 'CASE DATA'!B30</f>
        <v>0</v>
      </c>
      <c r="C30" s="28">
        <f xml:space="preserve"> 'CASE DATA'!D30</f>
        <v>0</v>
      </c>
      <c r="D30" s="11">
        <f xml:space="preserve"> 'CASE DATA'!E30</f>
        <v>0</v>
      </c>
      <c r="E30" s="11">
        <f xml:space="preserve"> 'CASE DATA'!G30</f>
        <v>0</v>
      </c>
      <c r="F30" s="16">
        <f xml:space="preserve"> 'CASE DATA'!H30</f>
        <v>0</v>
      </c>
      <c r="G30" s="16" t="str">
        <f>IF(AND(F30="YES", OR(E30="GTR",E30="GPL",E30="DEF",E30="JUV")), 'CASE DATA'!L30, "N/A")</f>
        <v>N/A</v>
      </c>
      <c r="H30" s="16" t="str">
        <f>IF(AND(F30="YES", OR(E30="GTR",E30="GPL",E30="DEF",E30="JUV")), (SUM('CASE DATA'!J30:K30)+SUM('CASE DATA'!M30:S30)), "N/A")</f>
        <v>N/A</v>
      </c>
      <c r="I30" s="57" t="str">
        <f t="shared" si="2"/>
        <v>N/A</v>
      </c>
      <c r="J30" s="16" t="str">
        <f t="shared" si="3"/>
        <v>NO</v>
      </c>
      <c r="K30" s="16" t="str">
        <f>IF(J30="YES",'CASE DATA'!L30,"N/A")</f>
        <v>N/A</v>
      </c>
      <c r="L30" s="16" t="str">
        <f>IF(J30="YES", SUM('CASE DATA'!J30:K30)+SUM('CASE DATA'!M30:S30),"N/A")</f>
        <v>N/A</v>
      </c>
      <c r="M30" s="57">
        <f t="shared" si="4"/>
        <v>0</v>
      </c>
      <c r="N30" s="7"/>
      <c r="O30" s="7"/>
      <c r="P30" s="9"/>
    </row>
    <row r="31" spans="1:16" x14ac:dyDescent="0.3">
      <c r="A31" s="11">
        <f xml:space="preserve"> 'CASE DATA'!A31</f>
        <v>0</v>
      </c>
      <c r="B31" s="11">
        <f xml:space="preserve"> 'CASE DATA'!B31</f>
        <v>0</v>
      </c>
      <c r="C31" s="28">
        <f xml:space="preserve"> 'CASE DATA'!D31</f>
        <v>0</v>
      </c>
      <c r="D31" s="11">
        <f xml:space="preserve"> 'CASE DATA'!E31</f>
        <v>0</v>
      </c>
      <c r="E31" s="11">
        <f xml:space="preserve"> 'CASE DATA'!G31</f>
        <v>0</v>
      </c>
      <c r="F31" s="16">
        <f xml:space="preserve"> 'CASE DATA'!H31</f>
        <v>0</v>
      </c>
      <c r="G31" s="16" t="str">
        <f>IF(AND(F31="YES", OR(E31="GTR",E31="GPL",E31="DEF",E31="JUV")), 'CASE DATA'!L31, "N/A")</f>
        <v>N/A</v>
      </c>
      <c r="H31" s="16" t="str">
        <f>IF(AND(F31="YES", OR(E31="GTR",E31="GPL",E31="DEF",E31="JUV")), (SUM('CASE DATA'!J31:K31)+SUM('CASE DATA'!M31:S31)), "N/A")</f>
        <v>N/A</v>
      </c>
      <c r="I31" s="57" t="str">
        <f t="shared" si="2"/>
        <v>N/A</v>
      </c>
      <c r="J31" s="16" t="str">
        <f t="shared" si="3"/>
        <v>NO</v>
      </c>
      <c r="K31" s="16" t="str">
        <f>IF(J31="YES",'CASE DATA'!L31,"N/A")</f>
        <v>N/A</v>
      </c>
      <c r="L31" s="16" t="str">
        <f>IF(J31="YES", SUM('CASE DATA'!J31:K31)+SUM('CASE DATA'!M31:S31),"N/A")</f>
        <v>N/A</v>
      </c>
      <c r="M31" s="57">
        <f t="shared" si="4"/>
        <v>0</v>
      </c>
      <c r="N31" s="7"/>
      <c r="O31" s="7"/>
      <c r="P31" s="9"/>
    </row>
    <row r="32" spans="1:16" x14ac:dyDescent="0.3">
      <c r="A32" s="11">
        <f xml:space="preserve"> 'CASE DATA'!A32</f>
        <v>0</v>
      </c>
      <c r="B32" s="11">
        <f xml:space="preserve"> 'CASE DATA'!B32</f>
        <v>0</v>
      </c>
      <c r="C32" s="28">
        <f xml:space="preserve"> 'CASE DATA'!D32</f>
        <v>0</v>
      </c>
      <c r="D32" s="11">
        <f xml:space="preserve"> 'CASE DATA'!E32</f>
        <v>0</v>
      </c>
      <c r="E32" s="11">
        <f xml:space="preserve"> 'CASE DATA'!G32</f>
        <v>0</v>
      </c>
      <c r="F32" s="16">
        <f xml:space="preserve"> 'CASE DATA'!H32</f>
        <v>0</v>
      </c>
      <c r="G32" s="16" t="str">
        <f>IF(AND(F32="YES", OR(E32="GTR",E32="GPL",E32="DEF",E32="JUV")), 'CASE DATA'!L32, "N/A")</f>
        <v>N/A</v>
      </c>
      <c r="H32" s="16" t="str">
        <f>IF(AND(F32="YES", OR(E32="GTR",E32="GPL",E32="DEF",E32="JUV")), (SUM('CASE DATA'!J32:K32)+SUM('CASE DATA'!M32:S32)), "N/A")</f>
        <v>N/A</v>
      </c>
      <c r="I32" s="57" t="str">
        <f t="shared" si="2"/>
        <v>N/A</v>
      </c>
      <c r="J32" s="16" t="str">
        <f t="shared" si="3"/>
        <v>NO</v>
      </c>
      <c r="K32" s="16" t="str">
        <f>IF(J32="YES",'CASE DATA'!L32,"N/A")</f>
        <v>N/A</v>
      </c>
      <c r="L32" s="16" t="str">
        <f>IF(J32="YES", SUM('CASE DATA'!J32:K32)+SUM('CASE DATA'!M32:S32),"N/A")</f>
        <v>N/A</v>
      </c>
      <c r="M32" s="57">
        <f t="shared" si="4"/>
        <v>0</v>
      </c>
      <c r="N32" s="7"/>
      <c r="O32" s="7"/>
      <c r="P32" s="9"/>
    </row>
    <row r="33" spans="1:16" x14ac:dyDescent="0.3">
      <c r="A33" s="11">
        <f xml:space="preserve"> 'CASE DATA'!A33</f>
        <v>0</v>
      </c>
      <c r="B33" s="11">
        <f xml:space="preserve"> 'CASE DATA'!B33</f>
        <v>0</v>
      </c>
      <c r="C33" s="28">
        <f xml:space="preserve"> 'CASE DATA'!D33</f>
        <v>0</v>
      </c>
      <c r="D33" s="11">
        <f xml:space="preserve"> 'CASE DATA'!E33</f>
        <v>0</v>
      </c>
      <c r="E33" s="11">
        <f xml:space="preserve"> 'CASE DATA'!G33</f>
        <v>0</v>
      </c>
      <c r="F33" s="16">
        <f xml:space="preserve"> 'CASE DATA'!H33</f>
        <v>0</v>
      </c>
      <c r="G33" s="16" t="str">
        <f>IF(AND(F33="YES", OR(E33="GTR",E33="GPL",E33="DEF",E33="JUV")), 'CASE DATA'!L33, "N/A")</f>
        <v>N/A</v>
      </c>
      <c r="H33" s="16" t="str">
        <f>IF(AND(F33="YES", OR(E33="GTR",E33="GPL",E33="DEF",E33="JUV")), (SUM('CASE DATA'!J33:K33)+SUM('CASE DATA'!M33:S33)), "N/A")</f>
        <v>N/A</v>
      </c>
      <c r="I33" s="57" t="str">
        <f t="shared" si="2"/>
        <v>N/A</v>
      </c>
      <c r="J33" s="16" t="str">
        <f t="shared" si="3"/>
        <v>NO</v>
      </c>
      <c r="K33" s="16" t="str">
        <f>IF(J33="YES",'CASE DATA'!L33,"N/A")</f>
        <v>N/A</v>
      </c>
      <c r="L33" s="16" t="str">
        <f>IF(J33="YES", SUM('CASE DATA'!J33:K33)+SUM('CASE DATA'!M33:S33),"N/A")</f>
        <v>N/A</v>
      </c>
      <c r="M33" s="57">
        <f t="shared" si="4"/>
        <v>0</v>
      </c>
      <c r="N33" s="7"/>
      <c r="O33" s="7"/>
      <c r="P33" s="9"/>
    </row>
    <row r="34" spans="1:16" x14ac:dyDescent="0.3">
      <c r="A34" s="11">
        <f xml:space="preserve"> 'CASE DATA'!A34</f>
        <v>0</v>
      </c>
      <c r="B34" s="11">
        <f xml:space="preserve"> 'CASE DATA'!B34</f>
        <v>0</v>
      </c>
      <c r="C34" s="28">
        <f xml:space="preserve"> 'CASE DATA'!D34</f>
        <v>0</v>
      </c>
      <c r="D34" s="11">
        <f xml:space="preserve"> 'CASE DATA'!E34</f>
        <v>0</v>
      </c>
      <c r="E34" s="11">
        <f xml:space="preserve"> 'CASE DATA'!G34</f>
        <v>0</v>
      </c>
      <c r="F34" s="16">
        <f xml:space="preserve"> 'CASE DATA'!H34</f>
        <v>0</v>
      </c>
      <c r="G34" s="16" t="str">
        <f>IF(AND(F34="YES", OR(E34="GTR",E34="GPL",E34="DEF",E34="JUV")), 'CASE DATA'!L34, "N/A")</f>
        <v>N/A</v>
      </c>
      <c r="H34" s="16" t="str">
        <f>IF(AND(F34="YES", OR(E34="GTR",E34="GPL",E34="DEF",E34="JUV")), (SUM('CASE DATA'!J34:K34)+SUM('CASE DATA'!M34:S34)), "N/A")</f>
        <v>N/A</v>
      </c>
      <c r="I34" s="57" t="str">
        <f t="shared" si="2"/>
        <v>N/A</v>
      </c>
      <c r="J34" s="16" t="str">
        <f t="shared" si="3"/>
        <v>NO</v>
      </c>
      <c r="K34" s="16" t="str">
        <f>IF(J34="YES",'CASE DATA'!L34,"N/A")</f>
        <v>N/A</v>
      </c>
      <c r="L34" s="16" t="str">
        <f>IF(J34="YES", SUM('CASE DATA'!J34:K34)+SUM('CASE DATA'!M34:S34),"N/A")</f>
        <v>N/A</v>
      </c>
      <c r="M34" s="57">
        <f t="shared" si="4"/>
        <v>0</v>
      </c>
      <c r="N34" s="7"/>
      <c r="O34" s="7"/>
      <c r="P34" s="9"/>
    </row>
    <row r="35" spans="1:16" x14ac:dyDescent="0.3">
      <c r="A35" s="11">
        <f xml:space="preserve"> 'CASE DATA'!A35</f>
        <v>0</v>
      </c>
      <c r="B35" s="11">
        <f xml:space="preserve"> 'CASE DATA'!B35</f>
        <v>0</v>
      </c>
      <c r="C35" s="28">
        <f xml:space="preserve"> 'CASE DATA'!D35</f>
        <v>0</v>
      </c>
      <c r="D35" s="11">
        <f xml:space="preserve"> 'CASE DATA'!E35</f>
        <v>0</v>
      </c>
      <c r="E35" s="11">
        <f xml:space="preserve"> 'CASE DATA'!G35</f>
        <v>0</v>
      </c>
      <c r="F35" s="16">
        <f xml:space="preserve"> 'CASE DATA'!H35</f>
        <v>0</v>
      </c>
      <c r="G35" s="16" t="str">
        <f>IF(AND(F35="YES", OR(E35="GTR",E35="GPL",E35="DEF",E35="JUV")), 'CASE DATA'!L35, "N/A")</f>
        <v>N/A</v>
      </c>
      <c r="H35" s="16" t="str">
        <f>IF(AND(F35="YES", OR(E35="GTR",E35="GPL",E35="DEF",E35="JUV")), (SUM('CASE DATA'!J35:K35)+SUM('CASE DATA'!M35:S35)), "N/A")</f>
        <v>N/A</v>
      </c>
      <c r="I35" s="57" t="str">
        <f t="shared" si="2"/>
        <v>N/A</v>
      </c>
      <c r="J35" s="16" t="str">
        <f t="shared" si="3"/>
        <v>NO</v>
      </c>
      <c r="K35" s="16" t="str">
        <f>IF(J35="YES",'CASE DATA'!L35,"N/A")</f>
        <v>N/A</v>
      </c>
      <c r="L35" s="16" t="str">
        <f>IF(J35="YES", SUM('CASE DATA'!J35:K35)+SUM('CASE DATA'!M35:S35),"N/A")</f>
        <v>N/A</v>
      </c>
      <c r="M35" s="57">
        <f t="shared" si="4"/>
        <v>0</v>
      </c>
      <c r="N35" s="7"/>
      <c r="O35" s="7"/>
      <c r="P35" s="9"/>
    </row>
    <row r="36" spans="1:16" x14ac:dyDescent="0.3">
      <c r="A36" s="11">
        <f xml:space="preserve"> 'CASE DATA'!A36</f>
        <v>0</v>
      </c>
      <c r="B36" s="11">
        <f xml:space="preserve"> 'CASE DATA'!B36</f>
        <v>0</v>
      </c>
      <c r="C36" s="28">
        <f xml:space="preserve"> 'CASE DATA'!D36</f>
        <v>0</v>
      </c>
      <c r="D36" s="11">
        <f xml:space="preserve"> 'CASE DATA'!E36</f>
        <v>0</v>
      </c>
      <c r="E36" s="11">
        <f xml:space="preserve"> 'CASE DATA'!G36</f>
        <v>0</v>
      </c>
      <c r="F36" s="16">
        <f xml:space="preserve"> 'CASE DATA'!H36</f>
        <v>0</v>
      </c>
      <c r="G36" s="16" t="str">
        <f>IF(AND(F36="YES", OR(E36="GTR",E36="GPL",E36="DEF",E36="JUV")), 'CASE DATA'!L36, "N/A")</f>
        <v>N/A</v>
      </c>
      <c r="H36" s="16" t="str">
        <f>IF(AND(F36="YES", OR(E36="GTR",E36="GPL",E36="DEF",E36="JUV")), (SUM('CASE DATA'!J36:K36)+SUM('CASE DATA'!M36:S36)), "N/A")</f>
        <v>N/A</v>
      </c>
      <c r="I36" s="57" t="str">
        <f t="shared" si="2"/>
        <v>N/A</v>
      </c>
      <c r="J36" s="16" t="str">
        <f t="shared" si="3"/>
        <v>NO</v>
      </c>
      <c r="K36" s="16" t="str">
        <f>IF(J36="YES",'CASE DATA'!L36,"N/A")</f>
        <v>N/A</v>
      </c>
      <c r="L36" s="16" t="str">
        <f>IF(J36="YES", SUM('CASE DATA'!J36:K36)+SUM('CASE DATA'!M36:S36),"N/A")</f>
        <v>N/A</v>
      </c>
      <c r="M36" s="57">
        <f t="shared" si="4"/>
        <v>0</v>
      </c>
      <c r="N36" s="7"/>
      <c r="O36" s="7"/>
      <c r="P36" s="9"/>
    </row>
    <row r="37" spans="1:16" x14ac:dyDescent="0.3">
      <c r="A37" s="11">
        <f xml:space="preserve"> 'CASE DATA'!A37</f>
        <v>0</v>
      </c>
      <c r="B37" s="11">
        <f xml:space="preserve"> 'CASE DATA'!B37</f>
        <v>0</v>
      </c>
      <c r="C37" s="28">
        <f xml:space="preserve"> 'CASE DATA'!D37</f>
        <v>0</v>
      </c>
      <c r="D37" s="11">
        <f xml:space="preserve"> 'CASE DATA'!E37</f>
        <v>0</v>
      </c>
      <c r="E37" s="11">
        <f xml:space="preserve"> 'CASE DATA'!G37</f>
        <v>0</v>
      </c>
      <c r="F37" s="16">
        <f xml:space="preserve"> 'CASE DATA'!H37</f>
        <v>0</v>
      </c>
      <c r="G37" s="16" t="str">
        <f>IF(AND(F37="YES", OR(E37="GTR",E37="GPL",E37="DEF",E37="JUV")), 'CASE DATA'!L37, "N/A")</f>
        <v>N/A</v>
      </c>
      <c r="H37" s="16" t="str">
        <f>IF(AND(F37="YES", OR(E37="GTR",E37="GPL",E37="DEF",E37="JUV")), (SUM('CASE DATA'!J37:K37)+SUM('CASE DATA'!M37:S37)), "N/A")</f>
        <v>N/A</v>
      </c>
      <c r="I37" s="57" t="str">
        <f t="shared" si="2"/>
        <v>N/A</v>
      </c>
      <c r="J37" s="16" t="str">
        <f t="shared" si="3"/>
        <v>NO</v>
      </c>
      <c r="K37" s="16" t="str">
        <f>IF(J37="YES",'CASE DATA'!L37,"N/A")</f>
        <v>N/A</v>
      </c>
      <c r="L37" s="16" t="str">
        <f>IF(J37="YES", SUM('CASE DATA'!J37:K37)+SUM('CASE DATA'!M37:S37),"N/A")</f>
        <v>N/A</v>
      </c>
      <c r="M37" s="57">
        <f t="shared" si="4"/>
        <v>0</v>
      </c>
      <c r="N37" s="7"/>
      <c r="O37" s="7"/>
      <c r="P37" s="9"/>
    </row>
    <row r="38" spans="1:16" x14ac:dyDescent="0.3">
      <c r="A38" s="11">
        <f xml:space="preserve"> 'CASE DATA'!A38</f>
        <v>0</v>
      </c>
      <c r="B38" s="11">
        <f xml:space="preserve"> 'CASE DATA'!B38</f>
        <v>0</v>
      </c>
      <c r="C38" s="28">
        <f xml:space="preserve"> 'CASE DATA'!D38</f>
        <v>0</v>
      </c>
      <c r="D38" s="11">
        <f xml:space="preserve"> 'CASE DATA'!E38</f>
        <v>0</v>
      </c>
      <c r="E38" s="11">
        <f xml:space="preserve"> 'CASE DATA'!G38</f>
        <v>0</v>
      </c>
      <c r="F38" s="16">
        <f xml:space="preserve"> 'CASE DATA'!H38</f>
        <v>0</v>
      </c>
      <c r="G38" s="16" t="str">
        <f>IF(AND(F38="YES", OR(E38="GTR",E38="GPL",E38="DEF",E38="JUV")), 'CASE DATA'!L38, "N/A")</f>
        <v>N/A</v>
      </c>
      <c r="H38" s="16" t="str">
        <f>IF(AND(F38="YES", OR(E38="GTR",E38="GPL",E38="DEF",E38="JUV")), (SUM('CASE DATA'!J38:K38)+SUM('CASE DATA'!M38:S38)), "N/A")</f>
        <v>N/A</v>
      </c>
      <c r="I38" s="57" t="str">
        <f t="shared" si="2"/>
        <v>N/A</v>
      </c>
      <c r="J38" s="16" t="str">
        <f t="shared" si="3"/>
        <v>NO</v>
      </c>
      <c r="K38" s="16" t="str">
        <f>IF(J38="YES",'CASE DATA'!L38,"N/A")</f>
        <v>N/A</v>
      </c>
      <c r="L38" s="16" t="str">
        <f>IF(J38="YES", SUM('CASE DATA'!J38:K38)+SUM('CASE DATA'!M38:S38),"N/A")</f>
        <v>N/A</v>
      </c>
      <c r="M38" s="57">
        <f t="shared" si="4"/>
        <v>0</v>
      </c>
      <c r="N38" s="7"/>
      <c r="O38" s="7"/>
      <c r="P38" s="9"/>
    </row>
    <row r="39" spans="1:16" x14ac:dyDescent="0.3">
      <c r="A39" s="11">
        <f xml:space="preserve"> 'CASE DATA'!A39</f>
        <v>0</v>
      </c>
      <c r="B39" s="11">
        <f xml:space="preserve"> 'CASE DATA'!B39</f>
        <v>0</v>
      </c>
      <c r="C39" s="28">
        <f xml:space="preserve"> 'CASE DATA'!D39</f>
        <v>0</v>
      </c>
      <c r="D39" s="11">
        <f xml:space="preserve"> 'CASE DATA'!E39</f>
        <v>0</v>
      </c>
      <c r="E39" s="11">
        <f xml:space="preserve"> 'CASE DATA'!G39</f>
        <v>0</v>
      </c>
      <c r="F39" s="16">
        <f xml:space="preserve"> 'CASE DATA'!H39</f>
        <v>0</v>
      </c>
      <c r="G39" s="16" t="str">
        <f>IF(AND(F39="YES", OR(E39="GTR",E39="GPL",E39="DEF",E39="JUV")), 'CASE DATA'!L39, "N/A")</f>
        <v>N/A</v>
      </c>
      <c r="H39" s="16" t="str">
        <f>IF(AND(F39="YES", OR(E39="GTR",E39="GPL",E39="DEF",E39="JUV")), (SUM('CASE DATA'!J39:K39)+SUM('CASE DATA'!M39:S39)), "N/A")</f>
        <v>N/A</v>
      </c>
      <c r="I39" s="57" t="str">
        <f t="shared" si="2"/>
        <v>N/A</v>
      </c>
      <c r="J39" s="16" t="str">
        <f t="shared" si="3"/>
        <v>NO</v>
      </c>
      <c r="K39" s="16" t="str">
        <f>IF(J39="YES",'CASE DATA'!L39,"N/A")</f>
        <v>N/A</v>
      </c>
      <c r="L39" s="16" t="str">
        <f>IF(J39="YES", SUM('CASE DATA'!J39:K39)+SUM('CASE DATA'!M39:S39),"N/A")</f>
        <v>N/A</v>
      </c>
      <c r="M39" s="57">
        <f t="shared" si="4"/>
        <v>0</v>
      </c>
      <c r="N39" s="7"/>
      <c r="O39" s="7"/>
      <c r="P39" s="9"/>
    </row>
    <row r="40" spans="1:16" x14ac:dyDescent="0.3">
      <c r="A40" s="11">
        <f xml:space="preserve"> 'CASE DATA'!A40</f>
        <v>0</v>
      </c>
      <c r="B40" s="11">
        <f xml:space="preserve"> 'CASE DATA'!B40</f>
        <v>0</v>
      </c>
      <c r="C40" s="28">
        <f xml:space="preserve"> 'CASE DATA'!D40</f>
        <v>0</v>
      </c>
      <c r="D40" s="11">
        <f xml:space="preserve"> 'CASE DATA'!E40</f>
        <v>0</v>
      </c>
      <c r="E40" s="11">
        <f xml:space="preserve"> 'CASE DATA'!G40</f>
        <v>0</v>
      </c>
      <c r="F40" s="16">
        <f xml:space="preserve"> 'CASE DATA'!H40</f>
        <v>0</v>
      </c>
      <c r="G40" s="16" t="str">
        <f>IF(AND(F40="YES", OR(E40="GTR",E40="GPL",E40="DEF",E40="JUV")), 'CASE DATA'!L40, "N/A")</f>
        <v>N/A</v>
      </c>
      <c r="H40" s="16" t="str">
        <f>IF(AND(F40="YES", OR(E40="GTR",E40="GPL",E40="DEF",E40="JUV")), (SUM('CASE DATA'!J40:K40)+SUM('CASE DATA'!M40:S40)), "N/A")</f>
        <v>N/A</v>
      </c>
      <c r="I40" s="57" t="str">
        <f t="shared" si="2"/>
        <v>N/A</v>
      </c>
      <c r="J40" s="16" t="str">
        <f t="shared" si="3"/>
        <v>NO</v>
      </c>
      <c r="K40" s="16" t="str">
        <f>IF(J40="YES",'CASE DATA'!L40,"N/A")</f>
        <v>N/A</v>
      </c>
      <c r="L40" s="16" t="str">
        <f>IF(J40="YES", SUM('CASE DATA'!J40:K40)+SUM('CASE DATA'!M40:S40),"N/A")</f>
        <v>N/A</v>
      </c>
      <c r="M40" s="57">
        <f t="shared" si="4"/>
        <v>0</v>
      </c>
      <c r="N40" s="7"/>
      <c r="O40" s="7"/>
      <c r="P40" s="9"/>
    </row>
    <row r="41" spans="1:16" x14ac:dyDescent="0.3">
      <c r="A41" s="11">
        <f xml:space="preserve"> 'CASE DATA'!A41</f>
        <v>0</v>
      </c>
      <c r="B41" s="11">
        <f xml:space="preserve"> 'CASE DATA'!B41</f>
        <v>0</v>
      </c>
      <c r="C41" s="28">
        <f xml:space="preserve"> 'CASE DATA'!D41</f>
        <v>0</v>
      </c>
      <c r="D41" s="11">
        <f xml:space="preserve"> 'CASE DATA'!E41</f>
        <v>0</v>
      </c>
      <c r="E41" s="11">
        <f xml:space="preserve"> 'CASE DATA'!G41</f>
        <v>0</v>
      </c>
      <c r="F41" s="16">
        <f xml:space="preserve"> 'CASE DATA'!H41</f>
        <v>0</v>
      </c>
      <c r="G41" s="16" t="str">
        <f>IF(AND(F41="YES", OR(E41="GTR",E41="GPL",E41="DEF",E41="JUV")), 'CASE DATA'!L41, "N/A")</f>
        <v>N/A</v>
      </c>
      <c r="H41" s="16" t="str">
        <f>IF(AND(F41="YES", OR(E41="GTR",E41="GPL",E41="DEF",E41="JUV")), (SUM('CASE DATA'!J41:K41)+SUM('CASE DATA'!M41:S41)), "N/A")</f>
        <v>N/A</v>
      </c>
      <c r="I41" s="57" t="str">
        <f t="shared" si="2"/>
        <v>N/A</v>
      </c>
      <c r="J41" s="16" t="str">
        <f t="shared" si="3"/>
        <v>NO</v>
      </c>
      <c r="K41" s="16" t="str">
        <f>IF(J41="YES",'CASE DATA'!L41,"N/A")</f>
        <v>N/A</v>
      </c>
      <c r="L41" s="16" t="str">
        <f>IF(J41="YES", SUM('CASE DATA'!J41:K41)+SUM('CASE DATA'!M41:S41),"N/A")</f>
        <v>N/A</v>
      </c>
      <c r="M41" s="57">
        <f t="shared" si="4"/>
        <v>0</v>
      </c>
      <c r="N41" s="7"/>
      <c r="O41" s="7"/>
      <c r="P41" s="9"/>
    </row>
    <row r="42" spans="1:16" x14ac:dyDescent="0.3">
      <c r="A42" s="11">
        <f xml:space="preserve"> 'CASE DATA'!A42</f>
        <v>0</v>
      </c>
      <c r="B42" s="11">
        <f xml:space="preserve"> 'CASE DATA'!B42</f>
        <v>0</v>
      </c>
      <c r="C42" s="28">
        <f xml:space="preserve"> 'CASE DATA'!D42</f>
        <v>0</v>
      </c>
      <c r="D42" s="11">
        <f xml:space="preserve"> 'CASE DATA'!E42</f>
        <v>0</v>
      </c>
      <c r="E42" s="11">
        <f xml:space="preserve"> 'CASE DATA'!G42</f>
        <v>0</v>
      </c>
      <c r="F42" s="16">
        <f xml:space="preserve"> 'CASE DATA'!H42</f>
        <v>0</v>
      </c>
      <c r="G42" s="16" t="str">
        <f>IF(AND(F42="YES", OR(E42="GTR",E42="GPL",E42="DEF",E42="JUV")), 'CASE DATA'!L42, "N/A")</f>
        <v>N/A</v>
      </c>
      <c r="H42" s="16" t="str">
        <f>IF(AND(F42="YES", OR(E42="GTR",E42="GPL",E42="DEF",E42="JUV")), (SUM('CASE DATA'!J42:K42)+SUM('CASE DATA'!M42:S42)), "N/A")</f>
        <v>N/A</v>
      </c>
      <c r="I42" s="57" t="str">
        <f t="shared" si="2"/>
        <v>N/A</v>
      </c>
      <c r="J42" s="16" t="str">
        <f t="shared" si="3"/>
        <v>NO</v>
      </c>
      <c r="K42" s="16" t="str">
        <f>IF(J42="YES",'CASE DATA'!L42,"N/A")</f>
        <v>N/A</v>
      </c>
      <c r="L42" s="16" t="str">
        <f>IF(J42="YES", SUM('CASE DATA'!J42:K42)+SUM('CASE DATA'!M42:S42),"N/A")</f>
        <v>N/A</v>
      </c>
      <c r="M42" s="57">
        <f t="shared" si="4"/>
        <v>0</v>
      </c>
      <c r="P42" s="9"/>
    </row>
    <row r="43" spans="1:16" x14ac:dyDescent="0.3">
      <c r="A43" s="11">
        <f xml:space="preserve"> 'CASE DATA'!A43</f>
        <v>0</v>
      </c>
      <c r="B43" s="11">
        <f xml:space="preserve"> 'CASE DATA'!B43</f>
        <v>0</v>
      </c>
      <c r="C43" s="28">
        <f xml:space="preserve"> 'CASE DATA'!D43</f>
        <v>0</v>
      </c>
      <c r="D43" s="11">
        <f xml:space="preserve"> 'CASE DATA'!E43</f>
        <v>0</v>
      </c>
      <c r="E43" s="11">
        <f xml:space="preserve"> 'CASE DATA'!G43</f>
        <v>0</v>
      </c>
      <c r="F43" s="16">
        <f xml:space="preserve"> 'CASE DATA'!H43</f>
        <v>0</v>
      </c>
      <c r="G43" s="16" t="str">
        <f>IF(AND(F43="YES", OR(E43="GTR",E43="GPL",E43="DEF",E43="JUV")), 'CASE DATA'!L43, "N/A")</f>
        <v>N/A</v>
      </c>
      <c r="H43" s="16" t="str">
        <f>IF(AND(F43="YES", OR(E43="GTR",E43="GPL",E43="DEF",E43="JUV")), (SUM('CASE DATA'!J43:K43)+SUM('CASE DATA'!M43:S43)), "N/A")</f>
        <v>N/A</v>
      </c>
      <c r="I43" s="57" t="str">
        <f t="shared" si="2"/>
        <v>N/A</v>
      </c>
      <c r="J43" s="16" t="str">
        <f t="shared" si="3"/>
        <v>NO</v>
      </c>
      <c r="K43" s="16" t="str">
        <f>IF(J43="YES",'CASE DATA'!L43,"N/A")</f>
        <v>N/A</v>
      </c>
      <c r="L43" s="16" t="str">
        <f>IF(J43="YES", SUM('CASE DATA'!J43:K43)+SUM('CASE DATA'!M43:S43),"N/A")</f>
        <v>N/A</v>
      </c>
      <c r="M43" s="57">
        <f t="shared" si="4"/>
        <v>0</v>
      </c>
      <c r="N43" s="7"/>
      <c r="O43" s="7"/>
      <c r="P43" s="9"/>
    </row>
    <row r="44" spans="1:16" x14ac:dyDescent="0.3">
      <c r="A44" s="11">
        <f xml:space="preserve"> 'CASE DATA'!A44</f>
        <v>0</v>
      </c>
      <c r="B44" s="11">
        <f xml:space="preserve"> 'CASE DATA'!B44</f>
        <v>0</v>
      </c>
      <c r="C44" s="28">
        <f xml:space="preserve"> 'CASE DATA'!D44</f>
        <v>0</v>
      </c>
      <c r="D44" s="11">
        <f xml:space="preserve"> 'CASE DATA'!E44</f>
        <v>0</v>
      </c>
      <c r="E44" s="11">
        <f xml:space="preserve"> 'CASE DATA'!G44</f>
        <v>0</v>
      </c>
      <c r="F44" s="16">
        <f xml:space="preserve"> 'CASE DATA'!H44</f>
        <v>0</v>
      </c>
      <c r="G44" s="16" t="str">
        <f>IF(AND(F44="YES", OR(E44="GTR",E44="GPL",E44="DEF",E44="JUV")), 'CASE DATA'!L44, "N/A")</f>
        <v>N/A</v>
      </c>
      <c r="H44" s="16" t="str">
        <f>IF(AND(F44="YES", OR(E44="GTR",E44="GPL",E44="DEF",E44="JUV")), (SUM('CASE DATA'!J44:K44)+SUM('CASE DATA'!M44:S44)), "N/A")</f>
        <v>N/A</v>
      </c>
      <c r="I44" s="57" t="str">
        <f t="shared" si="2"/>
        <v>N/A</v>
      </c>
      <c r="J44" s="16" t="str">
        <f t="shared" si="3"/>
        <v>NO</v>
      </c>
      <c r="K44" s="16" t="str">
        <f>IF(J44="YES",'CASE DATA'!L44,"N/A")</f>
        <v>N/A</v>
      </c>
      <c r="L44" s="16" t="str">
        <f>IF(J44="YES", SUM('CASE DATA'!J44:K44)+SUM('CASE DATA'!M44:S44),"N/A")</f>
        <v>N/A</v>
      </c>
      <c r="M44" s="57">
        <f t="shared" si="4"/>
        <v>0</v>
      </c>
    </row>
    <row r="45" spans="1:16" x14ac:dyDescent="0.3">
      <c r="A45" s="11">
        <f xml:space="preserve"> 'CASE DATA'!A45</f>
        <v>0</v>
      </c>
      <c r="B45" s="11">
        <f xml:space="preserve"> 'CASE DATA'!B45</f>
        <v>0</v>
      </c>
      <c r="C45" s="28">
        <f xml:space="preserve"> 'CASE DATA'!D45</f>
        <v>0</v>
      </c>
      <c r="D45" s="11">
        <f xml:space="preserve"> 'CASE DATA'!E45</f>
        <v>0</v>
      </c>
      <c r="E45" s="11">
        <f xml:space="preserve"> 'CASE DATA'!G45</f>
        <v>0</v>
      </c>
      <c r="F45" s="16">
        <f xml:space="preserve"> 'CASE DATA'!H45</f>
        <v>0</v>
      </c>
      <c r="G45" s="16" t="str">
        <f>IF(AND(F45="YES", OR(E45="GTR",E45="GPL",E45="DEF",E45="JUV")), 'CASE DATA'!L45, "N/A")</f>
        <v>N/A</v>
      </c>
      <c r="H45" s="16" t="str">
        <f>IF(AND(F45="YES", OR(E45="GTR",E45="GPL",E45="DEF",E45="JUV")), (SUM('CASE DATA'!J45:K45)+SUM('CASE DATA'!M45:S45)), "N/A")</f>
        <v>N/A</v>
      </c>
      <c r="I45" s="57" t="str">
        <f t="shared" si="2"/>
        <v>N/A</v>
      </c>
      <c r="J45" s="16" t="str">
        <f t="shared" si="3"/>
        <v>NO</v>
      </c>
      <c r="K45" s="16" t="str">
        <f>IF(J45="YES",'CASE DATA'!L45,"N/A")</f>
        <v>N/A</v>
      </c>
      <c r="L45" s="16" t="str">
        <f>IF(J45="YES", SUM('CASE DATA'!J45:K45)+SUM('CASE DATA'!M45:S45),"N/A")</f>
        <v>N/A</v>
      </c>
      <c r="M45" s="57">
        <f t="shared" si="4"/>
        <v>0</v>
      </c>
    </row>
    <row r="46" spans="1:16" x14ac:dyDescent="0.3">
      <c r="A46" s="11">
        <f xml:space="preserve"> 'CASE DATA'!A46</f>
        <v>0</v>
      </c>
      <c r="B46" s="11">
        <f xml:space="preserve"> 'CASE DATA'!B46</f>
        <v>0</v>
      </c>
      <c r="C46" s="28">
        <f xml:space="preserve"> 'CASE DATA'!D46</f>
        <v>0</v>
      </c>
      <c r="D46" s="11">
        <f xml:space="preserve"> 'CASE DATA'!E46</f>
        <v>0</v>
      </c>
      <c r="E46" s="11">
        <f xml:space="preserve"> 'CASE DATA'!G46</f>
        <v>0</v>
      </c>
      <c r="F46" s="16">
        <f xml:space="preserve"> 'CASE DATA'!H46</f>
        <v>0</v>
      </c>
      <c r="G46" s="16" t="str">
        <f>IF(AND(F46="YES", OR(E46="GTR",E46="GPL",E46="DEF",E46="JUV")), 'CASE DATA'!L46, "N/A")</f>
        <v>N/A</v>
      </c>
      <c r="H46" s="16" t="str">
        <f>IF(AND(F46="YES", OR(E46="GTR",E46="GPL",E46="DEF",E46="JUV")), (SUM('CASE DATA'!J46:K46)+SUM('CASE DATA'!M46:S46)), "N/A")</f>
        <v>N/A</v>
      </c>
      <c r="I46" s="57" t="str">
        <f t="shared" si="2"/>
        <v>N/A</v>
      </c>
      <c r="J46" s="16" t="str">
        <f t="shared" si="3"/>
        <v>NO</v>
      </c>
      <c r="K46" s="16" t="str">
        <f>IF(J46="YES",'CASE DATA'!L46,"N/A")</f>
        <v>N/A</v>
      </c>
      <c r="L46" s="16" t="str">
        <f>IF(J46="YES", SUM('CASE DATA'!J46:K46)+SUM('CASE DATA'!M46:S46),"N/A")</f>
        <v>N/A</v>
      </c>
      <c r="M46" s="57">
        <f t="shared" si="4"/>
        <v>0</v>
      </c>
    </row>
    <row r="47" spans="1:16" x14ac:dyDescent="0.3">
      <c r="A47" s="11">
        <f xml:space="preserve"> 'CASE DATA'!A47</f>
        <v>0</v>
      </c>
      <c r="B47" s="11">
        <f xml:space="preserve"> 'CASE DATA'!B47</f>
        <v>0</v>
      </c>
      <c r="C47" s="28">
        <f xml:space="preserve"> 'CASE DATA'!D47</f>
        <v>0</v>
      </c>
      <c r="D47" s="11">
        <f xml:space="preserve"> 'CASE DATA'!E47</f>
        <v>0</v>
      </c>
      <c r="E47" s="11">
        <f xml:space="preserve"> 'CASE DATA'!G47</f>
        <v>0</v>
      </c>
      <c r="F47" s="16">
        <f xml:space="preserve"> 'CASE DATA'!H47</f>
        <v>0</v>
      </c>
      <c r="G47" s="16" t="str">
        <f>IF(AND(F47="YES", OR(E47="GTR",E47="GPL",E47="DEF",E47="JUV")), 'CASE DATA'!L47, "N/A")</f>
        <v>N/A</v>
      </c>
      <c r="H47" s="16" t="str">
        <f>IF(AND(F47="YES", OR(E47="GTR",E47="GPL",E47="DEF",E47="JUV")), (SUM('CASE DATA'!J47:K47)+SUM('CASE DATA'!M47:S47)), "N/A")</f>
        <v>N/A</v>
      </c>
      <c r="I47" s="57" t="str">
        <f t="shared" si="2"/>
        <v>N/A</v>
      </c>
      <c r="J47" s="16" t="str">
        <f t="shared" si="3"/>
        <v>NO</v>
      </c>
      <c r="K47" s="16" t="str">
        <f>IF(J47="YES",'CASE DATA'!L47,"N/A")</f>
        <v>N/A</v>
      </c>
      <c r="L47" s="16" t="str">
        <f>IF(J47="YES", SUM('CASE DATA'!J47:K47)+SUM('CASE DATA'!M47:S47),"N/A")</f>
        <v>N/A</v>
      </c>
      <c r="M47" s="57">
        <f t="shared" si="4"/>
        <v>0</v>
      </c>
    </row>
    <row r="48" spans="1:16" x14ac:dyDescent="0.3">
      <c r="A48" s="11">
        <f xml:space="preserve"> 'CASE DATA'!A48</f>
        <v>0</v>
      </c>
      <c r="B48" s="11">
        <f xml:space="preserve"> 'CASE DATA'!B48</f>
        <v>0</v>
      </c>
      <c r="C48" s="28">
        <f xml:space="preserve"> 'CASE DATA'!D48</f>
        <v>0</v>
      </c>
      <c r="D48" s="11">
        <f xml:space="preserve"> 'CASE DATA'!E48</f>
        <v>0</v>
      </c>
      <c r="E48" s="11">
        <f xml:space="preserve"> 'CASE DATA'!G48</f>
        <v>0</v>
      </c>
      <c r="F48" s="16">
        <f xml:space="preserve"> 'CASE DATA'!H48</f>
        <v>0</v>
      </c>
      <c r="G48" s="16" t="str">
        <f>IF(AND(F48="YES", OR(E48="GTR",E48="GPL",E48="DEF",E48="JUV")), 'CASE DATA'!L48, "N/A")</f>
        <v>N/A</v>
      </c>
      <c r="H48" s="16" t="str">
        <f>IF(AND(F48="YES", OR(E48="GTR",E48="GPL",E48="DEF",E48="JUV")), (SUM('CASE DATA'!J48:K48)+SUM('CASE DATA'!M48:S48)), "N/A")</f>
        <v>N/A</v>
      </c>
      <c r="I48" s="57" t="str">
        <f t="shared" si="2"/>
        <v>N/A</v>
      </c>
      <c r="J48" s="16" t="str">
        <f t="shared" ref="J48:J100" si="5" xml:space="preserve"> IF(OR(E48="GTR", E48="GPL", E48="DEF"), "YES", "NO")</f>
        <v>NO</v>
      </c>
      <c r="K48" s="16" t="str">
        <f>IF(J48="YES",'CASE DATA'!L48,"N/A")</f>
        <v>N/A</v>
      </c>
      <c r="L48" s="16" t="str">
        <f>IF(J48="YES", SUM('CASE DATA'!J48:K48)+SUM('CASE DATA'!M48:S48),"N/A")</f>
        <v>N/A</v>
      </c>
      <c r="M48" s="57">
        <f t="shared" ref="M48:M100" si="6">IF(AND(J48="YES"), K48+L48, 0)</f>
        <v>0</v>
      </c>
    </row>
    <row r="49" spans="1:13" x14ac:dyDescent="0.3">
      <c r="A49" s="11">
        <f xml:space="preserve"> 'CASE DATA'!A49</f>
        <v>0</v>
      </c>
      <c r="B49" s="11">
        <f xml:space="preserve"> 'CASE DATA'!B49</f>
        <v>0</v>
      </c>
      <c r="C49" s="28">
        <f xml:space="preserve"> 'CASE DATA'!D49</f>
        <v>0</v>
      </c>
      <c r="D49" s="11">
        <f xml:space="preserve"> 'CASE DATA'!E49</f>
        <v>0</v>
      </c>
      <c r="E49" s="11">
        <f xml:space="preserve"> 'CASE DATA'!G49</f>
        <v>0</v>
      </c>
      <c r="F49" s="16">
        <f xml:space="preserve"> 'CASE DATA'!H49</f>
        <v>0</v>
      </c>
      <c r="G49" s="16" t="str">
        <f>IF(AND(F49="YES", OR(E49="GTR",E49="GPL",E49="DEF",E49="JUV")), 'CASE DATA'!L49, "N/A")</f>
        <v>N/A</v>
      </c>
      <c r="H49" s="16" t="str">
        <f>IF(AND(F49="YES", OR(E49="GTR",E49="GPL",E49="DEF",E49="JUV")), (SUM('CASE DATA'!J49:K49)+SUM('CASE DATA'!M49:S49)), "N/A")</f>
        <v>N/A</v>
      </c>
      <c r="I49" s="57" t="str">
        <f t="shared" si="2"/>
        <v>N/A</v>
      </c>
      <c r="J49" s="16" t="str">
        <f t="shared" si="5"/>
        <v>NO</v>
      </c>
      <c r="K49" s="16" t="str">
        <f>IF(J49="YES",'CASE DATA'!L49,"N/A")</f>
        <v>N/A</v>
      </c>
      <c r="L49" s="16" t="str">
        <f>IF(J49="YES", SUM('CASE DATA'!J49:K49)+SUM('CASE DATA'!M49:S49),"N/A")</f>
        <v>N/A</v>
      </c>
      <c r="M49" s="57">
        <f t="shared" si="6"/>
        <v>0</v>
      </c>
    </row>
    <row r="50" spans="1:13" x14ac:dyDescent="0.3">
      <c r="A50" s="11">
        <f xml:space="preserve"> 'CASE DATA'!A50</f>
        <v>0</v>
      </c>
      <c r="B50" s="11">
        <f xml:space="preserve"> 'CASE DATA'!B50</f>
        <v>0</v>
      </c>
      <c r="C50" s="28">
        <f xml:space="preserve"> 'CASE DATA'!D50</f>
        <v>0</v>
      </c>
      <c r="D50" s="11">
        <f xml:space="preserve"> 'CASE DATA'!E50</f>
        <v>0</v>
      </c>
      <c r="E50" s="11">
        <f xml:space="preserve"> 'CASE DATA'!G50</f>
        <v>0</v>
      </c>
      <c r="F50" s="16">
        <f xml:space="preserve"> 'CASE DATA'!H50</f>
        <v>0</v>
      </c>
      <c r="G50" s="16" t="str">
        <f>IF(AND(F50="YES", OR(E50="GTR",E50="GPL",E50="DEF",E50="JUV")), 'CASE DATA'!L50, "N/A")</f>
        <v>N/A</v>
      </c>
      <c r="H50" s="16" t="str">
        <f>IF(AND(F50="YES", OR(E50="GTR",E50="GPL",E50="DEF",E50="JUV")), (SUM('CASE DATA'!J50:K50)+SUM('CASE DATA'!M50:S50)), "N/A")</f>
        <v>N/A</v>
      </c>
      <c r="I50" s="57" t="str">
        <f t="shared" si="2"/>
        <v>N/A</v>
      </c>
      <c r="J50" s="16" t="str">
        <f t="shared" si="5"/>
        <v>NO</v>
      </c>
      <c r="K50" s="16" t="str">
        <f>IF(J50="YES",'CASE DATA'!L50,"N/A")</f>
        <v>N/A</v>
      </c>
      <c r="L50" s="16" t="str">
        <f>IF(J50="YES", SUM('CASE DATA'!J50:K50)+SUM('CASE DATA'!M50:S50),"N/A")</f>
        <v>N/A</v>
      </c>
      <c r="M50" s="57">
        <f t="shared" si="6"/>
        <v>0</v>
      </c>
    </row>
    <row r="51" spans="1:13" x14ac:dyDescent="0.3">
      <c r="A51" s="11">
        <f xml:space="preserve"> 'CASE DATA'!A51</f>
        <v>0</v>
      </c>
      <c r="B51" s="11">
        <f xml:space="preserve"> 'CASE DATA'!B51</f>
        <v>0</v>
      </c>
      <c r="C51" s="28">
        <f xml:space="preserve"> 'CASE DATA'!D51</f>
        <v>0</v>
      </c>
      <c r="D51" s="11">
        <f xml:space="preserve"> 'CASE DATA'!E51</f>
        <v>0</v>
      </c>
      <c r="E51" s="11">
        <f xml:space="preserve"> 'CASE DATA'!G51</f>
        <v>0</v>
      </c>
      <c r="F51" s="16">
        <f xml:space="preserve"> 'CASE DATA'!H51</f>
        <v>0</v>
      </c>
      <c r="G51" s="16" t="str">
        <f>IF(AND(F51="YES", OR(E51="GTR",E51="GPL",E51="DEF",E51="JUV")), 'CASE DATA'!L51, "N/A")</f>
        <v>N/A</v>
      </c>
      <c r="H51" s="16" t="str">
        <f>IF(AND(F51="YES", OR(E51="GTR",E51="GPL",E51="DEF",E51="JUV")), (SUM('CASE DATA'!J51:K51)+SUM('CASE DATA'!M51:S51)), "N/A")</f>
        <v>N/A</v>
      </c>
      <c r="I51" s="57" t="str">
        <f t="shared" si="2"/>
        <v>N/A</v>
      </c>
      <c r="J51" s="16" t="str">
        <f t="shared" si="5"/>
        <v>NO</v>
      </c>
      <c r="K51" s="16" t="str">
        <f>IF(J51="YES",'CASE DATA'!L51,"N/A")</f>
        <v>N/A</v>
      </c>
      <c r="L51" s="16" t="str">
        <f>IF(J51="YES", SUM('CASE DATA'!J51:K51)+SUM('CASE DATA'!M51:S51),"N/A")</f>
        <v>N/A</v>
      </c>
      <c r="M51" s="57">
        <f t="shared" si="6"/>
        <v>0</v>
      </c>
    </row>
    <row r="52" spans="1:13" x14ac:dyDescent="0.3">
      <c r="A52" s="11">
        <f xml:space="preserve"> 'CASE DATA'!A52</f>
        <v>0</v>
      </c>
      <c r="B52" s="11">
        <f xml:space="preserve"> 'CASE DATA'!B52</f>
        <v>0</v>
      </c>
      <c r="C52" s="28">
        <f xml:space="preserve"> 'CASE DATA'!D52</f>
        <v>0</v>
      </c>
      <c r="D52" s="11">
        <f xml:space="preserve"> 'CASE DATA'!E52</f>
        <v>0</v>
      </c>
      <c r="E52" s="11">
        <f xml:space="preserve"> 'CASE DATA'!G52</f>
        <v>0</v>
      </c>
      <c r="F52" s="16">
        <f xml:space="preserve"> 'CASE DATA'!H52</f>
        <v>0</v>
      </c>
      <c r="G52" s="16" t="str">
        <f>IF(AND(F52="YES", OR(E52="GTR",E52="GPL",E52="DEF",E52="JUV")), 'CASE DATA'!L52, "N/A")</f>
        <v>N/A</v>
      </c>
      <c r="H52" s="16" t="str">
        <f>IF(AND(F52="YES", OR(E52="GTR",E52="GPL",E52="DEF",E52="JUV")), (SUM('CASE DATA'!J52:K52)+SUM('CASE DATA'!M52:S52)), "N/A")</f>
        <v>N/A</v>
      </c>
      <c r="I52" s="57" t="str">
        <f t="shared" si="2"/>
        <v>N/A</v>
      </c>
      <c r="J52" s="16" t="str">
        <f t="shared" si="5"/>
        <v>NO</v>
      </c>
      <c r="K52" s="16" t="str">
        <f>IF(J52="YES",'CASE DATA'!L52,"N/A")</f>
        <v>N/A</v>
      </c>
      <c r="L52" s="16" t="str">
        <f>IF(J52="YES", SUM('CASE DATA'!J52:K52)+SUM('CASE DATA'!M52:S52),"N/A")</f>
        <v>N/A</v>
      </c>
      <c r="M52" s="57">
        <f t="shared" si="6"/>
        <v>0</v>
      </c>
    </row>
    <row r="53" spans="1:13" x14ac:dyDescent="0.3">
      <c r="A53" s="11">
        <f xml:space="preserve"> 'CASE DATA'!A53</f>
        <v>0</v>
      </c>
      <c r="B53" s="11">
        <f xml:space="preserve"> 'CASE DATA'!B53</f>
        <v>0</v>
      </c>
      <c r="C53" s="28">
        <f xml:space="preserve"> 'CASE DATA'!D53</f>
        <v>0</v>
      </c>
      <c r="D53" s="11">
        <f xml:space="preserve"> 'CASE DATA'!E53</f>
        <v>0</v>
      </c>
      <c r="E53" s="11">
        <f xml:space="preserve"> 'CASE DATA'!G53</f>
        <v>0</v>
      </c>
      <c r="F53" s="16">
        <f xml:space="preserve"> 'CASE DATA'!H53</f>
        <v>0</v>
      </c>
      <c r="G53" s="16" t="str">
        <f>IF(AND(F53="YES", OR(E53="GTR",E53="GPL",E53="DEF",E53="JUV")), 'CASE DATA'!L53, "N/A")</f>
        <v>N/A</v>
      </c>
      <c r="H53" s="16" t="str">
        <f>IF(AND(F53="YES", OR(E53="GTR",E53="GPL",E53="DEF",E53="JUV")), (SUM('CASE DATA'!J53:K53)+SUM('CASE DATA'!M53:S53)), "N/A")</f>
        <v>N/A</v>
      </c>
      <c r="I53" s="57" t="str">
        <f t="shared" si="2"/>
        <v>N/A</v>
      </c>
      <c r="J53" s="16" t="str">
        <f t="shared" si="5"/>
        <v>NO</v>
      </c>
      <c r="K53" s="16" t="str">
        <f>IF(J53="YES",'CASE DATA'!L53,"N/A")</f>
        <v>N/A</v>
      </c>
      <c r="L53" s="16" t="str">
        <f>IF(J53="YES", SUM('CASE DATA'!J53:K53)+SUM('CASE DATA'!M53:S53),"N/A")</f>
        <v>N/A</v>
      </c>
      <c r="M53" s="57">
        <f t="shared" si="6"/>
        <v>0</v>
      </c>
    </row>
    <row r="54" spans="1:13" x14ac:dyDescent="0.3">
      <c r="A54" s="11">
        <f xml:space="preserve"> 'CASE DATA'!A54</f>
        <v>0</v>
      </c>
      <c r="B54" s="11">
        <f xml:space="preserve"> 'CASE DATA'!B54</f>
        <v>0</v>
      </c>
      <c r="C54" s="28">
        <f xml:space="preserve"> 'CASE DATA'!D54</f>
        <v>0</v>
      </c>
      <c r="D54" s="11">
        <f xml:space="preserve"> 'CASE DATA'!E54</f>
        <v>0</v>
      </c>
      <c r="E54" s="11">
        <f xml:space="preserve"> 'CASE DATA'!G54</f>
        <v>0</v>
      </c>
      <c r="F54" s="16">
        <f xml:space="preserve"> 'CASE DATA'!H54</f>
        <v>0</v>
      </c>
      <c r="G54" s="16" t="str">
        <f>IF(AND(F54="YES", OR(E54="GTR",E54="GPL",E54="DEF",E54="JUV")), 'CASE DATA'!L54, "N/A")</f>
        <v>N/A</v>
      </c>
      <c r="H54" s="16" t="str">
        <f>IF(AND(F54="YES", OR(E54="GTR",E54="GPL",E54="DEF",E54="JUV")), (SUM('CASE DATA'!J54:K54)+SUM('CASE DATA'!M54:S54)), "N/A")</f>
        <v>N/A</v>
      </c>
      <c r="I54" s="57" t="str">
        <f t="shared" si="2"/>
        <v>N/A</v>
      </c>
      <c r="J54" s="16" t="str">
        <f t="shared" si="5"/>
        <v>NO</v>
      </c>
      <c r="K54" s="16" t="str">
        <f>IF(J54="YES",'CASE DATA'!L54,"N/A")</f>
        <v>N/A</v>
      </c>
      <c r="L54" s="16" t="str">
        <f>IF(J54="YES", SUM('CASE DATA'!J54:K54)+SUM('CASE DATA'!M54:S54),"N/A")</f>
        <v>N/A</v>
      </c>
      <c r="M54" s="57">
        <f t="shared" si="6"/>
        <v>0</v>
      </c>
    </row>
    <row r="55" spans="1:13" x14ac:dyDescent="0.3">
      <c r="A55" s="11">
        <f xml:space="preserve"> 'CASE DATA'!A55</f>
        <v>0</v>
      </c>
      <c r="B55" s="11">
        <f xml:space="preserve"> 'CASE DATA'!B55</f>
        <v>0</v>
      </c>
      <c r="C55" s="28">
        <f xml:space="preserve"> 'CASE DATA'!D55</f>
        <v>0</v>
      </c>
      <c r="D55" s="11">
        <f xml:space="preserve"> 'CASE DATA'!E55</f>
        <v>0</v>
      </c>
      <c r="E55" s="11">
        <f xml:space="preserve"> 'CASE DATA'!G55</f>
        <v>0</v>
      </c>
      <c r="F55" s="16">
        <f xml:space="preserve"> 'CASE DATA'!H55</f>
        <v>0</v>
      </c>
      <c r="G55" s="16" t="str">
        <f>IF(AND(F55="YES", OR(E55="GTR",E55="GPL",E55="DEF",E55="JUV")), 'CASE DATA'!L55, "N/A")</f>
        <v>N/A</v>
      </c>
      <c r="H55" s="16" t="str">
        <f>IF(AND(F55="YES", OR(E55="GTR",E55="GPL",E55="DEF",E55="JUV")), (SUM('CASE DATA'!J55:K55)+SUM('CASE DATA'!M55:S55)), "N/A")</f>
        <v>N/A</v>
      </c>
      <c r="I55" s="57" t="str">
        <f t="shared" si="2"/>
        <v>N/A</v>
      </c>
      <c r="J55" s="16" t="str">
        <f t="shared" si="5"/>
        <v>NO</v>
      </c>
      <c r="K55" s="16" t="str">
        <f>IF(J55="YES",'CASE DATA'!L55,"N/A")</f>
        <v>N/A</v>
      </c>
      <c r="L55" s="16" t="str">
        <f>IF(J55="YES", SUM('CASE DATA'!J55:K55)+SUM('CASE DATA'!M55:S55),"N/A")</f>
        <v>N/A</v>
      </c>
      <c r="M55" s="57">
        <f t="shared" si="6"/>
        <v>0</v>
      </c>
    </row>
    <row r="56" spans="1:13" x14ac:dyDescent="0.3">
      <c r="A56" s="11">
        <f xml:space="preserve"> 'CASE DATA'!A56</f>
        <v>0</v>
      </c>
      <c r="B56" s="11">
        <f xml:space="preserve"> 'CASE DATA'!B56</f>
        <v>0</v>
      </c>
      <c r="C56" s="28">
        <f xml:space="preserve"> 'CASE DATA'!D56</f>
        <v>0</v>
      </c>
      <c r="D56" s="11">
        <f xml:space="preserve"> 'CASE DATA'!E56</f>
        <v>0</v>
      </c>
      <c r="E56" s="11">
        <f xml:space="preserve"> 'CASE DATA'!G56</f>
        <v>0</v>
      </c>
      <c r="F56" s="16">
        <f xml:space="preserve"> 'CASE DATA'!H56</f>
        <v>0</v>
      </c>
      <c r="G56" s="16" t="str">
        <f>IF(AND(F56="YES", OR(E56="GTR",E56="GPL",E56="DEF",E56="JUV")), 'CASE DATA'!L56, "N/A")</f>
        <v>N/A</v>
      </c>
      <c r="H56" s="16" t="str">
        <f>IF(AND(F56="YES", OR(E56="GTR",E56="GPL",E56="DEF",E56="JUV")), (SUM('CASE DATA'!J56:K56)+SUM('CASE DATA'!M56:S56)), "N/A")</f>
        <v>N/A</v>
      </c>
      <c r="I56" s="57" t="str">
        <f t="shared" si="2"/>
        <v>N/A</v>
      </c>
      <c r="J56" s="16" t="str">
        <f t="shared" si="5"/>
        <v>NO</v>
      </c>
      <c r="K56" s="16" t="str">
        <f>IF(J56="YES",'CASE DATA'!L56,"N/A")</f>
        <v>N/A</v>
      </c>
      <c r="L56" s="16" t="str">
        <f>IF(J56="YES", SUM('CASE DATA'!J56:K56)+SUM('CASE DATA'!M56:S56),"N/A")</f>
        <v>N/A</v>
      </c>
      <c r="M56" s="57">
        <f t="shared" si="6"/>
        <v>0</v>
      </c>
    </row>
    <row r="57" spans="1:13" x14ac:dyDescent="0.3">
      <c r="A57" s="11">
        <f xml:space="preserve"> 'CASE DATA'!A57</f>
        <v>0</v>
      </c>
      <c r="B57" s="11">
        <f xml:space="preserve"> 'CASE DATA'!B57</f>
        <v>0</v>
      </c>
      <c r="C57" s="28">
        <f xml:space="preserve"> 'CASE DATA'!D57</f>
        <v>0</v>
      </c>
      <c r="D57" s="11">
        <f xml:space="preserve"> 'CASE DATA'!E57</f>
        <v>0</v>
      </c>
      <c r="E57" s="11">
        <f xml:space="preserve"> 'CASE DATA'!G57</f>
        <v>0</v>
      </c>
      <c r="F57" s="16">
        <f xml:space="preserve"> 'CASE DATA'!H57</f>
        <v>0</v>
      </c>
      <c r="G57" s="16" t="str">
        <f>IF(AND(F57="YES", OR(E57="GTR",E57="GPL",E57="DEF",E57="JUV")), 'CASE DATA'!L57, "N/A")</f>
        <v>N/A</v>
      </c>
      <c r="H57" s="16" t="str">
        <f>IF(AND(F57="YES", OR(E57="GTR",E57="GPL",E57="DEF",E57="JUV")), (SUM('CASE DATA'!J57:K57)+SUM('CASE DATA'!M57:S57)), "N/A")</f>
        <v>N/A</v>
      </c>
      <c r="I57" s="57" t="str">
        <f t="shared" si="2"/>
        <v>N/A</v>
      </c>
      <c r="J57" s="16" t="str">
        <f t="shared" si="5"/>
        <v>NO</v>
      </c>
      <c r="K57" s="16" t="str">
        <f>IF(J57="YES",'CASE DATA'!L57,"N/A")</f>
        <v>N/A</v>
      </c>
      <c r="L57" s="16" t="str">
        <f>IF(J57="YES", SUM('CASE DATA'!J57:K57)+SUM('CASE DATA'!M57:S57),"N/A")</f>
        <v>N/A</v>
      </c>
      <c r="M57" s="57">
        <f t="shared" si="6"/>
        <v>0</v>
      </c>
    </row>
    <row r="58" spans="1:13" x14ac:dyDescent="0.3">
      <c r="A58" s="11">
        <f xml:space="preserve"> 'CASE DATA'!A58</f>
        <v>0</v>
      </c>
      <c r="B58" s="11">
        <f xml:space="preserve"> 'CASE DATA'!B58</f>
        <v>0</v>
      </c>
      <c r="C58" s="28">
        <f xml:space="preserve"> 'CASE DATA'!D58</f>
        <v>0</v>
      </c>
      <c r="D58" s="11">
        <f xml:space="preserve"> 'CASE DATA'!E58</f>
        <v>0</v>
      </c>
      <c r="E58" s="11">
        <f xml:space="preserve"> 'CASE DATA'!G58</f>
        <v>0</v>
      </c>
      <c r="F58" s="16">
        <f xml:space="preserve"> 'CASE DATA'!H58</f>
        <v>0</v>
      </c>
      <c r="G58" s="16" t="str">
        <f>IF(AND(F58="YES", OR(E58="GTR",E58="GPL",E58="DEF",E58="JUV")), 'CASE DATA'!L58, "N/A")</f>
        <v>N/A</v>
      </c>
      <c r="H58" s="16" t="str">
        <f>IF(AND(F58="YES", OR(E58="GTR",E58="GPL",E58="DEF",E58="JUV")), (SUM('CASE DATA'!J58:K58)+SUM('CASE DATA'!M58:S58)), "N/A")</f>
        <v>N/A</v>
      </c>
      <c r="I58" s="57" t="str">
        <f t="shared" si="2"/>
        <v>N/A</v>
      </c>
      <c r="J58" s="16" t="str">
        <f t="shared" si="5"/>
        <v>NO</v>
      </c>
      <c r="K58" s="16" t="str">
        <f>IF(J58="YES",'CASE DATA'!L58,"N/A")</f>
        <v>N/A</v>
      </c>
      <c r="L58" s="16" t="str">
        <f>IF(J58="YES", SUM('CASE DATA'!J58:K58)+SUM('CASE DATA'!M58:S58),"N/A")</f>
        <v>N/A</v>
      </c>
      <c r="M58" s="57">
        <f t="shared" si="6"/>
        <v>0</v>
      </c>
    </row>
    <row r="59" spans="1:13" x14ac:dyDescent="0.3">
      <c r="A59" s="11">
        <f xml:space="preserve"> 'CASE DATA'!A59</f>
        <v>0</v>
      </c>
      <c r="B59" s="11">
        <f xml:space="preserve"> 'CASE DATA'!B59</f>
        <v>0</v>
      </c>
      <c r="C59" s="28">
        <f xml:space="preserve"> 'CASE DATA'!D59</f>
        <v>0</v>
      </c>
      <c r="D59" s="11">
        <f xml:space="preserve"> 'CASE DATA'!E59</f>
        <v>0</v>
      </c>
      <c r="E59" s="11">
        <f xml:space="preserve"> 'CASE DATA'!G59</f>
        <v>0</v>
      </c>
      <c r="F59" s="16">
        <f xml:space="preserve"> 'CASE DATA'!H59</f>
        <v>0</v>
      </c>
      <c r="G59" s="16" t="str">
        <f>IF(AND(F59="YES", OR(E59="GTR",E59="GPL",E59="DEF",E59="JUV")), 'CASE DATA'!L59, "N/A")</f>
        <v>N/A</v>
      </c>
      <c r="H59" s="16" t="str">
        <f>IF(AND(F59="YES", OR(E59="GTR",E59="GPL",E59="DEF",E59="JUV")), (SUM('CASE DATA'!J59:K59)+SUM('CASE DATA'!M59:S59)), "N/A")</f>
        <v>N/A</v>
      </c>
      <c r="I59" s="57" t="str">
        <f t="shared" si="2"/>
        <v>N/A</v>
      </c>
      <c r="J59" s="16" t="str">
        <f t="shared" si="5"/>
        <v>NO</v>
      </c>
      <c r="K59" s="16" t="str">
        <f>IF(J59="YES",'CASE DATA'!L59,"N/A")</f>
        <v>N/A</v>
      </c>
      <c r="L59" s="16" t="str">
        <f>IF(J59="YES", SUM('CASE DATA'!J59:K59)+SUM('CASE DATA'!M59:S59),"N/A")</f>
        <v>N/A</v>
      </c>
      <c r="M59" s="57">
        <f t="shared" si="6"/>
        <v>0</v>
      </c>
    </row>
    <row r="60" spans="1:13" x14ac:dyDescent="0.3">
      <c r="A60" s="11">
        <f xml:space="preserve"> 'CASE DATA'!A60</f>
        <v>0</v>
      </c>
      <c r="B60" s="11">
        <f xml:space="preserve"> 'CASE DATA'!B60</f>
        <v>0</v>
      </c>
      <c r="C60" s="28">
        <f xml:space="preserve"> 'CASE DATA'!D60</f>
        <v>0</v>
      </c>
      <c r="D60" s="11">
        <f xml:space="preserve"> 'CASE DATA'!E60</f>
        <v>0</v>
      </c>
      <c r="E60" s="11">
        <f xml:space="preserve"> 'CASE DATA'!G60</f>
        <v>0</v>
      </c>
      <c r="F60" s="16">
        <f xml:space="preserve"> 'CASE DATA'!H60</f>
        <v>0</v>
      </c>
      <c r="G60" s="16" t="str">
        <f>IF(AND(F60="YES", OR(E60="GTR",E60="GPL",E60="DEF",E60="JUV")), 'CASE DATA'!L60, "N/A")</f>
        <v>N/A</v>
      </c>
      <c r="H60" s="16" t="str">
        <f>IF(AND(F60="YES", OR(E60="GTR",E60="GPL",E60="DEF",E60="JUV")), (SUM('CASE DATA'!J60:K60)+SUM('CASE DATA'!M60:S60)), "N/A")</f>
        <v>N/A</v>
      </c>
      <c r="I60" s="57" t="str">
        <f t="shared" si="2"/>
        <v>N/A</v>
      </c>
      <c r="J60" s="16" t="str">
        <f t="shared" si="5"/>
        <v>NO</v>
      </c>
      <c r="K60" s="16" t="str">
        <f>IF(J60="YES",'CASE DATA'!L60,"N/A")</f>
        <v>N/A</v>
      </c>
      <c r="L60" s="16" t="str">
        <f>IF(J60="YES", SUM('CASE DATA'!J60:K60)+SUM('CASE DATA'!M60:S60),"N/A")</f>
        <v>N/A</v>
      </c>
      <c r="M60" s="57">
        <f t="shared" si="6"/>
        <v>0</v>
      </c>
    </row>
    <row r="61" spans="1:13" x14ac:dyDescent="0.3">
      <c r="A61" s="11">
        <f xml:space="preserve"> 'CASE DATA'!A61</f>
        <v>0</v>
      </c>
      <c r="B61" s="11">
        <f xml:space="preserve"> 'CASE DATA'!B61</f>
        <v>0</v>
      </c>
      <c r="C61" s="28">
        <f xml:space="preserve"> 'CASE DATA'!D61</f>
        <v>0</v>
      </c>
      <c r="D61" s="11">
        <f xml:space="preserve"> 'CASE DATA'!E61</f>
        <v>0</v>
      </c>
      <c r="E61" s="11">
        <f xml:space="preserve"> 'CASE DATA'!G61</f>
        <v>0</v>
      </c>
      <c r="F61" s="16">
        <f xml:space="preserve"> 'CASE DATA'!H61</f>
        <v>0</v>
      </c>
      <c r="G61" s="16" t="str">
        <f>IF(AND(F61="YES", OR(E61="GTR",E61="GPL",E61="DEF",E61="JUV")), 'CASE DATA'!L61, "N/A")</f>
        <v>N/A</v>
      </c>
      <c r="H61" s="16" t="str">
        <f>IF(AND(F61="YES", OR(E61="GTR",E61="GPL",E61="DEF",E61="JUV")), (SUM('CASE DATA'!J61:K61)+SUM('CASE DATA'!M61:S61)), "N/A")</f>
        <v>N/A</v>
      </c>
      <c r="I61" s="57" t="str">
        <f t="shared" si="2"/>
        <v>N/A</v>
      </c>
      <c r="J61" s="16" t="str">
        <f t="shared" si="5"/>
        <v>NO</v>
      </c>
      <c r="K61" s="16" t="str">
        <f>IF(J61="YES",'CASE DATA'!L61,"N/A")</f>
        <v>N/A</v>
      </c>
      <c r="L61" s="16" t="str">
        <f>IF(J61="YES", SUM('CASE DATA'!J61:K61)+SUM('CASE DATA'!M61:S61),"N/A")</f>
        <v>N/A</v>
      </c>
      <c r="M61" s="57">
        <f t="shared" si="6"/>
        <v>0</v>
      </c>
    </row>
    <row r="62" spans="1:13" x14ac:dyDescent="0.3">
      <c r="A62" s="11">
        <f xml:space="preserve"> 'CASE DATA'!A62</f>
        <v>0</v>
      </c>
      <c r="B62" s="11">
        <f xml:space="preserve"> 'CASE DATA'!B62</f>
        <v>0</v>
      </c>
      <c r="C62" s="28">
        <f xml:space="preserve"> 'CASE DATA'!D62</f>
        <v>0</v>
      </c>
      <c r="D62" s="11">
        <f xml:space="preserve"> 'CASE DATA'!E62</f>
        <v>0</v>
      </c>
      <c r="E62" s="11">
        <f xml:space="preserve"> 'CASE DATA'!G62</f>
        <v>0</v>
      </c>
      <c r="F62" s="16">
        <f xml:space="preserve"> 'CASE DATA'!H62</f>
        <v>0</v>
      </c>
      <c r="G62" s="16" t="str">
        <f>IF(AND(F62="YES", OR(E62="GTR",E62="GPL",E62="DEF",E62="JUV")), 'CASE DATA'!L62, "N/A")</f>
        <v>N/A</v>
      </c>
      <c r="H62" s="16" t="str">
        <f>IF(AND(F62="YES", OR(E62="GTR",E62="GPL",E62="DEF",E62="JUV")), (SUM('CASE DATA'!J62:K62)+SUM('CASE DATA'!M62:S62)), "N/A")</f>
        <v>N/A</v>
      </c>
      <c r="I62" s="57" t="str">
        <f t="shared" si="2"/>
        <v>N/A</v>
      </c>
      <c r="J62" s="16" t="str">
        <f t="shared" si="5"/>
        <v>NO</v>
      </c>
      <c r="K62" s="16" t="str">
        <f>IF(J62="YES",'CASE DATA'!L62,"N/A")</f>
        <v>N/A</v>
      </c>
      <c r="L62" s="16" t="str">
        <f>IF(J62="YES", SUM('CASE DATA'!J62:K62)+SUM('CASE DATA'!M62:S62),"N/A")</f>
        <v>N/A</v>
      </c>
      <c r="M62" s="57">
        <f t="shared" si="6"/>
        <v>0</v>
      </c>
    </row>
    <row r="63" spans="1:13" x14ac:dyDescent="0.3">
      <c r="A63" s="11">
        <f xml:space="preserve"> 'CASE DATA'!A63</f>
        <v>0</v>
      </c>
      <c r="B63" s="11">
        <f xml:space="preserve"> 'CASE DATA'!B63</f>
        <v>0</v>
      </c>
      <c r="C63" s="28">
        <f xml:space="preserve"> 'CASE DATA'!D63</f>
        <v>0</v>
      </c>
      <c r="D63" s="11">
        <f xml:space="preserve"> 'CASE DATA'!E63</f>
        <v>0</v>
      </c>
      <c r="E63" s="11">
        <f xml:space="preserve"> 'CASE DATA'!G63</f>
        <v>0</v>
      </c>
      <c r="F63" s="16">
        <f xml:space="preserve"> 'CASE DATA'!H63</f>
        <v>0</v>
      </c>
      <c r="G63" s="16" t="str">
        <f>IF(AND(F63="YES", OR(E63="GTR",E63="GPL",E63="DEF",E63="JUV")), 'CASE DATA'!L63, "N/A")</f>
        <v>N/A</v>
      </c>
      <c r="H63" s="16" t="str">
        <f>IF(AND(F63="YES", OR(E63="GTR",E63="GPL",E63="DEF",E63="JUV")), (SUM('CASE DATA'!J63:K63)+SUM('CASE DATA'!M63:S63)), "N/A")</f>
        <v>N/A</v>
      </c>
      <c r="I63" s="57" t="str">
        <f t="shared" si="2"/>
        <v>N/A</v>
      </c>
      <c r="J63" s="16" t="str">
        <f t="shared" si="5"/>
        <v>NO</v>
      </c>
      <c r="K63" s="16" t="str">
        <f>IF(J63="YES",'CASE DATA'!L63,"N/A")</f>
        <v>N/A</v>
      </c>
      <c r="L63" s="16" t="str">
        <f>IF(J63="YES", SUM('CASE DATA'!J63:K63)+SUM('CASE DATA'!M63:S63),"N/A")</f>
        <v>N/A</v>
      </c>
      <c r="M63" s="57">
        <f t="shared" si="6"/>
        <v>0</v>
      </c>
    </row>
    <row r="64" spans="1:13" x14ac:dyDescent="0.3">
      <c r="A64" s="11">
        <f xml:space="preserve"> 'CASE DATA'!A64</f>
        <v>0</v>
      </c>
      <c r="B64" s="11">
        <f xml:space="preserve"> 'CASE DATA'!B64</f>
        <v>0</v>
      </c>
      <c r="C64" s="28">
        <f xml:space="preserve"> 'CASE DATA'!D64</f>
        <v>0</v>
      </c>
      <c r="D64" s="11">
        <f xml:space="preserve"> 'CASE DATA'!E64</f>
        <v>0</v>
      </c>
      <c r="E64" s="11">
        <f xml:space="preserve"> 'CASE DATA'!G64</f>
        <v>0</v>
      </c>
      <c r="F64" s="16">
        <f xml:space="preserve"> 'CASE DATA'!H64</f>
        <v>0</v>
      </c>
      <c r="G64" s="16" t="str">
        <f>IF(AND(F64="YES", OR(E64="GTR",E64="GPL",E64="DEF",E64="JUV")), 'CASE DATA'!L64, "N/A")</f>
        <v>N/A</v>
      </c>
      <c r="H64" s="16" t="str">
        <f>IF(AND(F64="YES", OR(E64="GTR",E64="GPL",E64="DEF",E64="JUV")), (SUM('CASE DATA'!J64:K64)+SUM('CASE DATA'!M64:S64)), "N/A")</f>
        <v>N/A</v>
      </c>
      <c r="I64" s="57" t="str">
        <f t="shared" si="2"/>
        <v>N/A</v>
      </c>
      <c r="J64" s="16" t="str">
        <f t="shared" si="5"/>
        <v>NO</v>
      </c>
      <c r="K64" s="16" t="str">
        <f>IF(J64="YES",'CASE DATA'!L64,"N/A")</f>
        <v>N/A</v>
      </c>
      <c r="L64" s="16" t="str">
        <f>IF(J64="YES", SUM('CASE DATA'!J64:K64)+SUM('CASE DATA'!M64:S64),"N/A")</f>
        <v>N/A</v>
      </c>
      <c r="M64" s="57">
        <f t="shared" si="6"/>
        <v>0</v>
      </c>
    </row>
    <row r="65" spans="1:13" x14ac:dyDescent="0.3">
      <c r="A65" s="11">
        <f xml:space="preserve"> 'CASE DATA'!A65</f>
        <v>0</v>
      </c>
      <c r="B65" s="11">
        <f xml:space="preserve"> 'CASE DATA'!B65</f>
        <v>0</v>
      </c>
      <c r="C65" s="28">
        <f xml:space="preserve"> 'CASE DATA'!D65</f>
        <v>0</v>
      </c>
      <c r="D65" s="11">
        <f xml:space="preserve"> 'CASE DATA'!E65</f>
        <v>0</v>
      </c>
      <c r="E65" s="11">
        <f xml:space="preserve"> 'CASE DATA'!G65</f>
        <v>0</v>
      </c>
      <c r="F65" s="16">
        <f xml:space="preserve"> 'CASE DATA'!H65</f>
        <v>0</v>
      </c>
      <c r="G65" s="16" t="str">
        <f>IF(AND(F65="YES", OR(E65="GTR",E65="GPL",E65="DEF",E65="JUV")), 'CASE DATA'!L65, "N/A")</f>
        <v>N/A</v>
      </c>
      <c r="H65" s="16" t="str">
        <f>IF(AND(F65="YES", OR(E65="GTR",E65="GPL",E65="DEF",E65="JUV")), (SUM('CASE DATA'!J65:K65)+SUM('CASE DATA'!M65:S65)), "N/A")</f>
        <v>N/A</v>
      </c>
      <c r="I65" s="57" t="str">
        <f t="shared" si="2"/>
        <v>N/A</v>
      </c>
      <c r="J65" s="16" t="str">
        <f t="shared" si="5"/>
        <v>NO</v>
      </c>
      <c r="K65" s="16" t="str">
        <f>IF(J65="YES",'CASE DATA'!L65,"N/A")</f>
        <v>N/A</v>
      </c>
      <c r="L65" s="16" t="str">
        <f>IF(J65="YES", SUM('CASE DATA'!J65:K65)+SUM('CASE DATA'!M65:S65),"N/A")</f>
        <v>N/A</v>
      </c>
      <c r="M65" s="57">
        <f t="shared" si="6"/>
        <v>0</v>
      </c>
    </row>
    <row r="66" spans="1:13" x14ac:dyDescent="0.3">
      <c r="A66" s="11">
        <f xml:space="preserve"> 'CASE DATA'!A66</f>
        <v>0</v>
      </c>
      <c r="B66" s="11">
        <f xml:space="preserve"> 'CASE DATA'!B66</f>
        <v>0</v>
      </c>
      <c r="C66" s="28">
        <f xml:space="preserve"> 'CASE DATA'!D66</f>
        <v>0</v>
      </c>
      <c r="D66" s="11">
        <f xml:space="preserve"> 'CASE DATA'!E66</f>
        <v>0</v>
      </c>
      <c r="E66" s="11">
        <f xml:space="preserve"> 'CASE DATA'!G66</f>
        <v>0</v>
      </c>
      <c r="F66" s="16">
        <f xml:space="preserve"> 'CASE DATA'!H66</f>
        <v>0</v>
      </c>
      <c r="G66" s="16" t="str">
        <f>IF(AND(F66="YES", OR(E66="GTR",E66="GPL",E66="DEF",E66="JUV")), 'CASE DATA'!L66, "N/A")</f>
        <v>N/A</v>
      </c>
      <c r="H66" s="16" t="str">
        <f>IF(AND(F66="YES", OR(E66="GTR",E66="GPL",E66="DEF",E66="JUV")), (SUM('CASE DATA'!J66:K66)+SUM('CASE DATA'!M66:S66)), "N/A")</f>
        <v>N/A</v>
      </c>
      <c r="I66" s="57" t="str">
        <f t="shared" si="2"/>
        <v>N/A</v>
      </c>
      <c r="J66" s="16" t="str">
        <f t="shared" si="5"/>
        <v>NO</v>
      </c>
      <c r="K66" s="16" t="str">
        <f>IF(J66="YES",'CASE DATA'!L66,"N/A")</f>
        <v>N/A</v>
      </c>
      <c r="L66" s="16" t="str">
        <f>IF(J66="YES", SUM('CASE DATA'!J66:K66)+SUM('CASE DATA'!M66:S66),"N/A")</f>
        <v>N/A</v>
      </c>
      <c r="M66" s="57">
        <f t="shared" si="6"/>
        <v>0</v>
      </c>
    </row>
    <row r="67" spans="1:13" x14ac:dyDescent="0.3">
      <c r="A67" s="11">
        <f xml:space="preserve"> 'CASE DATA'!A67</f>
        <v>0</v>
      </c>
      <c r="B67" s="11">
        <f xml:space="preserve"> 'CASE DATA'!B67</f>
        <v>0</v>
      </c>
      <c r="C67" s="28">
        <f xml:space="preserve"> 'CASE DATA'!D67</f>
        <v>0</v>
      </c>
      <c r="D67" s="11">
        <f xml:space="preserve"> 'CASE DATA'!E67</f>
        <v>0</v>
      </c>
      <c r="E67" s="11">
        <f xml:space="preserve"> 'CASE DATA'!G67</f>
        <v>0</v>
      </c>
      <c r="F67" s="16">
        <f xml:space="preserve"> 'CASE DATA'!H67</f>
        <v>0</v>
      </c>
      <c r="G67" s="16" t="str">
        <f>IF(AND(F67="YES", OR(E67="GTR",E67="GPL",E67="DEF",E67="JUV")), 'CASE DATA'!L67, "N/A")</f>
        <v>N/A</v>
      </c>
      <c r="H67" s="16" t="str">
        <f>IF(AND(F67="YES", OR(E67="GTR",E67="GPL",E67="DEF",E67="JUV")), (SUM('CASE DATA'!J67:K67)+SUM('CASE DATA'!M67:S67)), "N/A")</f>
        <v>N/A</v>
      </c>
      <c r="I67" s="57" t="str">
        <f t="shared" si="2"/>
        <v>N/A</v>
      </c>
      <c r="J67" s="16" t="str">
        <f t="shared" si="5"/>
        <v>NO</v>
      </c>
      <c r="K67" s="16" t="str">
        <f>IF(J67="YES",'CASE DATA'!L67,"N/A")</f>
        <v>N/A</v>
      </c>
      <c r="L67" s="16" t="str">
        <f>IF(J67="YES", SUM('CASE DATA'!J67:K67)+SUM('CASE DATA'!M67:S67),"N/A")</f>
        <v>N/A</v>
      </c>
      <c r="M67" s="57">
        <f t="shared" si="6"/>
        <v>0</v>
      </c>
    </row>
    <row r="68" spans="1:13" x14ac:dyDescent="0.3">
      <c r="A68" s="11">
        <f xml:space="preserve"> 'CASE DATA'!A68</f>
        <v>0</v>
      </c>
      <c r="B68" s="11">
        <f xml:space="preserve"> 'CASE DATA'!B68</f>
        <v>0</v>
      </c>
      <c r="C68" s="28">
        <f xml:space="preserve"> 'CASE DATA'!D68</f>
        <v>0</v>
      </c>
      <c r="D68" s="11">
        <f xml:space="preserve"> 'CASE DATA'!E68</f>
        <v>0</v>
      </c>
      <c r="E68" s="11">
        <f xml:space="preserve"> 'CASE DATA'!G68</f>
        <v>0</v>
      </c>
      <c r="F68" s="16">
        <f xml:space="preserve"> 'CASE DATA'!H68</f>
        <v>0</v>
      </c>
      <c r="G68" s="16" t="str">
        <f>IF(AND(F68="YES", OR(E68="GTR",E68="GPL",E68="DEF",E68="JUV")), 'CASE DATA'!L68, "N/A")</f>
        <v>N/A</v>
      </c>
      <c r="H68" s="16" t="str">
        <f>IF(AND(F68="YES", OR(E68="GTR",E68="GPL",E68="DEF",E68="JUV")), (SUM('CASE DATA'!J68:K68)+SUM('CASE DATA'!M68:S68)), "N/A")</f>
        <v>N/A</v>
      </c>
      <c r="I68" s="57" t="str">
        <f t="shared" si="2"/>
        <v>N/A</v>
      </c>
      <c r="J68" s="16" t="str">
        <f t="shared" si="5"/>
        <v>NO</v>
      </c>
      <c r="K68" s="16" t="str">
        <f>IF(J68="YES",'CASE DATA'!L68,"N/A")</f>
        <v>N/A</v>
      </c>
      <c r="L68" s="16" t="str">
        <f>IF(J68="YES", SUM('CASE DATA'!J68:K68)+SUM('CASE DATA'!M68:S68),"N/A")</f>
        <v>N/A</v>
      </c>
      <c r="M68" s="57">
        <f t="shared" si="6"/>
        <v>0</v>
      </c>
    </row>
    <row r="69" spans="1:13" x14ac:dyDescent="0.3">
      <c r="A69" s="11">
        <f xml:space="preserve"> 'CASE DATA'!A69</f>
        <v>0</v>
      </c>
      <c r="B69" s="11">
        <f xml:space="preserve"> 'CASE DATA'!B69</f>
        <v>0</v>
      </c>
      <c r="C69" s="28">
        <f xml:space="preserve"> 'CASE DATA'!D69</f>
        <v>0</v>
      </c>
      <c r="D69" s="11">
        <f xml:space="preserve"> 'CASE DATA'!E69</f>
        <v>0</v>
      </c>
      <c r="E69" s="11">
        <f xml:space="preserve"> 'CASE DATA'!G69</f>
        <v>0</v>
      </c>
      <c r="F69" s="16">
        <f xml:space="preserve"> 'CASE DATA'!H69</f>
        <v>0</v>
      </c>
      <c r="G69" s="16" t="str">
        <f>IF(AND(F69="YES", OR(E69="GTR",E69="GPL",E69="DEF",E69="JUV")), 'CASE DATA'!L69, "N/A")</f>
        <v>N/A</v>
      </c>
      <c r="H69" s="16" t="str">
        <f>IF(AND(F69="YES", OR(E69="GTR",E69="GPL",E69="DEF",E69="JUV")), (SUM('CASE DATA'!J69:K69)+SUM('CASE DATA'!M69:S69)), "N/A")</f>
        <v>N/A</v>
      </c>
      <c r="I69" s="57" t="str">
        <f t="shared" si="2"/>
        <v>N/A</v>
      </c>
      <c r="J69" s="16" t="str">
        <f t="shared" si="5"/>
        <v>NO</v>
      </c>
      <c r="K69" s="16" t="str">
        <f>IF(J69="YES",'CASE DATA'!L69,"N/A")</f>
        <v>N/A</v>
      </c>
      <c r="L69" s="16" t="str">
        <f>IF(J69="YES", SUM('CASE DATA'!J69:K69)+SUM('CASE DATA'!M69:S69),"N/A")</f>
        <v>N/A</v>
      </c>
      <c r="M69" s="57">
        <f t="shared" si="6"/>
        <v>0</v>
      </c>
    </row>
    <row r="70" spans="1:13" x14ac:dyDescent="0.3">
      <c r="A70" s="11">
        <f xml:space="preserve"> 'CASE DATA'!A70</f>
        <v>0</v>
      </c>
      <c r="B70" s="11">
        <f xml:space="preserve"> 'CASE DATA'!B70</f>
        <v>0</v>
      </c>
      <c r="C70" s="28">
        <f xml:space="preserve"> 'CASE DATA'!D70</f>
        <v>0</v>
      </c>
      <c r="D70" s="11">
        <f xml:space="preserve"> 'CASE DATA'!E70</f>
        <v>0</v>
      </c>
      <c r="E70" s="11">
        <f xml:space="preserve"> 'CASE DATA'!G70</f>
        <v>0</v>
      </c>
      <c r="F70" s="16">
        <f xml:space="preserve"> 'CASE DATA'!H70</f>
        <v>0</v>
      </c>
      <c r="G70" s="16" t="str">
        <f>IF(AND(F70="YES", OR(E70="GTR",E70="GPL",E70="DEF",E70="JUV")), 'CASE DATA'!L70, "N/A")</f>
        <v>N/A</v>
      </c>
      <c r="H70" s="16" t="str">
        <f>IF(AND(F70="YES", OR(E70="GTR",E70="GPL",E70="DEF",E70="JUV")), (SUM('CASE DATA'!J70:K70)+SUM('CASE DATA'!M70:S70)), "N/A")</f>
        <v>N/A</v>
      </c>
      <c r="I70" s="57" t="str">
        <f t="shared" si="2"/>
        <v>N/A</v>
      </c>
      <c r="J70" s="16" t="str">
        <f t="shared" si="5"/>
        <v>NO</v>
      </c>
      <c r="K70" s="16" t="str">
        <f>IF(J70="YES",'CASE DATA'!L70,"N/A")</f>
        <v>N/A</v>
      </c>
      <c r="L70" s="16" t="str">
        <f>IF(J70="YES", SUM('CASE DATA'!J70:K70)+SUM('CASE DATA'!M70:S70),"N/A")</f>
        <v>N/A</v>
      </c>
      <c r="M70" s="57">
        <f t="shared" si="6"/>
        <v>0</v>
      </c>
    </row>
    <row r="71" spans="1:13" x14ac:dyDescent="0.3">
      <c r="A71" s="11">
        <f xml:space="preserve"> 'CASE DATA'!A71</f>
        <v>0</v>
      </c>
      <c r="B71" s="11">
        <f xml:space="preserve"> 'CASE DATA'!B71</f>
        <v>0</v>
      </c>
      <c r="C71" s="28">
        <f xml:space="preserve"> 'CASE DATA'!D71</f>
        <v>0</v>
      </c>
      <c r="D71" s="11">
        <f xml:space="preserve"> 'CASE DATA'!E71</f>
        <v>0</v>
      </c>
      <c r="E71" s="11">
        <f xml:space="preserve"> 'CASE DATA'!G71</f>
        <v>0</v>
      </c>
      <c r="F71" s="16">
        <f xml:space="preserve"> 'CASE DATA'!H71</f>
        <v>0</v>
      </c>
      <c r="G71" s="16" t="str">
        <f>IF(AND(F71="YES", OR(E71="GTR",E71="GPL",E71="DEF",E71="JUV")), 'CASE DATA'!L71, "N/A")</f>
        <v>N/A</v>
      </c>
      <c r="H71" s="16" t="str">
        <f>IF(AND(F71="YES", OR(E71="GTR",E71="GPL",E71="DEF",E71="JUV")), (SUM('CASE DATA'!J71:K71)+SUM('CASE DATA'!M71:S71)), "N/A")</f>
        <v>N/A</v>
      </c>
      <c r="I71" s="57" t="str">
        <f t="shared" ref="I71:I100" si="7">IF(AND(F71="YES", OR(E71="GTR",E71="GPL",E71="DEF",E71="JUV")),G71+H71, "N/A")</f>
        <v>N/A</v>
      </c>
      <c r="J71" s="16" t="str">
        <f t="shared" si="5"/>
        <v>NO</v>
      </c>
      <c r="K71" s="16" t="str">
        <f>IF(J71="YES",'CASE DATA'!L71,"N/A")</f>
        <v>N/A</v>
      </c>
      <c r="L71" s="16" t="str">
        <f>IF(J71="YES", SUM('CASE DATA'!J71:K71)+SUM('CASE DATA'!M71:S71),"N/A")</f>
        <v>N/A</v>
      </c>
      <c r="M71" s="57">
        <f t="shared" si="6"/>
        <v>0</v>
      </c>
    </row>
    <row r="72" spans="1:13" x14ac:dyDescent="0.3">
      <c r="A72" s="11">
        <f xml:space="preserve"> 'CASE DATA'!A72</f>
        <v>0</v>
      </c>
      <c r="B72" s="11">
        <f xml:space="preserve"> 'CASE DATA'!B72</f>
        <v>0</v>
      </c>
      <c r="C72" s="28">
        <f xml:space="preserve"> 'CASE DATA'!D72</f>
        <v>0</v>
      </c>
      <c r="D72" s="11">
        <f xml:space="preserve"> 'CASE DATA'!E72</f>
        <v>0</v>
      </c>
      <c r="E72" s="11">
        <f xml:space="preserve"> 'CASE DATA'!G72</f>
        <v>0</v>
      </c>
      <c r="F72" s="16">
        <f xml:space="preserve"> 'CASE DATA'!H72</f>
        <v>0</v>
      </c>
      <c r="G72" s="16" t="str">
        <f>IF(AND(F72="YES", OR(E72="GTR",E72="GPL",E72="DEF",E72="JUV")), 'CASE DATA'!L72, "N/A")</f>
        <v>N/A</v>
      </c>
      <c r="H72" s="16" t="str">
        <f>IF(AND(F72="YES", OR(E72="GTR",E72="GPL",E72="DEF",E72="JUV")), (SUM('CASE DATA'!J72:K72)+SUM('CASE DATA'!M72:S72)), "N/A")</f>
        <v>N/A</v>
      </c>
      <c r="I72" s="57" t="str">
        <f t="shared" si="7"/>
        <v>N/A</v>
      </c>
      <c r="J72" s="16" t="str">
        <f t="shared" si="5"/>
        <v>NO</v>
      </c>
      <c r="K72" s="16" t="str">
        <f>IF(J72="YES",'CASE DATA'!L72,"N/A")</f>
        <v>N/A</v>
      </c>
      <c r="L72" s="16" t="str">
        <f>IF(J72="YES", SUM('CASE DATA'!J72:K72)+SUM('CASE DATA'!M72:S72),"N/A")</f>
        <v>N/A</v>
      </c>
      <c r="M72" s="57">
        <f t="shared" si="6"/>
        <v>0</v>
      </c>
    </row>
    <row r="73" spans="1:13" x14ac:dyDescent="0.3">
      <c r="A73" s="11">
        <f xml:space="preserve"> 'CASE DATA'!A73</f>
        <v>0</v>
      </c>
      <c r="B73" s="11">
        <f xml:space="preserve"> 'CASE DATA'!B73</f>
        <v>0</v>
      </c>
      <c r="C73" s="28">
        <f xml:space="preserve"> 'CASE DATA'!D73</f>
        <v>0</v>
      </c>
      <c r="D73" s="11">
        <f xml:space="preserve"> 'CASE DATA'!E73</f>
        <v>0</v>
      </c>
      <c r="E73" s="11">
        <f xml:space="preserve"> 'CASE DATA'!G73</f>
        <v>0</v>
      </c>
      <c r="F73" s="16">
        <f xml:space="preserve"> 'CASE DATA'!H73</f>
        <v>0</v>
      </c>
      <c r="G73" s="16" t="str">
        <f>IF(AND(F73="YES", OR(E73="GTR",E73="GPL",E73="DEF",E73="JUV")), 'CASE DATA'!L73, "N/A")</f>
        <v>N/A</v>
      </c>
      <c r="H73" s="16" t="str">
        <f>IF(AND(F73="YES", OR(E73="GTR",E73="GPL",E73="DEF",E73="JUV")), (SUM('CASE DATA'!J73:K73)+SUM('CASE DATA'!M73:S73)), "N/A")</f>
        <v>N/A</v>
      </c>
      <c r="I73" s="57" t="str">
        <f t="shared" si="7"/>
        <v>N/A</v>
      </c>
      <c r="J73" s="16" t="str">
        <f t="shared" si="5"/>
        <v>NO</v>
      </c>
      <c r="K73" s="16" t="str">
        <f>IF(J73="YES",'CASE DATA'!L73,"N/A")</f>
        <v>N/A</v>
      </c>
      <c r="L73" s="16" t="str">
        <f>IF(J73="YES", SUM('CASE DATA'!J73:K73)+SUM('CASE DATA'!M73:S73),"N/A")</f>
        <v>N/A</v>
      </c>
      <c r="M73" s="57">
        <f t="shared" si="6"/>
        <v>0</v>
      </c>
    </row>
    <row r="74" spans="1:13" x14ac:dyDescent="0.3">
      <c r="A74" s="11">
        <f xml:space="preserve"> 'CASE DATA'!A74</f>
        <v>0</v>
      </c>
      <c r="B74" s="11">
        <f xml:space="preserve"> 'CASE DATA'!B74</f>
        <v>0</v>
      </c>
      <c r="C74" s="28">
        <f xml:space="preserve"> 'CASE DATA'!D74</f>
        <v>0</v>
      </c>
      <c r="D74" s="11">
        <f xml:space="preserve"> 'CASE DATA'!E74</f>
        <v>0</v>
      </c>
      <c r="E74" s="11">
        <f xml:space="preserve"> 'CASE DATA'!G74</f>
        <v>0</v>
      </c>
      <c r="F74" s="16">
        <f xml:space="preserve"> 'CASE DATA'!H74</f>
        <v>0</v>
      </c>
      <c r="G74" s="16" t="str">
        <f>IF(AND(F74="YES", OR(E74="GTR",E74="GPL",E74="DEF",E74="JUV")), 'CASE DATA'!L74, "N/A")</f>
        <v>N/A</v>
      </c>
      <c r="H74" s="16" t="str">
        <f>IF(AND(F74="YES", OR(E74="GTR",E74="GPL",E74="DEF",E74="JUV")), (SUM('CASE DATA'!J74:K74)+SUM('CASE DATA'!M74:S74)), "N/A")</f>
        <v>N/A</v>
      </c>
      <c r="I74" s="57" t="str">
        <f t="shared" si="7"/>
        <v>N/A</v>
      </c>
      <c r="J74" s="16" t="str">
        <f t="shared" si="5"/>
        <v>NO</v>
      </c>
      <c r="K74" s="16" t="str">
        <f>IF(J74="YES",'CASE DATA'!L74,"N/A")</f>
        <v>N/A</v>
      </c>
      <c r="L74" s="16" t="str">
        <f>IF(J74="YES", SUM('CASE DATA'!J74:K74)+SUM('CASE DATA'!M74:S74),"N/A")</f>
        <v>N/A</v>
      </c>
      <c r="M74" s="57">
        <f t="shared" si="6"/>
        <v>0</v>
      </c>
    </row>
    <row r="75" spans="1:13" x14ac:dyDescent="0.3">
      <c r="A75" s="11">
        <f xml:space="preserve"> 'CASE DATA'!A75</f>
        <v>0</v>
      </c>
      <c r="B75" s="11">
        <f xml:space="preserve"> 'CASE DATA'!B75</f>
        <v>0</v>
      </c>
      <c r="C75" s="28">
        <f xml:space="preserve"> 'CASE DATA'!D75</f>
        <v>0</v>
      </c>
      <c r="D75" s="11">
        <f xml:space="preserve"> 'CASE DATA'!E75</f>
        <v>0</v>
      </c>
      <c r="E75" s="11">
        <f xml:space="preserve"> 'CASE DATA'!G75</f>
        <v>0</v>
      </c>
      <c r="F75" s="16">
        <f xml:space="preserve"> 'CASE DATA'!H75</f>
        <v>0</v>
      </c>
      <c r="G75" s="16" t="str">
        <f>IF(AND(F75="YES", OR(E75="GTR",E75="GPL",E75="DEF",E75="JUV")), 'CASE DATA'!L75, "N/A")</f>
        <v>N/A</v>
      </c>
      <c r="H75" s="16" t="str">
        <f>IF(AND(F75="YES", OR(E75="GTR",E75="GPL",E75="DEF",E75="JUV")), (SUM('CASE DATA'!J75:K75)+SUM('CASE DATA'!M75:S75)), "N/A")</f>
        <v>N/A</v>
      </c>
      <c r="I75" s="57" t="str">
        <f t="shared" si="7"/>
        <v>N/A</v>
      </c>
      <c r="J75" s="16" t="str">
        <f t="shared" si="5"/>
        <v>NO</v>
      </c>
      <c r="K75" s="16" t="str">
        <f>IF(J75="YES",'CASE DATA'!L75,"N/A")</f>
        <v>N/A</v>
      </c>
      <c r="L75" s="16" t="str">
        <f>IF(J75="YES", SUM('CASE DATA'!J75:K75)+SUM('CASE DATA'!M75:S75),"N/A")</f>
        <v>N/A</v>
      </c>
      <c r="M75" s="57">
        <f t="shared" si="6"/>
        <v>0</v>
      </c>
    </row>
    <row r="76" spans="1:13" x14ac:dyDescent="0.3">
      <c r="A76" s="11">
        <f xml:space="preserve"> 'CASE DATA'!A76</f>
        <v>0</v>
      </c>
      <c r="B76" s="11">
        <f xml:space="preserve"> 'CASE DATA'!B76</f>
        <v>0</v>
      </c>
      <c r="C76" s="28">
        <f xml:space="preserve"> 'CASE DATA'!D76</f>
        <v>0</v>
      </c>
      <c r="D76" s="11">
        <f xml:space="preserve"> 'CASE DATA'!E76</f>
        <v>0</v>
      </c>
      <c r="E76" s="11">
        <f xml:space="preserve"> 'CASE DATA'!G76</f>
        <v>0</v>
      </c>
      <c r="F76" s="16">
        <f xml:space="preserve"> 'CASE DATA'!H76</f>
        <v>0</v>
      </c>
      <c r="G76" s="16" t="str">
        <f>IF(AND(F76="YES", OR(E76="GTR",E76="GPL",E76="DEF",E76="JUV")), 'CASE DATA'!L76, "N/A")</f>
        <v>N/A</v>
      </c>
      <c r="H76" s="16" t="str">
        <f>IF(AND(F76="YES", OR(E76="GTR",E76="GPL",E76="DEF",E76="JUV")), (SUM('CASE DATA'!J76:K76)+SUM('CASE DATA'!M76:S76)), "N/A")</f>
        <v>N/A</v>
      </c>
      <c r="I76" s="57" t="str">
        <f t="shared" si="7"/>
        <v>N/A</v>
      </c>
      <c r="J76" s="16" t="str">
        <f t="shared" si="5"/>
        <v>NO</v>
      </c>
      <c r="K76" s="16" t="str">
        <f>IF(J76="YES",'CASE DATA'!L76,"N/A")</f>
        <v>N/A</v>
      </c>
      <c r="L76" s="16" t="str">
        <f>IF(J76="YES", SUM('CASE DATA'!J76:K76)+SUM('CASE DATA'!M76:S76),"N/A")</f>
        <v>N/A</v>
      </c>
      <c r="M76" s="57">
        <f t="shared" si="6"/>
        <v>0</v>
      </c>
    </row>
    <row r="77" spans="1:13" x14ac:dyDescent="0.3">
      <c r="A77" s="11">
        <f xml:space="preserve"> 'CASE DATA'!A77</f>
        <v>0</v>
      </c>
      <c r="B77" s="11">
        <f xml:space="preserve"> 'CASE DATA'!B77</f>
        <v>0</v>
      </c>
      <c r="C77" s="28">
        <f xml:space="preserve"> 'CASE DATA'!D77</f>
        <v>0</v>
      </c>
      <c r="D77" s="11">
        <f xml:space="preserve"> 'CASE DATA'!E77</f>
        <v>0</v>
      </c>
      <c r="E77" s="11">
        <f xml:space="preserve"> 'CASE DATA'!G77</f>
        <v>0</v>
      </c>
      <c r="F77" s="16">
        <f xml:space="preserve"> 'CASE DATA'!H77</f>
        <v>0</v>
      </c>
      <c r="G77" s="16" t="str">
        <f>IF(AND(F77="YES", OR(E77="GTR",E77="GPL",E77="DEF",E77="JUV")), 'CASE DATA'!L77, "N/A")</f>
        <v>N/A</v>
      </c>
      <c r="H77" s="16" t="str">
        <f>IF(AND(F77="YES", OR(E77="GTR",E77="GPL",E77="DEF",E77="JUV")), (SUM('CASE DATA'!J77:K77)+SUM('CASE DATA'!M77:S77)), "N/A")</f>
        <v>N/A</v>
      </c>
      <c r="I77" s="57" t="str">
        <f t="shared" si="7"/>
        <v>N/A</v>
      </c>
      <c r="J77" s="16" t="str">
        <f t="shared" si="5"/>
        <v>NO</v>
      </c>
      <c r="K77" s="16" t="str">
        <f>IF(J77="YES",'CASE DATA'!L77,"N/A")</f>
        <v>N/A</v>
      </c>
      <c r="L77" s="16" t="str">
        <f>IF(J77="YES", SUM('CASE DATA'!J77:K77)+SUM('CASE DATA'!M77:S77),"N/A")</f>
        <v>N/A</v>
      </c>
      <c r="M77" s="57">
        <f t="shared" si="6"/>
        <v>0</v>
      </c>
    </row>
    <row r="78" spans="1:13" x14ac:dyDescent="0.3">
      <c r="A78" s="11">
        <f xml:space="preserve"> 'CASE DATA'!A78</f>
        <v>0</v>
      </c>
      <c r="B78" s="11">
        <f xml:space="preserve"> 'CASE DATA'!B78</f>
        <v>0</v>
      </c>
      <c r="C78" s="28">
        <f xml:space="preserve"> 'CASE DATA'!D78</f>
        <v>0</v>
      </c>
      <c r="D78" s="11">
        <f xml:space="preserve"> 'CASE DATA'!E78</f>
        <v>0</v>
      </c>
      <c r="E78" s="11">
        <f xml:space="preserve"> 'CASE DATA'!G78</f>
        <v>0</v>
      </c>
      <c r="F78" s="16">
        <f xml:space="preserve"> 'CASE DATA'!H78</f>
        <v>0</v>
      </c>
      <c r="G78" s="16" t="str">
        <f>IF(AND(F78="YES", OR(E78="GTR",E78="GPL",E78="DEF",E78="JUV")), 'CASE DATA'!L78, "N/A")</f>
        <v>N/A</v>
      </c>
      <c r="H78" s="16" t="str">
        <f>IF(AND(F78="YES", OR(E78="GTR",E78="GPL",E78="DEF",E78="JUV")), (SUM('CASE DATA'!J78:K78)+SUM('CASE DATA'!M78:S78)), "N/A")</f>
        <v>N/A</v>
      </c>
      <c r="I78" s="57" t="str">
        <f t="shared" si="7"/>
        <v>N/A</v>
      </c>
      <c r="J78" s="16" t="str">
        <f t="shared" si="5"/>
        <v>NO</v>
      </c>
      <c r="K78" s="16" t="str">
        <f>IF(J78="YES",'CASE DATA'!L78,"N/A")</f>
        <v>N/A</v>
      </c>
      <c r="L78" s="16" t="str">
        <f>IF(J78="YES", SUM('CASE DATA'!J78:K78)+SUM('CASE DATA'!M78:S78),"N/A")</f>
        <v>N/A</v>
      </c>
      <c r="M78" s="57">
        <f t="shared" si="6"/>
        <v>0</v>
      </c>
    </row>
    <row r="79" spans="1:13" x14ac:dyDescent="0.3">
      <c r="A79" s="11">
        <f xml:space="preserve"> 'CASE DATA'!A79</f>
        <v>0</v>
      </c>
      <c r="B79" s="11">
        <f xml:space="preserve"> 'CASE DATA'!B79</f>
        <v>0</v>
      </c>
      <c r="C79" s="28">
        <f xml:space="preserve"> 'CASE DATA'!D79</f>
        <v>0</v>
      </c>
      <c r="D79" s="11">
        <f xml:space="preserve"> 'CASE DATA'!E79</f>
        <v>0</v>
      </c>
      <c r="E79" s="11">
        <f xml:space="preserve"> 'CASE DATA'!G79</f>
        <v>0</v>
      </c>
      <c r="F79" s="16">
        <f xml:space="preserve"> 'CASE DATA'!H79</f>
        <v>0</v>
      </c>
      <c r="G79" s="16" t="str">
        <f>IF(AND(F79="YES", OR(E79="GTR",E79="GPL",E79="DEF",E79="JUV")), 'CASE DATA'!L79, "N/A")</f>
        <v>N/A</v>
      </c>
      <c r="H79" s="16" t="str">
        <f>IF(AND(F79="YES", OR(E79="GTR",E79="GPL",E79="DEF",E79="JUV")), (SUM('CASE DATA'!J79:K79)+SUM('CASE DATA'!M79:S79)), "N/A")</f>
        <v>N/A</v>
      </c>
      <c r="I79" s="57" t="str">
        <f t="shared" si="7"/>
        <v>N/A</v>
      </c>
      <c r="J79" s="16" t="str">
        <f t="shared" si="5"/>
        <v>NO</v>
      </c>
      <c r="K79" s="16" t="str">
        <f>IF(J79="YES",'CASE DATA'!L79,"N/A")</f>
        <v>N/A</v>
      </c>
      <c r="L79" s="16" t="str">
        <f>IF(J79="YES", SUM('CASE DATA'!J79:K79)+SUM('CASE DATA'!M79:S79),"N/A")</f>
        <v>N/A</v>
      </c>
      <c r="M79" s="57">
        <f t="shared" si="6"/>
        <v>0</v>
      </c>
    </row>
    <row r="80" spans="1:13" x14ac:dyDescent="0.3">
      <c r="A80" s="11">
        <f xml:space="preserve"> 'CASE DATA'!A80</f>
        <v>0</v>
      </c>
      <c r="B80" s="11">
        <f xml:space="preserve"> 'CASE DATA'!B80</f>
        <v>0</v>
      </c>
      <c r="C80" s="28">
        <f xml:space="preserve"> 'CASE DATA'!D80</f>
        <v>0</v>
      </c>
      <c r="D80" s="11">
        <f xml:space="preserve"> 'CASE DATA'!E80</f>
        <v>0</v>
      </c>
      <c r="E80" s="11">
        <f xml:space="preserve"> 'CASE DATA'!G80</f>
        <v>0</v>
      </c>
      <c r="F80" s="16">
        <f xml:space="preserve"> 'CASE DATA'!H80</f>
        <v>0</v>
      </c>
      <c r="G80" s="16" t="str">
        <f>IF(AND(F80="YES", OR(E80="GTR",E80="GPL",E80="DEF",E80="JUV")), 'CASE DATA'!L80, "N/A")</f>
        <v>N/A</v>
      </c>
      <c r="H80" s="16" t="str">
        <f>IF(AND(F80="YES", OR(E80="GTR",E80="GPL",E80="DEF",E80="JUV")), (SUM('CASE DATA'!J80:K80)+SUM('CASE DATA'!M80:S80)), "N/A")</f>
        <v>N/A</v>
      </c>
      <c r="I80" s="57" t="str">
        <f t="shared" si="7"/>
        <v>N/A</v>
      </c>
      <c r="J80" s="16" t="str">
        <f t="shared" si="5"/>
        <v>NO</v>
      </c>
      <c r="K80" s="16" t="str">
        <f>IF(J80="YES",'CASE DATA'!L80,"N/A")</f>
        <v>N/A</v>
      </c>
      <c r="L80" s="16" t="str">
        <f>IF(J80="YES", SUM('CASE DATA'!J80:K80)+SUM('CASE DATA'!M80:S80),"N/A")</f>
        <v>N/A</v>
      </c>
      <c r="M80" s="57">
        <f t="shared" si="6"/>
        <v>0</v>
      </c>
    </row>
    <row r="81" spans="1:13" x14ac:dyDescent="0.3">
      <c r="A81" s="11">
        <f xml:space="preserve"> 'CASE DATA'!A81</f>
        <v>0</v>
      </c>
      <c r="B81" s="11">
        <f xml:space="preserve"> 'CASE DATA'!B81</f>
        <v>0</v>
      </c>
      <c r="C81" s="28">
        <f xml:space="preserve"> 'CASE DATA'!D81</f>
        <v>0</v>
      </c>
      <c r="D81" s="11">
        <f xml:space="preserve"> 'CASE DATA'!E81</f>
        <v>0</v>
      </c>
      <c r="E81" s="11">
        <f xml:space="preserve"> 'CASE DATA'!G81</f>
        <v>0</v>
      </c>
      <c r="F81" s="16">
        <f xml:space="preserve"> 'CASE DATA'!H81</f>
        <v>0</v>
      </c>
      <c r="G81" s="16" t="str">
        <f>IF(AND(F81="YES", OR(E81="GTR",E81="GPL",E81="DEF",E81="JUV")), 'CASE DATA'!L81, "N/A")</f>
        <v>N/A</v>
      </c>
      <c r="H81" s="16" t="str">
        <f>IF(AND(F81="YES", OR(E81="GTR",E81="GPL",E81="DEF",E81="JUV")), (SUM('CASE DATA'!J81:K81)+SUM('CASE DATA'!M81:S81)), "N/A")</f>
        <v>N/A</v>
      </c>
      <c r="I81" s="57" t="str">
        <f t="shared" si="7"/>
        <v>N/A</v>
      </c>
      <c r="J81" s="16" t="str">
        <f t="shared" si="5"/>
        <v>NO</v>
      </c>
      <c r="K81" s="16" t="str">
        <f>IF(J81="YES",'CASE DATA'!L81,"N/A")</f>
        <v>N/A</v>
      </c>
      <c r="L81" s="16" t="str">
        <f>IF(J81="YES", SUM('CASE DATA'!J81:K81)+SUM('CASE DATA'!M81:S81),"N/A")</f>
        <v>N/A</v>
      </c>
      <c r="M81" s="57">
        <f t="shared" si="6"/>
        <v>0</v>
      </c>
    </row>
    <row r="82" spans="1:13" x14ac:dyDescent="0.3">
      <c r="A82" s="11">
        <f xml:space="preserve"> 'CASE DATA'!A82</f>
        <v>0</v>
      </c>
      <c r="B82" s="11">
        <f xml:space="preserve"> 'CASE DATA'!B82</f>
        <v>0</v>
      </c>
      <c r="C82" s="28">
        <f xml:space="preserve"> 'CASE DATA'!D82</f>
        <v>0</v>
      </c>
      <c r="D82" s="11">
        <f xml:space="preserve"> 'CASE DATA'!E82</f>
        <v>0</v>
      </c>
      <c r="E82" s="11">
        <f xml:space="preserve"> 'CASE DATA'!G82</f>
        <v>0</v>
      </c>
      <c r="F82" s="16">
        <f xml:space="preserve"> 'CASE DATA'!H82</f>
        <v>0</v>
      </c>
      <c r="G82" s="16" t="str">
        <f>IF(AND(F82="YES", OR(E82="GTR",E82="GPL",E82="DEF",E82="JUV")), 'CASE DATA'!L82, "N/A")</f>
        <v>N/A</v>
      </c>
      <c r="H82" s="16" t="str">
        <f>IF(AND(F82="YES", OR(E82="GTR",E82="GPL",E82="DEF",E82="JUV")), (SUM('CASE DATA'!J82:K82)+SUM('CASE DATA'!M82:S82)), "N/A")</f>
        <v>N/A</v>
      </c>
      <c r="I82" s="57" t="str">
        <f t="shared" si="7"/>
        <v>N/A</v>
      </c>
      <c r="J82" s="16" t="str">
        <f t="shared" si="5"/>
        <v>NO</v>
      </c>
      <c r="K82" s="16" t="str">
        <f>IF(J82="YES",'CASE DATA'!L82,"N/A")</f>
        <v>N/A</v>
      </c>
      <c r="L82" s="16" t="str">
        <f>IF(J82="YES", SUM('CASE DATA'!J82:K82)+SUM('CASE DATA'!M82:S82),"N/A")</f>
        <v>N/A</v>
      </c>
      <c r="M82" s="57">
        <f t="shared" si="6"/>
        <v>0</v>
      </c>
    </row>
    <row r="83" spans="1:13" x14ac:dyDescent="0.3">
      <c r="A83" s="11">
        <f xml:space="preserve"> 'CASE DATA'!A83</f>
        <v>0</v>
      </c>
      <c r="B83" s="11">
        <f xml:space="preserve"> 'CASE DATA'!B83</f>
        <v>0</v>
      </c>
      <c r="C83" s="28">
        <f xml:space="preserve"> 'CASE DATA'!D83</f>
        <v>0</v>
      </c>
      <c r="D83" s="11">
        <f xml:space="preserve"> 'CASE DATA'!E83</f>
        <v>0</v>
      </c>
      <c r="E83" s="11">
        <f xml:space="preserve"> 'CASE DATA'!G83</f>
        <v>0</v>
      </c>
      <c r="F83" s="16">
        <f xml:space="preserve"> 'CASE DATA'!H83</f>
        <v>0</v>
      </c>
      <c r="G83" s="16" t="str">
        <f>IF(AND(F83="YES", OR(E83="GTR",E83="GPL",E83="DEF",E83="JUV")), 'CASE DATA'!L83, "N/A")</f>
        <v>N/A</v>
      </c>
      <c r="H83" s="16" t="str">
        <f>IF(AND(F83="YES", OR(E83="GTR",E83="GPL",E83="DEF",E83="JUV")), (SUM('CASE DATA'!J83:K83)+SUM('CASE DATA'!M83:S83)), "N/A")</f>
        <v>N/A</v>
      </c>
      <c r="I83" s="57" t="str">
        <f t="shared" si="7"/>
        <v>N/A</v>
      </c>
      <c r="J83" s="16" t="str">
        <f t="shared" si="5"/>
        <v>NO</v>
      </c>
      <c r="K83" s="16" t="str">
        <f>IF(J83="YES",'CASE DATA'!L83,"N/A")</f>
        <v>N/A</v>
      </c>
      <c r="L83" s="16" t="str">
        <f>IF(J83="YES", SUM('CASE DATA'!J83:K83)+SUM('CASE DATA'!M83:S83),"N/A")</f>
        <v>N/A</v>
      </c>
      <c r="M83" s="57">
        <f t="shared" si="6"/>
        <v>0</v>
      </c>
    </row>
    <row r="84" spans="1:13" x14ac:dyDescent="0.3">
      <c r="A84" s="11">
        <f xml:space="preserve"> 'CASE DATA'!A84</f>
        <v>0</v>
      </c>
      <c r="B84" s="11">
        <f xml:space="preserve"> 'CASE DATA'!B84</f>
        <v>0</v>
      </c>
      <c r="C84" s="28">
        <f xml:space="preserve"> 'CASE DATA'!D84</f>
        <v>0</v>
      </c>
      <c r="D84" s="11">
        <f xml:space="preserve"> 'CASE DATA'!E84</f>
        <v>0</v>
      </c>
      <c r="E84" s="11">
        <f xml:space="preserve"> 'CASE DATA'!G84</f>
        <v>0</v>
      </c>
      <c r="F84" s="16">
        <f xml:space="preserve"> 'CASE DATA'!H84</f>
        <v>0</v>
      </c>
      <c r="G84" s="16" t="str">
        <f>IF(AND(F84="YES", OR(E84="GTR",E84="GPL",E84="DEF",E84="JUV")), 'CASE DATA'!L84, "N/A")</f>
        <v>N/A</v>
      </c>
      <c r="H84" s="16" t="str">
        <f>IF(AND(F84="YES", OR(E84="GTR",E84="GPL",E84="DEF",E84="JUV")), (SUM('CASE DATA'!J84:K84)+SUM('CASE DATA'!M84:S84)), "N/A")</f>
        <v>N/A</v>
      </c>
      <c r="I84" s="57" t="str">
        <f t="shared" si="7"/>
        <v>N/A</v>
      </c>
      <c r="J84" s="16" t="str">
        <f t="shared" si="5"/>
        <v>NO</v>
      </c>
      <c r="K84" s="16" t="str">
        <f>IF(J84="YES",'CASE DATA'!L84,"N/A")</f>
        <v>N/A</v>
      </c>
      <c r="L84" s="16" t="str">
        <f>IF(J84="YES", SUM('CASE DATA'!J84:K84)+SUM('CASE DATA'!M84:S84),"N/A")</f>
        <v>N/A</v>
      </c>
      <c r="M84" s="57">
        <f t="shared" si="6"/>
        <v>0</v>
      </c>
    </row>
    <row r="85" spans="1:13" x14ac:dyDescent="0.3">
      <c r="A85" s="11">
        <f xml:space="preserve"> 'CASE DATA'!A85</f>
        <v>0</v>
      </c>
      <c r="B85" s="11">
        <f xml:space="preserve"> 'CASE DATA'!B85</f>
        <v>0</v>
      </c>
      <c r="C85" s="28">
        <f xml:space="preserve"> 'CASE DATA'!D85</f>
        <v>0</v>
      </c>
      <c r="D85" s="11">
        <f xml:space="preserve"> 'CASE DATA'!E85</f>
        <v>0</v>
      </c>
      <c r="E85" s="11">
        <f xml:space="preserve"> 'CASE DATA'!G85</f>
        <v>0</v>
      </c>
      <c r="F85" s="16">
        <f xml:space="preserve"> 'CASE DATA'!H85</f>
        <v>0</v>
      </c>
      <c r="G85" s="16" t="str">
        <f>IF(AND(F85="YES", OR(E85="GTR",E85="GPL",E85="DEF",E85="JUV")), 'CASE DATA'!L85, "N/A")</f>
        <v>N/A</v>
      </c>
      <c r="H85" s="16" t="str">
        <f>IF(AND(F85="YES", OR(E85="GTR",E85="GPL",E85="DEF",E85="JUV")), (SUM('CASE DATA'!J85:K85)+SUM('CASE DATA'!M85:S85)), "N/A")</f>
        <v>N/A</v>
      </c>
      <c r="I85" s="57" t="str">
        <f t="shared" si="7"/>
        <v>N/A</v>
      </c>
      <c r="J85" s="16" t="str">
        <f t="shared" si="5"/>
        <v>NO</v>
      </c>
      <c r="K85" s="16" t="str">
        <f>IF(J85="YES",'CASE DATA'!L85,"N/A")</f>
        <v>N/A</v>
      </c>
      <c r="L85" s="16" t="str">
        <f>IF(J85="YES", SUM('CASE DATA'!J85:K85)+SUM('CASE DATA'!M85:S85),"N/A")</f>
        <v>N/A</v>
      </c>
      <c r="M85" s="57">
        <f t="shared" si="6"/>
        <v>0</v>
      </c>
    </row>
    <row r="86" spans="1:13" x14ac:dyDescent="0.3">
      <c r="A86" s="11">
        <f xml:space="preserve"> 'CASE DATA'!A86</f>
        <v>0</v>
      </c>
      <c r="B86" s="11">
        <f xml:space="preserve"> 'CASE DATA'!B86</f>
        <v>0</v>
      </c>
      <c r="C86" s="28">
        <f xml:space="preserve"> 'CASE DATA'!D86</f>
        <v>0</v>
      </c>
      <c r="D86" s="11">
        <f xml:space="preserve"> 'CASE DATA'!E86</f>
        <v>0</v>
      </c>
      <c r="E86" s="11">
        <f xml:space="preserve"> 'CASE DATA'!G86</f>
        <v>0</v>
      </c>
      <c r="F86" s="16">
        <f xml:space="preserve"> 'CASE DATA'!H86</f>
        <v>0</v>
      </c>
      <c r="G86" s="16" t="str">
        <f>IF(AND(F86="YES", OR(E86="GTR",E86="GPL",E86="DEF",E86="JUV")), 'CASE DATA'!L86, "N/A")</f>
        <v>N/A</v>
      </c>
      <c r="H86" s="16" t="str">
        <f>IF(AND(F86="YES", OR(E86="GTR",E86="GPL",E86="DEF",E86="JUV")), (SUM('CASE DATA'!J86:K86)+SUM('CASE DATA'!M86:S86)), "N/A")</f>
        <v>N/A</v>
      </c>
      <c r="I86" s="57" t="str">
        <f t="shared" si="7"/>
        <v>N/A</v>
      </c>
      <c r="J86" s="16" t="str">
        <f t="shared" si="5"/>
        <v>NO</v>
      </c>
      <c r="K86" s="16" t="str">
        <f>IF(J86="YES",'CASE DATA'!L86,"N/A")</f>
        <v>N/A</v>
      </c>
      <c r="L86" s="16" t="str">
        <f>IF(J86="YES", SUM('CASE DATA'!J86:K86)+SUM('CASE DATA'!M86:S86),"N/A")</f>
        <v>N/A</v>
      </c>
      <c r="M86" s="57">
        <f t="shared" si="6"/>
        <v>0</v>
      </c>
    </row>
    <row r="87" spans="1:13" x14ac:dyDescent="0.3">
      <c r="A87" s="11">
        <f xml:space="preserve"> 'CASE DATA'!A87</f>
        <v>0</v>
      </c>
      <c r="B87" s="11">
        <f xml:space="preserve"> 'CASE DATA'!B87</f>
        <v>0</v>
      </c>
      <c r="C87" s="28">
        <f xml:space="preserve"> 'CASE DATA'!D87</f>
        <v>0</v>
      </c>
      <c r="D87" s="11">
        <f xml:space="preserve"> 'CASE DATA'!E87</f>
        <v>0</v>
      </c>
      <c r="E87" s="11">
        <f xml:space="preserve"> 'CASE DATA'!G87</f>
        <v>0</v>
      </c>
      <c r="F87" s="16">
        <f xml:space="preserve"> 'CASE DATA'!H87</f>
        <v>0</v>
      </c>
      <c r="G87" s="16" t="str">
        <f>IF(AND(F87="YES", OR(E87="GTR",E87="GPL",E87="DEF",E87="JUV")), 'CASE DATA'!L87, "N/A")</f>
        <v>N/A</v>
      </c>
      <c r="H87" s="16" t="str">
        <f>IF(AND(F87="YES", OR(E87="GTR",E87="GPL",E87="DEF",E87="JUV")), (SUM('CASE DATA'!J87:K87)+SUM('CASE DATA'!M87:S87)), "N/A")</f>
        <v>N/A</v>
      </c>
      <c r="I87" s="57" t="str">
        <f t="shared" si="7"/>
        <v>N/A</v>
      </c>
      <c r="J87" s="16" t="str">
        <f t="shared" si="5"/>
        <v>NO</v>
      </c>
      <c r="K87" s="16" t="str">
        <f>IF(J87="YES",'CASE DATA'!L87,"N/A")</f>
        <v>N/A</v>
      </c>
      <c r="L87" s="16" t="str">
        <f>IF(J87="YES", SUM('CASE DATA'!J87:K87)+SUM('CASE DATA'!M87:S87),"N/A")</f>
        <v>N/A</v>
      </c>
      <c r="M87" s="57">
        <f t="shared" si="6"/>
        <v>0</v>
      </c>
    </row>
    <row r="88" spans="1:13" x14ac:dyDescent="0.3">
      <c r="A88" s="11">
        <f xml:space="preserve"> 'CASE DATA'!A88</f>
        <v>0</v>
      </c>
      <c r="B88" s="11">
        <f xml:space="preserve"> 'CASE DATA'!B88</f>
        <v>0</v>
      </c>
      <c r="C88" s="28">
        <f xml:space="preserve"> 'CASE DATA'!D88</f>
        <v>0</v>
      </c>
      <c r="D88" s="11">
        <f xml:space="preserve"> 'CASE DATA'!E88</f>
        <v>0</v>
      </c>
      <c r="E88" s="11">
        <f xml:space="preserve"> 'CASE DATA'!G88</f>
        <v>0</v>
      </c>
      <c r="F88" s="16">
        <f xml:space="preserve"> 'CASE DATA'!H88</f>
        <v>0</v>
      </c>
      <c r="G88" s="16" t="str">
        <f>IF(AND(F88="YES", OR(E88="GTR",E88="GPL",E88="DEF",E88="JUV")), 'CASE DATA'!L88, "N/A")</f>
        <v>N/A</v>
      </c>
      <c r="H88" s="16" t="str">
        <f>IF(AND(F88="YES", OR(E88="GTR",E88="GPL",E88="DEF",E88="JUV")), (SUM('CASE DATA'!J88:K88)+SUM('CASE DATA'!M88:S88)), "N/A")</f>
        <v>N/A</v>
      </c>
      <c r="I88" s="57" t="str">
        <f t="shared" si="7"/>
        <v>N/A</v>
      </c>
      <c r="J88" s="16" t="str">
        <f t="shared" si="5"/>
        <v>NO</v>
      </c>
      <c r="K88" s="16" t="str">
        <f>IF(J88="YES",'CASE DATA'!L88,"N/A")</f>
        <v>N/A</v>
      </c>
      <c r="L88" s="16" t="str">
        <f>IF(J88="YES", SUM('CASE DATA'!J88:K88)+SUM('CASE DATA'!M88:S88),"N/A")</f>
        <v>N/A</v>
      </c>
      <c r="M88" s="57">
        <f t="shared" si="6"/>
        <v>0</v>
      </c>
    </row>
    <row r="89" spans="1:13" x14ac:dyDescent="0.3">
      <c r="A89" s="11">
        <f xml:space="preserve"> 'CASE DATA'!A89</f>
        <v>0</v>
      </c>
      <c r="B89" s="11">
        <f xml:space="preserve"> 'CASE DATA'!B89</f>
        <v>0</v>
      </c>
      <c r="C89" s="28">
        <f xml:space="preserve"> 'CASE DATA'!D89</f>
        <v>0</v>
      </c>
      <c r="D89" s="11">
        <f xml:space="preserve"> 'CASE DATA'!E89</f>
        <v>0</v>
      </c>
      <c r="E89" s="11">
        <f xml:space="preserve"> 'CASE DATA'!G89</f>
        <v>0</v>
      </c>
      <c r="F89" s="16">
        <f xml:space="preserve"> 'CASE DATA'!H89</f>
        <v>0</v>
      </c>
      <c r="G89" s="16" t="str">
        <f>IF(AND(F89="YES", OR(E89="GTR",E89="GPL",E89="DEF",E89="JUV")), 'CASE DATA'!L89, "N/A")</f>
        <v>N/A</v>
      </c>
      <c r="H89" s="16" t="str">
        <f>IF(AND(F89="YES", OR(E89="GTR",E89="GPL",E89="DEF",E89="JUV")), (SUM('CASE DATA'!J89:K89)+SUM('CASE DATA'!M89:S89)), "N/A")</f>
        <v>N/A</v>
      </c>
      <c r="I89" s="57" t="str">
        <f t="shared" si="7"/>
        <v>N/A</v>
      </c>
      <c r="J89" s="16" t="str">
        <f t="shared" si="5"/>
        <v>NO</v>
      </c>
      <c r="K89" s="16" t="str">
        <f>IF(J89="YES",'CASE DATA'!L89,"N/A")</f>
        <v>N/A</v>
      </c>
      <c r="L89" s="16" t="str">
        <f>IF(J89="YES", SUM('CASE DATA'!J89:K89)+SUM('CASE DATA'!M89:S89),"N/A")</f>
        <v>N/A</v>
      </c>
      <c r="M89" s="57">
        <f t="shared" si="6"/>
        <v>0</v>
      </c>
    </row>
    <row r="90" spans="1:13" x14ac:dyDescent="0.3">
      <c r="A90" s="11">
        <f xml:space="preserve"> 'CASE DATA'!A90</f>
        <v>0</v>
      </c>
      <c r="B90" s="11">
        <f xml:space="preserve"> 'CASE DATA'!B90</f>
        <v>0</v>
      </c>
      <c r="C90" s="28">
        <f xml:space="preserve"> 'CASE DATA'!D90</f>
        <v>0</v>
      </c>
      <c r="D90" s="11">
        <f xml:space="preserve"> 'CASE DATA'!E90</f>
        <v>0</v>
      </c>
      <c r="E90" s="11">
        <f xml:space="preserve"> 'CASE DATA'!G90</f>
        <v>0</v>
      </c>
      <c r="F90" s="16">
        <f xml:space="preserve"> 'CASE DATA'!H90</f>
        <v>0</v>
      </c>
      <c r="G90" s="16" t="str">
        <f>IF(AND(F90="YES", OR(E90="GTR",E90="GPL",E90="DEF",E90="JUV")), 'CASE DATA'!L90, "N/A")</f>
        <v>N/A</v>
      </c>
      <c r="H90" s="16" t="str">
        <f>IF(AND(F90="YES", OR(E90="GTR",E90="GPL",E90="DEF",E90="JUV")), (SUM('CASE DATA'!J90:K90)+SUM('CASE DATA'!M90:S90)), "N/A")</f>
        <v>N/A</v>
      </c>
      <c r="I90" s="57" t="str">
        <f t="shared" si="7"/>
        <v>N/A</v>
      </c>
      <c r="J90" s="16" t="str">
        <f t="shared" si="5"/>
        <v>NO</v>
      </c>
      <c r="K90" s="16" t="str">
        <f>IF(J90="YES",'CASE DATA'!L90,"N/A")</f>
        <v>N/A</v>
      </c>
      <c r="L90" s="16" t="str">
        <f>IF(J90="YES", SUM('CASE DATA'!J90:K90)+SUM('CASE DATA'!M90:S90),"N/A")</f>
        <v>N/A</v>
      </c>
      <c r="M90" s="57">
        <f t="shared" si="6"/>
        <v>0</v>
      </c>
    </row>
    <row r="91" spans="1:13" x14ac:dyDescent="0.3">
      <c r="A91" s="11">
        <f xml:space="preserve"> 'CASE DATA'!A91</f>
        <v>0</v>
      </c>
      <c r="B91" s="11">
        <f xml:space="preserve"> 'CASE DATA'!B91</f>
        <v>0</v>
      </c>
      <c r="C91" s="28">
        <f xml:space="preserve"> 'CASE DATA'!D91</f>
        <v>0</v>
      </c>
      <c r="D91" s="11">
        <f xml:space="preserve"> 'CASE DATA'!E91</f>
        <v>0</v>
      </c>
      <c r="E91" s="11">
        <f xml:space="preserve"> 'CASE DATA'!G91</f>
        <v>0</v>
      </c>
      <c r="F91" s="16">
        <f xml:space="preserve"> 'CASE DATA'!H91</f>
        <v>0</v>
      </c>
      <c r="G91" s="16" t="str">
        <f>IF(AND(F91="YES", OR(E91="GTR",E91="GPL",E91="DEF",E91="JUV")), 'CASE DATA'!L91, "N/A")</f>
        <v>N/A</v>
      </c>
      <c r="H91" s="16" t="str">
        <f>IF(AND(F91="YES", OR(E91="GTR",E91="GPL",E91="DEF",E91="JUV")), (SUM('CASE DATA'!J91:K91)+SUM('CASE DATA'!M91:S91)), "N/A")</f>
        <v>N/A</v>
      </c>
      <c r="I91" s="57" t="str">
        <f t="shared" si="7"/>
        <v>N/A</v>
      </c>
      <c r="J91" s="16" t="str">
        <f t="shared" si="5"/>
        <v>NO</v>
      </c>
      <c r="K91" s="16" t="str">
        <f>IF(J91="YES",'CASE DATA'!L91,"N/A")</f>
        <v>N/A</v>
      </c>
      <c r="L91" s="16" t="str">
        <f>IF(J91="YES", SUM('CASE DATA'!J91:K91)+SUM('CASE DATA'!M91:S91),"N/A")</f>
        <v>N/A</v>
      </c>
      <c r="M91" s="57">
        <f t="shared" si="6"/>
        <v>0</v>
      </c>
    </row>
    <row r="92" spans="1:13" x14ac:dyDescent="0.3">
      <c r="A92" s="11">
        <f xml:space="preserve"> 'CASE DATA'!A92</f>
        <v>0</v>
      </c>
      <c r="B92" s="11">
        <f xml:space="preserve"> 'CASE DATA'!B92</f>
        <v>0</v>
      </c>
      <c r="C92" s="28">
        <f xml:space="preserve"> 'CASE DATA'!D92</f>
        <v>0</v>
      </c>
      <c r="D92" s="11">
        <f xml:space="preserve"> 'CASE DATA'!E92</f>
        <v>0</v>
      </c>
      <c r="E92" s="11">
        <f xml:space="preserve"> 'CASE DATA'!G92</f>
        <v>0</v>
      </c>
      <c r="F92" s="16">
        <f xml:space="preserve"> 'CASE DATA'!H92</f>
        <v>0</v>
      </c>
      <c r="G92" s="16" t="str">
        <f>IF(AND(F92="YES", OR(E92="GTR",E92="GPL",E92="DEF",E92="JUV")), 'CASE DATA'!L92, "N/A")</f>
        <v>N/A</v>
      </c>
      <c r="H92" s="16" t="str">
        <f>IF(AND(F92="YES", OR(E92="GTR",E92="GPL",E92="DEF",E92="JUV")), (SUM('CASE DATA'!J92:K92)+SUM('CASE DATA'!M92:S92)), "N/A")</f>
        <v>N/A</v>
      </c>
      <c r="I92" s="57" t="str">
        <f t="shared" si="7"/>
        <v>N/A</v>
      </c>
      <c r="J92" s="16" t="str">
        <f t="shared" si="5"/>
        <v>NO</v>
      </c>
      <c r="K92" s="16" t="str">
        <f>IF(J92="YES",'CASE DATA'!L92,"N/A")</f>
        <v>N/A</v>
      </c>
      <c r="L92" s="16" t="str">
        <f>IF(J92="YES", SUM('CASE DATA'!J92:K92)+SUM('CASE DATA'!M92:S92),"N/A")</f>
        <v>N/A</v>
      </c>
      <c r="M92" s="57">
        <f t="shared" si="6"/>
        <v>0</v>
      </c>
    </row>
    <row r="93" spans="1:13" x14ac:dyDescent="0.3">
      <c r="A93" s="11">
        <f xml:space="preserve"> 'CASE DATA'!A93</f>
        <v>0</v>
      </c>
      <c r="B93" s="11">
        <f xml:space="preserve"> 'CASE DATA'!B93</f>
        <v>0</v>
      </c>
      <c r="C93" s="28">
        <f xml:space="preserve"> 'CASE DATA'!D93</f>
        <v>0</v>
      </c>
      <c r="D93" s="11">
        <f xml:space="preserve"> 'CASE DATA'!E93</f>
        <v>0</v>
      </c>
      <c r="E93" s="11">
        <f xml:space="preserve"> 'CASE DATA'!G93</f>
        <v>0</v>
      </c>
      <c r="F93" s="16">
        <f xml:space="preserve"> 'CASE DATA'!H93</f>
        <v>0</v>
      </c>
      <c r="G93" s="16" t="str">
        <f>IF(AND(F93="YES", OR(E93="GTR",E93="GPL",E93="DEF",E93="JUV")), 'CASE DATA'!L93, "N/A")</f>
        <v>N/A</v>
      </c>
      <c r="H93" s="16" t="str">
        <f>IF(AND(F93="YES", OR(E93="GTR",E93="GPL",E93="DEF",E93="JUV")), (SUM('CASE DATA'!J93:K93)+SUM('CASE DATA'!M93:S93)), "N/A")</f>
        <v>N/A</v>
      </c>
      <c r="I93" s="57" t="str">
        <f t="shared" si="7"/>
        <v>N/A</v>
      </c>
      <c r="J93" s="16" t="str">
        <f t="shared" si="5"/>
        <v>NO</v>
      </c>
      <c r="K93" s="16" t="str">
        <f>IF(J93="YES",'CASE DATA'!L93,"N/A")</f>
        <v>N/A</v>
      </c>
      <c r="L93" s="16" t="str">
        <f>IF(J93="YES", SUM('CASE DATA'!J93:K93)+SUM('CASE DATA'!M93:S93),"N/A")</f>
        <v>N/A</v>
      </c>
      <c r="M93" s="57">
        <f t="shared" si="6"/>
        <v>0</v>
      </c>
    </row>
    <row r="94" spans="1:13" x14ac:dyDescent="0.3">
      <c r="A94" s="11">
        <f xml:space="preserve"> 'CASE DATA'!A94</f>
        <v>0</v>
      </c>
      <c r="B94" s="11">
        <f xml:space="preserve"> 'CASE DATA'!B94</f>
        <v>0</v>
      </c>
      <c r="C94" s="28">
        <f xml:space="preserve"> 'CASE DATA'!D94</f>
        <v>0</v>
      </c>
      <c r="D94" s="11">
        <f xml:space="preserve"> 'CASE DATA'!E94</f>
        <v>0</v>
      </c>
      <c r="E94" s="11">
        <f xml:space="preserve"> 'CASE DATA'!G94</f>
        <v>0</v>
      </c>
      <c r="F94" s="16">
        <f xml:space="preserve"> 'CASE DATA'!H94</f>
        <v>0</v>
      </c>
      <c r="G94" s="16" t="str">
        <f>IF(AND(F94="YES", OR(E94="GTR",E94="GPL",E94="DEF",E94="JUV")), 'CASE DATA'!L94, "N/A")</f>
        <v>N/A</v>
      </c>
      <c r="H94" s="16" t="str">
        <f>IF(AND(F94="YES", OR(E94="GTR",E94="GPL",E94="DEF",E94="JUV")), (SUM('CASE DATA'!J94:K94)+SUM('CASE DATA'!M94:S94)), "N/A")</f>
        <v>N/A</v>
      </c>
      <c r="I94" s="57" t="str">
        <f t="shared" si="7"/>
        <v>N/A</v>
      </c>
      <c r="J94" s="16" t="str">
        <f t="shared" si="5"/>
        <v>NO</v>
      </c>
      <c r="K94" s="16" t="str">
        <f>IF(J94="YES",'CASE DATA'!L94,"N/A")</f>
        <v>N/A</v>
      </c>
      <c r="L94" s="16" t="str">
        <f>IF(J94="YES", SUM('CASE DATA'!J94:K94)+SUM('CASE DATA'!M94:S94),"N/A")</f>
        <v>N/A</v>
      </c>
      <c r="M94" s="57">
        <f t="shared" si="6"/>
        <v>0</v>
      </c>
    </row>
    <row r="95" spans="1:13" x14ac:dyDescent="0.3">
      <c r="A95" s="11">
        <f xml:space="preserve"> 'CASE DATA'!A95</f>
        <v>0</v>
      </c>
      <c r="B95" s="11">
        <f xml:space="preserve"> 'CASE DATA'!B95</f>
        <v>0</v>
      </c>
      <c r="C95" s="28">
        <f xml:space="preserve"> 'CASE DATA'!D95</f>
        <v>0</v>
      </c>
      <c r="D95" s="11">
        <f xml:space="preserve"> 'CASE DATA'!E95</f>
        <v>0</v>
      </c>
      <c r="E95" s="11">
        <f xml:space="preserve"> 'CASE DATA'!G95</f>
        <v>0</v>
      </c>
      <c r="F95" s="16">
        <f xml:space="preserve"> 'CASE DATA'!H95</f>
        <v>0</v>
      </c>
      <c r="G95" s="16" t="str">
        <f>IF(AND(F95="YES", OR(E95="GTR",E95="GPL",E95="DEF",E95="JUV")), 'CASE DATA'!L95, "N/A")</f>
        <v>N/A</v>
      </c>
      <c r="H95" s="16" t="str">
        <f>IF(AND(F95="YES", OR(E95="GTR",E95="GPL",E95="DEF",E95="JUV")), (SUM('CASE DATA'!J95:K95)+SUM('CASE DATA'!M95:S95)), "N/A")</f>
        <v>N/A</v>
      </c>
      <c r="I95" s="57" t="str">
        <f t="shared" si="7"/>
        <v>N/A</v>
      </c>
      <c r="J95" s="16" t="str">
        <f t="shared" si="5"/>
        <v>NO</v>
      </c>
      <c r="K95" s="16" t="str">
        <f>IF(J95="YES",'CASE DATA'!L95,"N/A")</f>
        <v>N/A</v>
      </c>
      <c r="L95" s="16" t="str">
        <f>IF(J95="YES", SUM('CASE DATA'!J95:K95)+SUM('CASE DATA'!M95:S95),"N/A")</f>
        <v>N/A</v>
      </c>
      <c r="M95" s="57">
        <f t="shared" si="6"/>
        <v>0</v>
      </c>
    </row>
    <row r="96" spans="1:13" x14ac:dyDescent="0.3">
      <c r="A96" s="11">
        <f xml:space="preserve"> 'CASE DATA'!A96</f>
        <v>0</v>
      </c>
      <c r="B96" s="11">
        <f xml:space="preserve"> 'CASE DATA'!B96</f>
        <v>0</v>
      </c>
      <c r="C96" s="28">
        <f xml:space="preserve"> 'CASE DATA'!D96</f>
        <v>0</v>
      </c>
      <c r="D96" s="11">
        <f xml:space="preserve"> 'CASE DATA'!E96</f>
        <v>0</v>
      </c>
      <c r="E96" s="11">
        <f xml:space="preserve"> 'CASE DATA'!G96</f>
        <v>0</v>
      </c>
      <c r="F96" s="16">
        <f xml:space="preserve"> 'CASE DATA'!H96</f>
        <v>0</v>
      </c>
      <c r="G96" s="16" t="str">
        <f>IF(AND(F96="YES", OR(E96="GTR",E96="GPL",E96="DEF",E96="JUV")), 'CASE DATA'!L96, "N/A")</f>
        <v>N/A</v>
      </c>
      <c r="H96" s="16" t="str">
        <f>IF(AND(F96="YES", OR(E96="GTR",E96="GPL",E96="DEF",E96="JUV")), (SUM('CASE DATA'!J96:K96)+SUM('CASE DATA'!M96:S96)), "N/A")</f>
        <v>N/A</v>
      </c>
      <c r="I96" s="57" t="str">
        <f t="shared" si="7"/>
        <v>N/A</v>
      </c>
      <c r="J96" s="16" t="str">
        <f t="shared" si="5"/>
        <v>NO</v>
      </c>
      <c r="K96" s="16" t="str">
        <f>IF(J96="YES",'CASE DATA'!L96,"N/A")</f>
        <v>N/A</v>
      </c>
      <c r="L96" s="16" t="str">
        <f>IF(J96="YES", SUM('CASE DATA'!J96:K96)+SUM('CASE DATA'!M96:S96),"N/A")</f>
        <v>N/A</v>
      </c>
      <c r="M96" s="57">
        <f t="shared" si="6"/>
        <v>0</v>
      </c>
    </row>
    <row r="97" spans="1:13" x14ac:dyDescent="0.3">
      <c r="A97" s="11">
        <f xml:space="preserve"> 'CASE DATA'!A97</f>
        <v>0</v>
      </c>
      <c r="B97" s="11">
        <f xml:space="preserve"> 'CASE DATA'!B97</f>
        <v>0</v>
      </c>
      <c r="C97" s="28">
        <f xml:space="preserve"> 'CASE DATA'!D97</f>
        <v>0</v>
      </c>
      <c r="D97" s="11">
        <f xml:space="preserve"> 'CASE DATA'!E97</f>
        <v>0</v>
      </c>
      <c r="E97" s="11">
        <f xml:space="preserve"> 'CASE DATA'!G97</f>
        <v>0</v>
      </c>
      <c r="F97" s="16">
        <f xml:space="preserve"> 'CASE DATA'!H97</f>
        <v>0</v>
      </c>
      <c r="G97" s="16" t="str">
        <f>IF(AND(F97="YES", OR(E97="GTR",E97="GPL",E97="DEF",E97="JUV")), 'CASE DATA'!L97, "N/A")</f>
        <v>N/A</v>
      </c>
      <c r="H97" s="16" t="str">
        <f>IF(AND(F97="YES", OR(E97="GTR",E97="GPL",E97="DEF",E97="JUV")), (SUM('CASE DATA'!J97:K97)+SUM('CASE DATA'!M97:S97)), "N/A")</f>
        <v>N/A</v>
      </c>
      <c r="I97" s="57" t="str">
        <f t="shared" si="7"/>
        <v>N/A</v>
      </c>
      <c r="J97" s="16" t="str">
        <f t="shared" si="5"/>
        <v>NO</v>
      </c>
      <c r="K97" s="16" t="str">
        <f>IF(J97="YES",'CASE DATA'!L97,"N/A")</f>
        <v>N/A</v>
      </c>
      <c r="L97" s="16" t="str">
        <f>IF(J97="YES", SUM('CASE DATA'!J97:K97)+SUM('CASE DATA'!M97:S97),"N/A")</f>
        <v>N/A</v>
      </c>
      <c r="M97" s="57">
        <f t="shared" si="6"/>
        <v>0</v>
      </c>
    </row>
    <row r="98" spans="1:13" x14ac:dyDescent="0.3">
      <c r="A98" s="11">
        <f xml:space="preserve"> 'CASE DATA'!A98</f>
        <v>0</v>
      </c>
      <c r="B98" s="11">
        <f xml:space="preserve"> 'CASE DATA'!B98</f>
        <v>0</v>
      </c>
      <c r="C98" s="28">
        <f xml:space="preserve"> 'CASE DATA'!D98</f>
        <v>0</v>
      </c>
      <c r="D98" s="11">
        <f xml:space="preserve"> 'CASE DATA'!E98</f>
        <v>0</v>
      </c>
      <c r="E98" s="11">
        <f xml:space="preserve"> 'CASE DATA'!G98</f>
        <v>0</v>
      </c>
      <c r="F98" s="16">
        <f xml:space="preserve"> 'CASE DATA'!H98</f>
        <v>0</v>
      </c>
      <c r="G98" s="16" t="str">
        <f>IF(AND(F98="YES", OR(E98="GTR",E98="GPL",E98="DEF",E98="JUV")), 'CASE DATA'!L98, "N/A")</f>
        <v>N/A</v>
      </c>
      <c r="H98" s="16" t="str">
        <f>IF(AND(F98="YES", OR(E98="GTR",E98="GPL",E98="DEF",E98="JUV")), (SUM('CASE DATA'!J98:K98)+SUM('CASE DATA'!M98:S98)), "N/A")</f>
        <v>N/A</v>
      </c>
      <c r="I98" s="57" t="str">
        <f t="shared" si="7"/>
        <v>N/A</v>
      </c>
      <c r="J98" s="16" t="str">
        <f t="shared" si="5"/>
        <v>NO</v>
      </c>
      <c r="K98" s="16" t="str">
        <f>IF(J98="YES",'CASE DATA'!L98,"N/A")</f>
        <v>N/A</v>
      </c>
      <c r="L98" s="16" t="str">
        <f>IF(J98="YES", SUM('CASE DATA'!J98:K98)+SUM('CASE DATA'!M98:S98),"N/A")</f>
        <v>N/A</v>
      </c>
      <c r="M98" s="57">
        <f t="shared" si="6"/>
        <v>0</v>
      </c>
    </row>
    <row r="99" spans="1:13" x14ac:dyDescent="0.3">
      <c r="A99" s="11">
        <f xml:space="preserve"> 'CASE DATA'!A99</f>
        <v>0</v>
      </c>
      <c r="B99" s="11">
        <f xml:space="preserve"> 'CASE DATA'!B99</f>
        <v>0</v>
      </c>
      <c r="C99" s="28">
        <f xml:space="preserve"> 'CASE DATA'!D99</f>
        <v>0</v>
      </c>
      <c r="D99" s="11">
        <f xml:space="preserve"> 'CASE DATA'!E99</f>
        <v>0</v>
      </c>
      <c r="E99" s="11">
        <f xml:space="preserve"> 'CASE DATA'!G99</f>
        <v>0</v>
      </c>
      <c r="F99" s="16">
        <f xml:space="preserve"> 'CASE DATA'!H99</f>
        <v>0</v>
      </c>
      <c r="G99" s="16" t="str">
        <f>IF(AND(F99="YES", OR(E99="GTR",E99="GPL",E99="DEF",E99="JUV")), 'CASE DATA'!L99, "N/A")</f>
        <v>N/A</v>
      </c>
      <c r="H99" s="16" t="str">
        <f>IF(AND(F99="YES", OR(E99="GTR",E99="GPL",E99="DEF",E99="JUV")), (SUM('CASE DATA'!J99:K99)+SUM('CASE DATA'!M99:S99)), "N/A")</f>
        <v>N/A</v>
      </c>
      <c r="I99" s="57" t="str">
        <f t="shared" si="7"/>
        <v>N/A</v>
      </c>
      <c r="J99" s="16" t="str">
        <f t="shared" si="5"/>
        <v>NO</v>
      </c>
      <c r="K99" s="16" t="str">
        <f>IF(J99="YES",'CASE DATA'!L99,"N/A")</f>
        <v>N/A</v>
      </c>
      <c r="L99" s="16" t="str">
        <f>IF(J99="YES", SUM('CASE DATA'!J99:K99)+SUM('CASE DATA'!M99:S99),"N/A")</f>
        <v>N/A</v>
      </c>
      <c r="M99" s="57">
        <f t="shared" si="6"/>
        <v>0</v>
      </c>
    </row>
    <row r="100" spans="1:13" x14ac:dyDescent="0.3">
      <c r="A100" s="11">
        <f xml:space="preserve"> 'CASE DATA'!A100</f>
        <v>0</v>
      </c>
      <c r="B100" s="11">
        <f xml:space="preserve"> 'CASE DATA'!B100</f>
        <v>0</v>
      </c>
      <c r="C100" s="28">
        <f xml:space="preserve"> 'CASE DATA'!D100</f>
        <v>0</v>
      </c>
      <c r="D100" s="11">
        <f xml:space="preserve"> 'CASE DATA'!E100</f>
        <v>0</v>
      </c>
      <c r="E100" s="11">
        <f xml:space="preserve"> 'CASE DATA'!G100</f>
        <v>0</v>
      </c>
      <c r="F100" s="16">
        <f xml:space="preserve"> 'CASE DATA'!H100</f>
        <v>0</v>
      </c>
      <c r="G100" s="16" t="str">
        <f>IF(AND(F100="YES", OR(E100="GTR",E100="GPL",E100="DEF",E100="JUV")), 'CASE DATA'!L100, "N/A")</f>
        <v>N/A</v>
      </c>
      <c r="H100" s="16" t="str">
        <f>IF(AND(F100="YES", OR(E100="GTR",E100="GPL",E100="DEF",E100="JUV")), (SUM('CASE DATA'!J100:K100)+SUM('CASE DATA'!M100:S100)), "N/A")</f>
        <v>N/A</v>
      </c>
      <c r="I100" s="57" t="str">
        <f t="shared" si="7"/>
        <v>N/A</v>
      </c>
      <c r="J100" s="16" t="str">
        <f t="shared" si="5"/>
        <v>NO</v>
      </c>
      <c r="K100" s="16" t="str">
        <f>IF(J100="YES",'CASE DATA'!L100,"N/A")</f>
        <v>N/A</v>
      </c>
      <c r="L100" s="16" t="str">
        <f>IF(J100="YES", SUM('CASE DATA'!J100:K100)+SUM('CASE DATA'!M100:S100),"N/A")</f>
        <v>N/A</v>
      </c>
      <c r="M100" s="57">
        <f t="shared" si="6"/>
        <v>0</v>
      </c>
    </row>
  </sheetData>
  <mergeCells count="10">
    <mergeCell ref="A1:C1"/>
    <mergeCell ref="D1:E1"/>
    <mergeCell ref="H1:J1"/>
    <mergeCell ref="F2:I2"/>
    <mergeCell ref="J2:M2"/>
    <mergeCell ref="A2:A3"/>
    <mergeCell ref="B2:B3"/>
    <mergeCell ref="C2:C3"/>
    <mergeCell ref="D2:D3"/>
    <mergeCell ref="E2:E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
  <sheetViews>
    <sheetView workbookViewId="0">
      <pane ySplit="1" topLeftCell="A2" activePane="bottomLeft" state="frozen"/>
      <selection pane="bottomLeft" activeCell="H14" sqref="H14"/>
    </sheetView>
  </sheetViews>
  <sheetFormatPr defaultRowHeight="14.4" x14ac:dyDescent="0.3"/>
  <cols>
    <col min="1" max="4" width="20.6640625" customWidth="1"/>
    <col min="5" max="5" width="10.109375" customWidth="1"/>
  </cols>
  <sheetData>
    <row r="1" spans="1:5" x14ac:dyDescent="0.3">
      <c r="A1" s="213" t="s">
        <v>7</v>
      </c>
      <c r="B1" s="230"/>
      <c r="C1" s="48">
        <f>SUM(C4:C100)</f>
        <v>0</v>
      </c>
      <c r="D1" s="50">
        <f>SUM(D4:D100)</f>
        <v>0</v>
      </c>
      <c r="E1" s="4">
        <f xml:space="preserve"> SUM(C1:D1)</f>
        <v>0</v>
      </c>
    </row>
    <row r="2" spans="1:5" x14ac:dyDescent="0.3">
      <c r="A2" s="229" t="s">
        <v>9</v>
      </c>
      <c r="B2" s="212" t="s">
        <v>69</v>
      </c>
      <c r="C2" s="213"/>
      <c r="D2" s="213"/>
    </row>
    <row r="3" spans="1:5" x14ac:dyDescent="0.3">
      <c r="A3" s="229"/>
      <c r="B3" s="1" t="s">
        <v>15</v>
      </c>
      <c r="C3" s="45" t="s">
        <v>70</v>
      </c>
      <c r="D3" s="47" t="s">
        <v>71</v>
      </c>
      <c r="E3" s="4"/>
    </row>
    <row r="4" spans="1:5" x14ac:dyDescent="0.3">
      <c r="A4" s="11">
        <f xml:space="preserve"> 'CASE DATA'!A4</f>
        <v>0</v>
      </c>
      <c r="B4" s="15">
        <f xml:space="preserve"> 'CASE DATA'!G4</f>
        <v>0</v>
      </c>
      <c r="C4" s="53">
        <f xml:space="preserve"> IF(OR(B4="DISM", B4="JWV", B4="JUV", B4="CIV"), SUM('CASE DATA'!J4:S4), 'CASE DATA'!K4+'CASE DATA'!M4+'CASE DATA'!N4+'CASE DATA'!Q4+'CASE DATA'!R4+'CASE DATA'!S4+'CASE DATA'!L4+'CASE DATA'!P4)</f>
        <v>0</v>
      </c>
      <c r="D4" s="52">
        <f xml:space="preserve"> IF(OR(B4="DISM", B4="JWV", B4="JUV", B4="CIV"), 0, 'CASE DATA'!J4+'CASE DATA'!O4)</f>
        <v>0</v>
      </c>
    </row>
    <row r="5" spans="1:5" x14ac:dyDescent="0.3">
      <c r="A5" s="11">
        <f xml:space="preserve"> 'CASE DATA'!A5</f>
        <v>0</v>
      </c>
      <c r="B5" s="15">
        <f xml:space="preserve"> 'CASE DATA'!G5</f>
        <v>0</v>
      </c>
      <c r="C5" s="53">
        <f xml:space="preserve"> IF(OR(B5="DISM", B5="JWV", B5="JUV", B5="CIV"), SUM('CASE DATA'!J5:S5), 'CASE DATA'!K5+'CASE DATA'!M5+'CASE DATA'!N5+'CASE DATA'!Q5+'CASE DATA'!R5+'CASE DATA'!S5+'CASE DATA'!L5+'CASE DATA'!P5)</f>
        <v>0</v>
      </c>
      <c r="D5" s="52">
        <f xml:space="preserve"> IF(OR(B5="DISM", B5="JWV", B5="JUV", B5="CIV"), 0, 'CASE DATA'!J5+'CASE DATA'!O5)</f>
        <v>0</v>
      </c>
    </row>
    <row r="6" spans="1:5" x14ac:dyDescent="0.3">
      <c r="A6" s="11">
        <f xml:space="preserve"> 'CASE DATA'!A6</f>
        <v>0</v>
      </c>
      <c r="B6" s="15">
        <f xml:space="preserve"> 'CASE DATA'!G6</f>
        <v>0</v>
      </c>
      <c r="C6" s="53">
        <f xml:space="preserve"> IF(OR(B6="DISM", B6="JWV", B6="JUV", B6="CIV"), SUM('CASE DATA'!J6:S6), 'CASE DATA'!K6+'CASE DATA'!M6+'CASE DATA'!N6+'CASE DATA'!Q6+'CASE DATA'!R6+'CASE DATA'!S6+'CASE DATA'!L6+'CASE DATA'!P6)</f>
        <v>0</v>
      </c>
      <c r="D6" s="52">
        <f xml:space="preserve"> IF(OR(B6="DISM", B6="JWV", B6="JUV", B6="CIV"), 0, 'CASE DATA'!J6+'CASE DATA'!O6)</f>
        <v>0</v>
      </c>
    </row>
    <row r="7" spans="1:5" x14ac:dyDescent="0.3">
      <c r="A7" s="11">
        <f xml:space="preserve"> 'CASE DATA'!A7</f>
        <v>0</v>
      </c>
      <c r="B7" s="15">
        <f xml:space="preserve"> 'CASE DATA'!G7</f>
        <v>0</v>
      </c>
      <c r="C7" s="53">
        <f xml:space="preserve"> IF(OR(B7="DISM", B7="JWV", B7="JUV", B7="CIV"), SUM('CASE DATA'!J7:S7), 'CASE DATA'!K7+'CASE DATA'!M7+'CASE DATA'!N7+'CASE DATA'!Q7+'CASE DATA'!R7+'CASE DATA'!S7+'CASE DATA'!L7+'CASE DATA'!P7)</f>
        <v>0</v>
      </c>
      <c r="D7" s="52">
        <f xml:space="preserve"> IF(OR(B7="DISM", B7="JWV", B7="JUV", B7="CIV"), 0, 'CASE DATA'!J7+'CASE DATA'!O7)</f>
        <v>0</v>
      </c>
    </row>
    <row r="8" spans="1:5" x14ac:dyDescent="0.3">
      <c r="A8" s="11">
        <f xml:space="preserve"> 'CASE DATA'!A8</f>
        <v>0</v>
      </c>
      <c r="B8" s="15">
        <f xml:space="preserve"> 'CASE DATA'!G8</f>
        <v>0</v>
      </c>
      <c r="C8" s="53">
        <f xml:space="preserve"> IF(OR(B8="DISM", B8="JWV", B8="JUV", B8="CIV"), SUM('CASE DATA'!J8:S8), 'CASE DATA'!K8+'CASE DATA'!M8+'CASE DATA'!N8+'CASE DATA'!Q8+'CASE DATA'!R8+'CASE DATA'!S8+'CASE DATA'!L8+'CASE DATA'!P8)</f>
        <v>0</v>
      </c>
      <c r="D8" s="52">
        <f xml:space="preserve"> IF(OR(B8="DISM", B8="JWV", B8="JUV", B8="CIV"), 0, 'CASE DATA'!J8+'CASE DATA'!O8)</f>
        <v>0</v>
      </c>
    </row>
    <row r="9" spans="1:5" x14ac:dyDescent="0.3">
      <c r="A9" s="11">
        <f xml:space="preserve"> 'CASE DATA'!A9</f>
        <v>0</v>
      </c>
      <c r="B9" s="15">
        <f xml:space="preserve"> 'CASE DATA'!G9</f>
        <v>0</v>
      </c>
      <c r="C9" s="53">
        <f xml:space="preserve"> IF(OR(B9="DISM", B9="JWV", B9="JUV", B9="CIV"), SUM('CASE DATA'!J9:S9), 'CASE DATA'!K9+'CASE DATA'!M9+'CASE DATA'!N9+'CASE DATA'!Q9+'CASE DATA'!R9+'CASE DATA'!S9+'CASE DATA'!L9+'CASE DATA'!P9)</f>
        <v>0</v>
      </c>
      <c r="D9" s="52">
        <f xml:space="preserve"> IF(OR(B9="DISM", B9="JWV", B9="JUV", B9="CIV"), 0, 'CASE DATA'!J9+'CASE DATA'!O9)</f>
        <v>0</v>
      </c>
    </row>
    <row r="10" spans="1:5" x14ac:dyDescent="0.3">
      <c r="A10" s="11">
        <f xml:space="preserve"> 'CASE DATA'!A10</f>
        <v>0</v>
      </c>
      <c r="B10" s="15">
        <f xml:space="preserve"> 'CASE DATA'!G10</f>
        <v>0</v>
      </c>
      <c r="C10" s="53">
        <f xml:space="preserve"> IF(OR(B10="DISM", B10="JWV", B10="JUV", B10="CIV"), SUM('CASE DATA'!J10:S10), 'CASE DATA'!K10+'CASE DATA'!M10+'CASE DATA'!N10+'CASE DATA'!Q10+'CASE DATA'!R10+'CASE DATA'!S10+'CASE DATA'!L10+'CASE DATA'!P10)</f>
        <v>0</v>
      </c>
      <c r="D10" s="52">
        <f xml:space="preserve"> IF(OR(B10="DISM", B10="JWV", B10="JUV", B10="CIV"), 0, 'CASE DATA'!J10+'CASE DATA'!O10)</f>
        <v>0</v>
      </c>
    </row>
    <row r="11" spans="1:5" x14ac:dyDescent="0.3">
      <c r="A11" s="11">
        <f xml:space="preserve"> 'CASE DATA'!A11</f>
        <v>0</v>
      </c>
      <c r="B11" s="15">
        <f xml:space="preserve"> 'CASE DATA'!G11</f>
        <v>0</v>
      </c>
      <c r="C11" s="53">
        <f xml:space="preserve"> IF(OR(B11="DISM", B11="JWV", B11="JUV", B11="CIV"), SUM('CASE DATA'!J11:S11), 'CASE DATA'!K11+'CASE DATA'!M11+'CASE DATA'!N11+'CASE DATA'!Q11+'CASE DATA'!R11+'CASE DATA'!S11+'CASE DATA'!L11+'CASE DATA'!P11)</f>
        <v>0</v>
      </c>
      <c r="D11" s="52">
        <f xml:space="preserve"> IF(OR(B11="DISM", B11="JWV", B11="JUV", B11="CIV"), 0, 'CASE DATA'!J11+'CASE DATA'!O11)</f>
        <v>0</v>
      </c>
    </row>
    <row r="12" spans="1:5" x14ac:dyDescent="0.3">
      <c r="A12" s="11">
        <f xml:space="preserve"> 'CASE DATA'!A12</f>
        <v>0</v>
      </c>
      <c r="B12" s="15">
        <f xml:space="preserve"> 'CASE DATA'!G12</f>
        <v>0</v>
      </c>
      <c r="C12" s="53">
        <f xml:space="preserve"> IF(OR(B12="DISM", B12="JWV", B12="JUV", B12="CIV"), SUM('CASE DATA'!J12:S12), 'CASE DATA'!K12+'CASE DATA'!M12+'CASE DATA'!N12+'CASE DATA'!Q12+'CASE DATA'!R12+'CASE DATA'!S12+'CASE DATA'!L12+'CASE DATA'!P12)</f>
        <v>0</v>
      </c>
      <c r="D12" s="52">
        <f xml:space="preserve"> IF(OR(B12="DISM", B12="JWV", B12="JUV", B12="CIV"), 0, 'CASE DATA'!J12+'CASE DATA'!O12)</f>
        <v>0</v>
      </c>
    </row>
    <row r="13" spans="1:5" x14ac:dyDescent="0.3">
      <c r="A13" s="11">
        <f xml:space="preserve"> 'CASE DATA'!A13</f>
        <v>0</v>
      </c>
      <c r="B13" s="15">
        <f xml:space="preserve"> 'CASE DATA'!G13</f>
        <v>0</v>
      </c>
      <c r="C13" s="53">
        <f xml:space="preserve"> IF(OR(B13="DISM", B13="JWV", B13="JUV", B13="CIV"), SUM('CASE DATA'!J13:S13), 'CASE DATA'!K13+'CASE DATA'!M13+'CASE DATA'!N13+'CASE DATA'!Q13+'CASE DATA'!R13+'CASE DATA'!S13+'CASE DATA'!L13+'CASE DATA'!P13)</f>
        <v>0</v>
      </c>
      <c r="D13" s="52">
        <f xml:space="preserve"> IF(OR(B13="DISM", B13="JWV", B13="JUV", B13="CIV"), 0, 'CASE DATA'!J13+'CASE DATA'!O13)</f>
        <v>0</v>
      </c>
    </row>
    <row r="14" spans="1:5" x14ac:dyDescent="0.3">
      <c r="A14" s="11">
        <f xml:space="preserve"> 'CASE DATA'!A14</f>
        <v>0</v>
      </c>
      <c r="B14" s="15">
        <f xml:space="preserve"> 'CASE DATA'!G14</f>
        <v>0</v>
      </c>
      <c r="C14" s="53">
        <f xml:space="preserve"> IF(OR(B14="DISM", B14="JWV", B14="JUV", B14="CIV"), SUM('CASE DATA'!J14:S14), 'CASE DATA'!K14+'CASE DATA'!M14+'CASE DATA'!N14+'CASE DATA'!Q14+'CASE DATA'!R14+'CASE DATA'!S14+'CASE DATA'!L14+'CASE DATA'!P14)</f>
        <v>0</v>
      </c>
      <c r="D14" s="52">
        <f xml:space="preserve"> IF(OR(B14="DISM", B14="JWV", B14="JUV", B14="CIV"), 0, 'CASE DATA'!J14+'CASE DATA'!O14)</f>
        <v>0</v>
      </c>
    </row>
    <row r="15" spans="1:5" x14ac:dyDescent="0.3">
      <c r="A15" s="11">
        <f xml:space="preserve"> 'CASE DATA'!A15</f>
        <v>0</v>
      </c>
      <c r="B15" s="15">
        <f xml:space="preserve"> 'CASE DATA'!G15</f>
        <v>0</v>
      </c>
      <c r="C15" s="53">
        <f xml:space="preserve"> IF(OR(B15="DISM", B15="JWV", B15="JUV", B15="CIV"), SUM('CASE DATA'!J15:S15), 'CASE DATA'!K15+'CASE DATA'!M15+'CASE DATA'!N15+'CASE DATA'!Q15+'CASE DATA'!R15+'CASE DATA'!S15+'CASE DATA'!L15+'CASE DATA'!P15)</f>
        <v>0</v>
      </c>
      <c r="D15" s="52">
        <f xml:space="preserve"> IF(OR(B15="DISM", B15="JWV", B15="JUV", B15="CIV"), 0, 'CASE DATA'!J15+'CASE DATA'!O15)</f>
        <v>0</v>
      </c>
    </row>
    <row r="16" spans="1:5" x14ac:dyDescent="0.3">
      <c r="A16" s="11">
        <f xml:space="preserve"> 'CASE DATA'!A16</f>
        <v>0</v>
      </c>
      <c r="B16" s="15">
        <f xml:space="preserve"> 'CASE DATA'!G16</f>
        <v>0</v>
      </c>
      <c r="C16" s="53">
        <f xml:space="preserve"> IF(OR(B16="DISM", B16="JWV", B16="JUV", B16="CIV"), SUM('CASE DATA'!J16:S16), 'CASE DATA'!K16+'CASE DATA'!M16+'CASE DATA'!N16+'CASE DATA'!Q16+'CASE DATA'!R16+'CASE DATA'!S16+'CASE DATA'!L16+'CASE DATA'!P16)</f>
        <v>0</v>
      </c>
      <c r="D16" s="52">
        <f xml:space="preserve"> IF(OR(B16="DISM", B16="JWV", B16="JUV", B16="CIV"), 0, 'CASE DATA'!J16+'CASE DATA'!O16)</f>
        <v>0</v>
      </c>
    </row>
    <row r="17" spans="1:4" x14ac:dyDescent="0.3">
      <c r="A17" s="11">
        <f xml:space="preserve"> 'CASE DATA'!A17</f>
        <v>0</v>
      </c>
      <c r="B17" s="15">
        <f xml:space="preserve"> 'CASE DATA'!G17</f>
        <v>0</v>
      </c>
      <c r="C17" s="53">
        <f xml:space="preserve"> IF(OR(B17="DISM", B17="JWV", B17="JUV", B17="CIV"), SUM('CASE DATA'!J17:S17), 'CASE DATA'!K17+'CASE DATA'!M17+'CASE DATA'!N17+'CASE DATA'!Q17+'CASE DATA'!R17+'CASE DATA'!S17+'CASE DATA'!L17+'CASE DATA'!P17)</f>
        <v>0</v>
      </c>
      <c r="D17" s="52">
        <f xml:space="preserve"> IF(OR(B17="DISM", B17="JWV", B17="JUV", B17="CIV"), 0, 'CASE DATA'!J17+'CASE DATA'!O17)</f>
        <v>0</v>
      </c>
    </row>
    <row r="18" spans="1:4" x14ac:dyDescent="0.3">
      <c r="A18" s="11">
        <f xml:space="preserve"> 'CASE DATA'!A18</f>
        <v>0</v>
      </c>
      <c r="B18" s="15">
        <f xml:space="preserve"> 'CASE DATA'!G18</f>
        <v>0</v>
      </c>
      <c r="C18" s="53">
        <f xml:space="preserve"> IF(OR(B18="DISM", B18="JWV", B18="JUV", B18="CIV"), SUM('CASE DATA'!J18:S18), 'CASE DATA'!K18+'CASE DATA'!M18+'CASE DATA'!N18+'CASE DATA'!Q18+'CASE DATA'!R18+'CASE DATA'!S18+'CASE DATA'!L18+'CASE DATA'!P18)</f>
        <v>0</v>
      </c>
      <c r="D18" s="52">
        <f xml:space="preserve"> IF(OR(B18="DISM", B18="JWV", B18="JUV", B18="CIV"), 0, 'CASE DATA'!J18+'CASE DATA'!O18)</f>
        <v>0</v>
      </c>
    </row>
    <row r="19" spans="1:4" x14ac:dyDescent="0.3">
      <c r="A19" s="11">
        <f xml:space="preserve"> 'CASE DATA'!A19</f>
        <v>0</v>
      </c>
      <c r="B19" s="15">
        <f xml:space="preserve"> 'CASE DATA'!G19</f>
        <v>0</v>
      </c>
      <c r="C19" s="53">
        <f xml:space="preserve"> IF(OR(B19="DISM", B19="JWV", B19="JUV", B19="CIV"), SUM('CASE DATA'!J19:S19), 'CASE DATA'!K19+'CASE DATA'!M19+'CASE DATA'!N19+'CASE DATA'!Q19+'CASE DATA'!R19+'CASE DATA'!S19+'CASE DATA'!L19+'CASE DATA'!P19)</f>
        <v>0</v>
      </c>
      <c r="D19" s="52">
        <f xml:space="preserve"> IF(OR(B19="DISM", B19="JWV", B19="JUV", B19="CIV"), 0, 'CASE DATA'!J19+'CASE DATA'!O19)</f>
        <v>0</v>
      </c>
    </row>
    <row r="20" spans="1:4" x14ac:dyDescent="0.3">
      <c r="A20" s="11">
        <f xml:space="preserve"> 'CASE DATA'!A20</f>
        <v>0</v>
      </c>
      <c r="B20" s="15">
        <f xml:space="preserve"> 'CASE DATA'!G20</f>
        <v>0</v>
      </c>
      <c r="C20" s="53">
        <f xml:space="preserve"> IF(OR(B20="DISM", B20="JWV", B20="JUV", B20="CIV"), SUM('CASE DATA'!J20:S20), 'CASE DATA'!K20+'CASE DATA'!M20+'CASE DATA'!N20+'CASE DATA'!Q20+'CASE DATA'!R20+'CASE DATA'!S20+'CASE DATA'!L20+'CASE DATA'!P20)</f>
        <v>0</v>
      </c>
      <c r="D20" s="52">
        <f xml:space="preserve"> IF(OR(B20="DISM", B20="JWV", B20="JUV", B20="CIV"), 0, 'CASE DATA'!J20+'CASE DATA'!O20)</f>
        <v>0</v>
      </c>
    </row>
    <row r="21" spans="1:4" x14ac:dyDescent="0.3">
      <c r="A21" s="11">
        <f xml:space="preserve"> 'CASE DATA'!A21</f>
        <v>0</v>
      </c>
      <c r="B21" s="15">
        <f xml:space="preserve"> 'CASE DATA'!G21</f>
        <v>0</v>
      </c>
      <c r="C21" s="53">
        <f xml:space="preserve"> IF(OR(B21="DISM", B21="JWV", B21="JUV", B21="CIV"), SUM('CASE DATA'!J21:S21), 'CASE DATA'!K21+'CASE DATA'!M21+'CASE DATA'!N21+'CASE DATA'!Q21+'CASE DATA'!R21+'CASE DATA'!S21+'CASE DATA'!L21+'CASE DATA'!P21)</f>
        <v>0</v>
      </c>
      <c r="D21" s="52">
        <f xml:space="preserve"> IF(OR(B21="DISM", B21="JWV", B21="JUV", B21="CIV"), 0, 'CASE DATA'!J21+'CASE DATA'!O21)</f>
        <v>0</v>
      </c>
    </row>
    <row r="22" spans="1:4" x14ac:dyDescent="0.3">
      <c r="A22" s="11">
        <f xml:space="preserve"> 'CASE DATA'!A22</f>
        <v>0</v>
      </c>
      <c r="B22" s="15">
        <f xml:space="preserve"> 'CASE DATA'!G22</f>
        <v>0</v>
      </c>
      <c r="C22" s="53">
        <f xml:space="preserve"> IF(OR(B22="DISM", B22="JWV", B22="JUV", B22="CIV"), SUM('CASE DATA'!J22:S22), 'CASE DATA'!K22+'CASE DATA'!M22+'CASE DATA'!N22+'CASE DATA'!Q22+'CASE DATA'!R22+'CASE DATA'!S22+'CASE DATA'!L22+'CASE DATA'!P22)</f>
        <v>0</v>
      </c>
      <c r="D22" s="52">
        <f xml:space="preserve"> IF(OR(B22="DISM", B22="JWV", B22="JUV", B22="CIV"), 0, 'CASE DATA'!J22+'CASE DATA'!O22)</f>
        <v>0</v>
      </c>
    </row>
    <row r="23" spans="1:4" x14ac:dyDescent="0.3">
      <c r="A23" s="11">
        <f xml:space="preserve"> 'CASE DATA'!A23</f>
        <v>0</v>
      </c>
      <c r="B23" s="15">
        <f xml:space="preserve"> 'CASE DATA'!G23</f>
        <v>0</v>
      </c>
      <c r="C23" s="53">
        <f xml:space="preserve"> IF(OR(B23="DISM", B23="JWV", B23="JUV", B23="CIV"), SUM('CASE DATA'!J23:S23), 'CASE DATA'!K23+'CASE DATA'!M23+'CASE DATA'!N23+'CASE DATA'!Q23+'CASE DATA'!R23+'CASE DATA'!S23+'CASE DATA'!L23+'CASE DATA'!P23)</f>
        <v>0</v>
      </c>
      <c r="D23" s="52">
        <f xml:space="preserve"> IF(OR(B23="DISM", B23="JWV", B23="JUV", B23="CIV"), 0, 'CASE DATA'!J23+'CASE DATA'!O23)</f>
        <v>0</v>
      </c>
    </row>
    <row r="24" spans="1:4" x14ac:dyDescent="0.3">
      <c r="A24" s="11">
        <f xml:space="preserve"> 'CASE DATA'!A24</f>
        <v>0</v>
      </c>
      <c r="B24" s="15">
        <f xml:space="preserve"> 'CASE DATA'!G24</f>
        <v>0</v>
      </c>
      <c r="C24" s="53">
        <f xml:space="preserve"> IF(OR(B24="DISM", B24="JWV", B24="JUV", B24="CIV"), SUM('CASE DATA'!J24:S24), 'CASE DATA'!K24+'CASE DATA'!M24+'CASE DATA'!N24+'CASE DATA'!Q24+'CASE DATA'!R24+'CASE DATA'!S24+'CASE DATA'!L24+'CASE DATA'!P24)</f>
        <v>0</v>
      </c>
      <c r="D24" s="52">
        <f xml:space="preserve"> IF(OR(B24="DISM", B24="JWV", B24="JUV", B24="CIV"), 0, 'CASE DATA'!J24+'CASE DATA'!O24)</f>
        <v>0</v>
      </c>
    </row>
    <row r="25" spans="1:4" x14ac:dyDescent="0.3">
      <c r="A25" s="11">
        <f xml:space="preserve"> 'CASE DATA'!A25</f>
        <v>0</v>
      </c>
      <c r="B25" s="15">
        <f xml:space="preserve"> 'CASE DATA'!G25</f>
        <v>0</v>
      </c>
      <c r="C25" s="53">
        <f xml:space="preserve"> IF(OR(B25="DISM", B25="JWV", B25="JUV", B25="CIV"), SUM('CASE DATA'!J25:S25), 'CASE DATA'!K25+'CASE DATA'!M25+'CASE DATA'!N25+'CASE DATA'!Q25+'CASE DATA'!R25+'CASE DATA'!S25+'CASE DATA'!L25+'CASE DATA'!P25)</f>
        <v>0</v>
      </c>
      <c r="D25" s="52">
        <f xml:space="preserve"> IF(OR(B25="DISM", B25="JWV", B25="JUV", B25="CIV"), 0, 'CASE DATA'!J25+'CASE DATA'!O25)</f>
        <v>0</v>
      </c>
    </row>
    <row r="26" spans="1:4" x14ac:dyDescent="0.3">
      <c r="A26" s="11">
        <f xml:space="preserve"> 'CASE DATA'!A26</f>
        <v>0</v>
      </c>
      <c r="B26" s="15">
        <f xml:space="preserve"> 'CASE DATA'!G26</f>
        <v>0</v>
      </c>
      <c r="C26" s="53">
        <f xml:space="preserve"> IF(OR(B26="DISM", B26="JWV", B26="JUV", B26="CIV"), SUM('CASE DATA'!J26:S26), 'CASE DATA'!K26+'CASE DATA'!M26+'CASE DATA'!N26+'CASE DATA'!Q26+'CASE DATA'!R26+'CASE DATA'!S26+'CASE DATA'!L26+'CASE DATA'!P26)</f>
        <v>0</v>
      </c>
      <c r="D26" s="52">
        <f xml:space="preserve"> IF(OR(B26="DISM", B26="JWV", B26="JUV", B26="CIV"), 0, 'CASE DATA'!J26+'CASE DATA'!O26)</f>
        <v>0</v>
      </c>
    </row>
    <row r="27" spans="1:4" x14ac:dyDescent="0.3">
      <c r="A27" s="11">
        <f xml:space="preserve"> 'CASE DATA'!A27</f>
        <v>0</v>
      </c>
      <c r="B27" s="15">
        <f xml:space="preserve"> 'CASE DATA'!G27</f>
        <v>0</v>
      </c>
      <c r="C27" s="53">
        <f xml:space="preserve"> IF(OR(B27="DISM", B27="JWV", B27="JUV", B27="CIV"), SUM('CASE DATA'!J27:S27), 'CASE DATA'!K27+'CASE DATA'!M27+'CASE DATA'!N27+'CASE DATA'!Q27+'CASE DATA'!R27+'CASE DATA'!S27+'CASE DATA'!L27+'CASE DATA'!P27)</f>
        <v>0</v>
      </c>
      <c r="D27" s="52">
        <f xml:space="preserve"> IF(OR(B27="DISM", B27="JWV", B27="JUV", B27="CIV"), 0, 'CASE DATA'!J27+'CASE DATA'!O27)</f>
        <v>0</v>
      </c>
    </row>
    <row r="28" spans="1:4" x14ac:dyDescent="0.3">
      <c r="A28" s="11">
        <f xml:space="preserve"> 'CASE DATA'!A28</f>
        <v>0</v>
      </c>
      <c r="B28" s="15">
        <f xml:space="preserve"> 'CASE DATA'!G28</f>
        <v>0</v>
      </c>
      <c r="C28" s="53">
        <f xml:space="preserve"> IF(OR(B28="DISM", B28="JWV", B28="JUV", B28="CIV"), SUM('CASE DATA'!J28:S28), 'CASE DATA'!K28+'CASE DATA'!M28+'CASE DATA'!N28+'CASE DATA'!Q28+'CASE DATA'!R28+'CASE DATA'!S28+'CASE DATA'!L28+'CASE DATA'!P28)</f>
        <v>0</v>
      </c>
      <c r="D28" s="52">
        <f xml:space="preserve"> IF(OR(B28="DISM", B28="JWV", B28="JUV", B28="CIV"), 0, 'CASE DATA'!J28+'CASE DATA'!O28)</f>
        <v>0</v>
      </c>
    </row>
    <row r="29" spans="1:4" x14ac:dyDescent="0.3">
      <c r="A29" s="11">
        <f xml:space="preserve"> 'CASE DATA'!A29</f>
        <v>0</v>
      </c>
      <c r="B29" s="15">
        <f xml:space="preserve"> 'CASE DATA'!G29</f>
        <v>0</v>
      </c>
      <c r="C29" s="53">
        <f xml:space="preserve"> IF(OR(B29="DISM", B29="JWV", B29="JUV", B29="CIV"), SUM('CASE DATA'!J29:S29), 'CASE DATA'!K29+'CASE DATA'!M29+'CASE DATA'!N29+'CASE DATA'!Q29+'CASE DATA'!R29+'CASE DATA'!S29+'CASE DATA'!L29+'CASE DATA'!P29)</f>
        <v>0</v>
      </c>
      <c r="D29" s="52">
        <f xml:space="preserve"> IF(OR(B29="DISM", B29="JWV", B29="JUV", B29="CIV"), 0, 'CASE DATA'!J29+'CASE DATA'!O29)</f>
        <v>0</v>
      </c>
    </row>
    <row r="30" spans="1:4" x14ac:dyDescent="0.3">
      <c r="A30" s="11">
        <f xml:space="preserve"> 'CASE DATA'!A30</f>
        <v>0</v>
      </c>
      <c r="B30" s="15">
        <f xml:space="preserve"> 'CASE DATA'!G30</f>
        <v>0</v>
      </c>
      <c r="C30" s="53">
        <f xml:space="preserve"> IF(OR(B30="DISM", B30="JWV", B30="JUV", B30="CIV"), SUM('CASE DATA'!J30:S30), 'CASE DATA'!K30+'CASE DATA'!M30+'CASE DATA'!N30+'CASE DATA'!Q30+'CASE DATA'!R30+'CASE DATA'!S30+'CASE DATA'!L30+'CASE DATA'!P30)</f>
        <v>0</v>
      </c>
      <c r="D30" s="52">
        <f xml:space="preserve"> IF(OR(B30="DISM", B30="JWV", B30="JUV", B30="CIV"), 0, 'CASE DATA'!J30+'CASE DATA'!O30)</f>
        <v>0</v>
      </c>
    </row>
    <row r="31" spans="1:4" x14ac:dyDescent="0.3">
      <c r="A31" s="11">
        <f xml:space="preserve"> 'CASE DATA'!A31</f>
        <v>0</v>
      </c>
      <c r="B31" s="15">
        <f xml:space="preserve"> 'CASE DATA'!G31</f>
        <v>0</v>
      </c>
      <c r="C31" s="53">
        <f xml:space="preserve"> IF(OR(B31="DISM", B31="JWV", B31="JUV", B31="CIV"), SUM('CASE DATA'!J31:S31), 'CASE DATA'!K31+'CASE DATA'!M31+'CASE DATA'!N31+'CASE DATA'!Q31+'CASE DATA'!R31+'CASE DATA'!S31+'CASE DATA'!L31+'CASE DATA'!P31)</f>
        <v>0</v>
      </c>
      <c r="D31" s="52">
        <f xml:space="preserve"> IF(OR(B31="DISM", B31="JWV", B31="JUV", B31="CIV"), 0, 'CASE DATA'!J31+'CASE DATA'!O31)</f>
        <v>0</v>
      </c>
    </row>
    <row r="32" spans="1:4" x14ac:dyDescent="0.3">
      <c r="A32" s="11">
        <f xml:space="preserve"> 'CASE DATA'!A32</f>
        <v>0</v>
      </c>
      <c r="B32" s="15">
        <f xml:space="preserve"> 'CASE DATA'!G32</f>
        <v>0</v>
      </c>
      <c r="C32" s="53">
        <f xml:space="preserve"> IF(OR(B32="DISM", B32="JWV", B32="JUV", B32="CIV"), SUM('CASE DATA'!J32:S32), 'CASE DATA'!K32+'CASE DATA'!M32+'CASE DATA'!N32+'CASE DATA'!Q32+'CASE DATA'!R32+'CASE DATA'!S32+'CASE DATA'!L32+'CASE DATA'!P32)</f>
        <v>0</v>
      </c>
      <c r="D32" s="52">
        <f xml:space="preserve"> IF(OR(B32="DISM", B32="JWV", B32="JUV", B32="CIV"), 0, 'CASE DATA'!J32+'CASE DATA'!O32)</f>
        <v>0</v>
      </c>
    </row>
    <row r="33" spans="1:5" x14ac:dyDescent="0.3">
      <c r="A33" s="11">
        <f xml:space="preserve"> 'CASE DATA'!A33</f>
        <v>0</v>
      </c>
      <c r="B33" s="15">
        <f xml:space="preserve"> 'CASE DATA'!G33</f>
        <v>0</v>
      </c>
      <c r="C33" s="53">
        <f xml:space="preserve"> IF(OR(B33="DISM", B33="JWV", B33="JUV", B33="CIV"), SUM('CASE DATA'!J33:S33), 'CASE DATA'!K33+'CASE DATA'!M33+'CASE DATA'!N33+'CASE DATA'!Q33+'CASE DATA'!R33+'CASE DATA'!S33+'CASE DATA'!L33+'CASE DATA'!P33)</f>
        <v>0</v>
      </c>
      <c r="D33" s="52">
        <f xml:space="preserve"> IF(OR(B33="DISM", B33="JWV", B33="JUV", B33="CIV"), 0, 'CASE DATA'!J33+'CASE DATA'!O33)</f>
        <v>0</v>
      </c>
    </row>
    <row r="34" spans="1:5" x14ac:dyDescent="0.3">
      <c r="A34" s="11">
        <f xml:space="preserve"> 'CASE DATA'!A34</f>
        <v>0</v>
      </c>
      <c r="B34" s="15">
        <f xml:space="preserve"> 'CASE DATA'!G34</f>
        <v>0</v>
      </c>
      <c r="C34" s="53">
        <f xml:space="preserve"> IF(OR(B34="DISM", B34="JWV", B34="JUV", B34="CIV"), SUM('CASE DATA'!J34:S34), 'CASE DATA'!K34+'CASE DATA'!M34+'CASE DATA'!N34+'CASE DATA'!Q34+'CASE DATA'!R34+'CASE DATA'!S34+'CASE DATA'!L34+'CASE DATA'!P34)</f>
        <v>0</v>
      </c>
      <c r="D34" s="52">
        <f xml:space="preserve"> IF(OR(B34="DISM", B34="JWV", B34="JUV", B34="CIV"), 0, 'CASE DATA'!J34+'CASE DATA'!O34)</f>
        <v>0</v>
      </c>
    </row>
    <row r="35" spans="1:5" x14ac:dyDescent="0.3">
      <c r="A35" s="11">
        <f xml:space="preserve"> 'CASE DATA'!A35</f>
        <v>0</v>
      </c>
      <c r="B35" s="15">
        <f xml:space="preserve"> 'CASE DATA'!G35</f>
        <v>0</v>
      </c>
      <c r="C35" s="53">
        <f xml:space="preserve"> IF(OR(B35="DISM", B35="JWV", B35="JUV", B35="CIV"), SUM('CASE DATA'!J35:S35), 'CASE DATA'!K35+'CASE DATA'!M35+'CASE DATA'!N35+'CASE DATA'!Q35+'CASE DATA'!R35+'CASE DATA'!S35+'CASE DATA'!L35+'CASE DATA'!P35)</f>
        <v>0</v>
      </c>
      <c r="D35" s="52">
        <f xml:space="preserve"> IF(OR(B35="DISM", B35="JWV", B35="JUV", B35="CIV"), 0, 'CASE DATA'!J35+'CASE DATA'!O35)</f>
        <v>0</v>
      </c>
    </row>
    <row r="36" spans="1:5" x14ac:dyDescent="0.3">
      <c r="A36" s="11">
        <f xml:space="preserve"> 'CASE DATA'!A36</f>
        <v>0</v>
      </c>
      <c r="B36" s="15">
        <f xml:space="preserve"> 'CASE DATA'!G36</f>
        <v>0</v>
      </c>
      <c r="C36" s="53">
        <f xml:space="preserve"> IF(OR(B36="DISM", B36="JWV", B36="JUV", B36="CIV"), SUM('CASE DATA'!J36:S36), 'CASE DATA'!K36+'CASE DATA'!M36+'CASE DATA'!N36+'CASE DATA'!Q36+'CASE DATA'!R36+'CASE DATA'!S36+'CASE DATA'!L36+'CASE DATA'!P36)</f>
        <v>0</v>
      </c>
      <c r="D36" s="52">
        <f xml:space="preserve"> IF(OR(B36="DISM", B36="JWV", B36="JUV", B36="CIV"), 0, 'CASE DATA'!J36+'CASE DATA'!O36)</f>
        <v>0</v>
      </c>
    </row>
    <row r="37" spans="1:5" x14ac:dyDescent="0.3">
      <c r="A37" s="11">
        <f xml:space="preserve"> 'CASE DATA'!A37</f>
        <v>0</v>
      </c>
      <c r="B37" s="15">
        <f xml:space="preserve"> 'CASE DATA'!G37</f>
        <v>0</v>
      </c>
      <c r="C37" s="53">
        <f xml:space="preserve"> IF(OR(B37="DISM", B37="JWV", B37="JUV", B37="CIV"), SUM('CASE DATA'!J37:S37), 'CASE DATA'!K37+'CASE DATA'!M37+'CASE DATA'!N37+'CASE DATA'!Q37+'CASE DATA'!R37+'CASE DATA'!S37+'CASE DATA'!L37+'CASE DATA'!P37)</f>
        <v>0</v>
      </c>
      <c r="D37" s="52">
        <f xml:space="preserve"> IF(OR(B37="DISM", B37="JWV", B37="JUV", B37="CIV"), 0, 'CASE DATA'!J37+'CASE DATA'!O37)</f>
        <v>0</v>
      </c>
    </row>
    <row r="38" spans="1:5" x14ac:dyDescent="0.3">
      <c r="A38" s="11">
        <f xml:space="preserve"> 'CASE DATA'!A38</f>
        <v>0</v>
      </c>
      <c r="B38" s="15">
        <f xml:space="preserve"> 'CASE DATA'!G38</f>
        <v>0</v>
      </c>
      <c r="C38" s="53">
        <f xml:space="preserve"> IF(OR(B38="DISM", B38="JWV", B38="JUV", B38="CIV"), SUM('CASE DATA'!J38:S38), 'CASE DATA'!K38+'CASE DATA'!M38+'CASE DATA'!N38+'CASE DATA'!Q38+'CASE DATA'!R38+'CASE DATA'!S38+'CASE DATA'!L38+'CASE DATA'!P38)</f>
        <v>0</v>
      </c>
      <c r="D38" s="52">
        <f xml:space="preserve"> IF(OR(B38="DISM", B38="JWV", B38="JUV", B38="CIV"), 0, 'CASE DATA'!J38+'CASE DATA'!O38)</f>
        <v>0</v>
      </c>
    </row>
    <row r="39" spans="1:5" x14ac:dyDescent="0.3">
      <c r="A39" s="11">
        <f xml:space="preserve"> 'CASE DATA'!A39</f>
        <v>0</v>
      </c>
      <c r="B39" s="15">
        <f xml:space="preserve"> 'CASE DATA'!G39</f>
        <v>0</v>
      </c>
      <c r="C39" s="53">
        <f xml:space="preserve"> IF(OR(B39="DISM", B39="JWV", B39="JUV", B39="CIV"), SUM('CASE DATA'!J39:S39), 'CASE DATA'!K39+'CASE DATA'!M39+'CASE DATA'!N39+'CASE DATA'!Q39+'CASE DATA'!R39+'CASE DATA'!S39+'CASE DATA'!L39+'CASE DATA'!P39)</f>
        <v>0</v>
      </c>
      <c r="D39" s="52">
        <f xml:space="preserve"> IF(OR(B39="DISM", B39="JWV", B39="JUV", B39="CIV"), 0, 'CASE DATA'!J39+'CASE DATA'!O39)</f>
        <v>0</v>
      </c>
    </row>
    <row r="40" spans="1:5" x14ac:dyDescent="0.3">
      <c r="A40" s="11">
        <f xml:space="preserve"> 'CASE DATA'!A40</f>
        <v>0</v>
      </c>
      <c r="B40" s="15">
        <f xml:space="preserve"> 'CASE DATA'!G40</f>
        <v>0</v>
      </c>
      <c r="C40" s="53">
        <f xml:space="preserve"> IF(OR(B40="DISM", B40="JWV", B40="JUV", B40="CIV"), SUM('CASE DATA'!J40:S40), 'CASE DATA'!K40+'CASE DATA'!M40+'CASE DATA'!N40+'CASE DATA'!Q40+'CASE DATA'!R40+'CASE DATA'!S40+'CASE DATA'!L40+'CASE DATA'!P40)</f>
        <v>0</v>
      </c>
      <c r="D40" s="52">
        <f xml:space="preserve"> IF(OR(B40="DISM", B40="JWV", B40="JUV", B40="CIV"), 0, 'CASE DATA'!J40+'CASE DATA'!O40)</f>
        <v>0</v>
      </c>
    </row>
    <row r="41" spans="1:5" x14ac:dyDescent="0.3">
      <c r="A41" s="11">
        <f xml:space="preserve"> 'CASE DATA'!A41</f>
        <v>0</v>
      </c>
      <c r="B41" s="15">
        <f xml:space="preserve"> 'CASE DATA'!G41</f>
        <v>0</v>
      </c>
      <c r="C41" s="53">
        <f xml:space="preserve"> IF(OR(B41="DISM", B41="JWV", B41="JUV", B41="CIV"), SUM('CASE DATA'!J41:S41), 'CASE DATA'!K41+'CASE DATA'!M41+'CASE DATA'!N41+'CASE DATA'!Q41+'CASE DATA'!R41+'CASE DATA'!S41+'CASE DATA'!L41+'CASE DATA'!P41)</f>
        <v>0</v>
      </c>
      <c r="D41" s="52">
        <f xml:space="preserve"> IF(OR(B41="DISM", B41="JWV", B41="JUV", B41="CIV"), 0, 'CASE DATA'!J41+'CASE DATA'!O41)</f>
        <v>0</v>
      </c>
    </row>
    <row r="42" spans="1:5" x14ac:dyDescent="0.3">
      <c r="A42" s="11">
        <f xml:space="preserve"> 'CASE DATA'!A42</f>
        <v>0</v>
      </c>
      <c r="B42" s="15">
        <f xml:space="preserve"> 'CASE DATA'!G42</f>
        <v>0</v>
      </c>
      <c r="C42" s="53">
        <f xml:space="preserve"> IF(OR(B42="DISM", B42="JWV", B42="JUV", B42="CIV"), SUM('CASE DATA'!J42:S42), 'CASE DATA'!K42+'CASE DATA'!M42+'CASE DATA'!N42+'CASE DATA'!Q42+'CASE DATA'!R42+'CASE DATA'!S42+'CASE DATA'!L42+'CASE DATA'!P42)</f>
        <v>0</v>
      </c>
      <c r="D42" s="52">
        <f xml:space="preserve"> IF(OR(B42="DISM", B42="JWV", B42="JUV", B42="CIV"), 0, 'CASE DATA'!J42+'CASE DATA'!O42)</f>
        <v>0</v>
      </c>
    </row>
    <row r="43" spans="1:5" x14ac:dyDescent="0.3">
      <c r="A43" s="11">
        <f xml:space="preserve"> 'CASE DATA'!A43</f>
        <v>0</v>
      </c>
      <c r="B43" s="15">
        <f xml:space="preserve"> 'CASE DATA'!G43</f>
        <v>0</v>
      </c>
      <c r="C43" s="53">
        <f xml:space="preserve"> IF(OR(B43="DISM", B43="JWV", B43="JUV", B43="CIV"), SUM('CASE DATA'!J43:S43), 'CASE DATA'!K43+'CASE DATA'!M43+'CASE DATA'!N43+'CASE DATA'!Q43+'CASE DATA'!R43+'CASE DATA'!S43+'CASE DATA'!L43+'CASE DATA'!P43)</f>
        <v>0</v>
      </c>
      <c r="D43" s="52">
        <f xml:space="preserve"> IF(OR(B43="DISM", B43="JWV", B43="JUV", B43="CIV"), 0, 'CASE DATA'!J43+'CASE DATA'!O43)</f>
        <v>0</v>
      </c>
    </row>
    <row r="44" spans="1:5" x14ac:dyDescent="0.3">
      <c r="A44" s="11">
        <f xml:space="preserve"> 'CASE DATA'!A44</f>
        <v>0</v>
      </c>
      <c r="B44" s="15">
        <f xml:space="preserve"> 'CASE DATA'!G44</f>
        <v>0</v>
      </c>
      <c r="C44" s="53">
        <f xml:space="preserve"> IF(OR(B44="DISM", B44="JWV", B44="JUV", B44="CIV"), SUM('CASE DATA'!J44:S44), 'CASE DATA'!K44+'CASE DATA'!M44+'CASE DATA'!N44+'CASE DATA'!Q44+'CASE DATA'!R44+'CASE DATA'!S44+'CASE DATA'!L44+'CASE DATA'!P44)</f>
        <v>0</v>
      </c>
      <c r="D44" s="52">
        <f xml:space="preserve"> IF(OR(B44="DISM", B44="JWV", B44="JUV", B44="CIV"), 0, 'CASE DATA'!J44+'CASE DATA'!O44)</f>
        <v>0</v>
      </c>
    </row>
    <row r="45" spans="1:5" x14ac:dyDescent="0.3">
      <c r="A45" s="11">
        <f xml:space="preserve"> 'CASE DATA'!A45</f>
        <v>0</v>
      </c>
      <c r="B45" s="15">
        <f xml:space="preserve"> 'CASE DATA'!G45</f>
        <v>0</v>
      </c>
      <c r="C45" s="53">
        <f xml:space="preserve"> IF(OR(B45="DISM", B45="JWV", B45="JUV", B45="CIV"), SUM('CASE DATA'!J45:S45), 'CASE DATA'!K45+'CASE DATA'!M45+'CASE DATA'!N45+'CASE DATA'!Q45+'CASE DATA'!R45+'CASE DATA'!S45+'CASE DATA'!L45+'CASE DATA'!P45)</f>
        <v>0</v>
      </c>
      <c r="D45" s="52">
        <f xml:space="preserve"> IF(OR(B45="DISM", B45="JWV", B45="JUV", B45="CIV"), 0, 'CASE DATA'!J45+'CASE DATA'!O45)</f>
        <v>0</v>
      </c>
      <c r="E45" s="4"/>
    </row>
    <row r="46" spans="1:5" x14ac:dyDescent="0.3">
      <c r="A46" s="11">
        <f xml:space="preserve"> 'CASE DATA'!A46</f>
        <v>0</v>
      </c>
      <c r="B46" s="15">
        <f xml:space="preserve"> 'CASE DATA'!G46</f>
        <v>0</v>
      </c>
      <c r="C46" s="53">
        <f xml:space="preserve"> IF(OR(B46="DISM", B46="JWV", B46="JUV", B46="CIV"), SUM('CASE DATA'!J46:S46), 'CASE DATA'!K46+'CASE DATA'!M46+'CASE DATA'!N46+'CASE DATA'!Q46+'CASE DATA'!R46+'CASE DATA'!S46+'CASE DATA'!L46+'CASE DATA'!P46)</f>
        <v>0</v>
      </c>
      <c r="D46" s="52">
        <f xml:space="preserve"> IF(OR(B46="DISM", B46="JWV", B46="JUV", B46="CIV"), 0, 'CASE DATA'!J46+'CASE DATA'!O46)</f>
        <v>0</v>
      </c>
    </row>
    <row r="47" spans="1:5" x14ac:dyDescent="0.3">
      <c r="A47" s="11">
        <f xml:space="preserve"> 'CASE DATA'!A47</f>
        <v>0</v>
      </c>
      <c r="B47" s="15">
        <f xml:space="preserve"> 'CASE DATA'!G47</f>
        <v>0</v>
      </c>
      <c r="C47" s="53">
        <f xml:space="preserve"> IF(OR(B47="DISM", B47="JWV", B47="JUV", B47="CIV"), SUM('CASE DATA'!J47:S47), 'CASE DATA'!K47+'CASE DATA'!M47+'CASE DATA'!N47+'CASE DATA'!Q47+'CASE DATA'!R47+'CASE DATA'!S47+'CASE DATA'!L47+'CASE DATA'!P47)</f>
        <v>0</v>
      </c>
      <c r="D47" s="52">
        <f xml:space="preserve"> IF(OR(B47="DISM", B47="JWV", B47="JUV", B47="CIV"), 0, 'CASE DATA'!J47+'CASE DATA'!O47)</f>
        <v>0</v>
      </c>
    </row>
    <row r="48" spans="1:5" x14ac:dyDescent="0.3">
      <c r="A48" s="11">
        <f xml:space="preserve"> 'CASE DATA'!A48</f>
        <v>0</v>
      </c>
      <c r="B48" s="15">
        <f xml:space="preserve"> 'CASE DATA'!G48</f>
        <v>0</v>
      </c>
      <c r="C48" s="53">
        <f xml:space="preserve"> IF(OR(B48="DISM", B48="JWV", B48="JUV", B48="CIV"), SUM('CASE DATA'!J48:S48), 'CASE DATA'!K48+'CASE DATA'!M48+'CASE DATA'!N48+'CASE DATA'!Q48+'CASE DATA'!R48+'CASE DATA'!S48+'CASE DATA'!L48+'CASE DATA'!P48)</f>
        <v>0</v>
      </c>
      <c r="D48" s="52">
        <f xml:space="preserve"> IF(OR(B48="DISM", B48="JWV", B48="JUV", B48="CIV"), 0, 'CASE DATA'!J48+'CASE DATA'!O48)</f>
        <v>0</v>
      </c>
    </row>
    <row r="49" spans="1:4" x14ac:dyDescent="0.3">
      <c r="A49" s="11">
        <f xml:space="preserve"> 'CASE DATA'!A49</f>
        <v>0</v>
      </c>
      <c r="B49" s="15">
        <f xml:space="preserve"> 'CASE DATA'!G49</f>
        <v>0</v>
      </c>
      <c r="C49" s="53">
        <f xml:space="preserve"> IF(OR(B49="DISM", B49="JWV", B49="JUV", B49="CIV"), SUM('CASE DATA'!J49:S49), 'CASE DATA'!K49+'CASE DATA'!M49+'CASE DATA'!N49+'CASE DATA'!Q49+'CASE DATA'!R49+'CASE DATA'!S49+'CASE DATA'!L49+'CASE DATA'!P49)</f>
        <v>0</v>
      </c>
      <c r="D49" s="52">
        <f xml:space="preserve"> IF(OR(B49="DISM", B49="JWV", B49="JUV", B49="CIV"), 0, 'CASE DATA'!J49+'CASE DATA'!O49)</f>
        <v>0</v>
      </c>
    </row>
    <row r="50" spans="1:4" x14ac:dyDescent="0.3">
      <c r="A50" s="11">
        <f xml:space="preserve"> 'CASE DATA'!A50</f>
        <v>0</v>
      </c>
      <c r="B50" s="15">
        <f xml:space="preserve"> 'CASE DATA'!G50</f>
        <v>0</v>
      </c>
      <c r="C50" s="53">
        <f xml:space="preserve"> IF(OR(B50="DISM", B50="JWV", B50="JUV", B50="CIV"), SUM('CASE DATA'!J50:S50), 'CASE DATA'!K50+'CASE DATA'!M50+'CASE DATA'!N50+'CASE DATA'!Q50+'CASE DATA'!R50+'CASE DATA'!S50+'CASE DATA'!L50+'CASE DATA'!P50)</f>
        <v>0</v>
      </c>
      <c r="D50" s="52">
        <f xml:space="preserve"> IF(OR(B50="DISM", B50="JWV", B50="JUV", B50="CIV"), 0, 'CASE DATA'!J50+'CASE DATA'!O50)</f>
        <v>0</v>
      </c>
    </row>
    <row r="51" spans="1:4" x14ac:dyDescent="0.3">
      <c r="A51" s="11">
        <f xml:space="preserve"> 'CASE DATA'!A51</f>
        <v>0</v>
      </c>
      <c r="B51" s="15">
        <f xml:space="preserve"> 'CASE DATA'!G51</f>
        <v>0</v>
      </c>
      <c r="C51" s="53">
        <f xml:space="preserve"> IF(OR(B51="DISM", B51="JWV", B51="JUV", B51="CIV"), SUM('CASE DATA'!J51:S51), 'CASE DATA'!K51+'CASE DATA'!M51+'CASE DATA'!N51+'CASE DATA'!Q51+'CASE DATA'!R51+'CASE DATA'!S51+'CASE DATA'!L51+'CASE DATA'!P51)</f>
        <v>0</v>
      </c>
      <c r="D51" s="52">
        <f xml:space="preserve"> IF(OR(B51="DISM", B51="JWV", B51="JUV", B51="CIV"), 0, 'CASE DATA'!J51+'CASE DATA'!O51)</f>
        <v>0</v>
      </c>
    </row>
    <row r="52" spans="1:4" x14ac:dyDescent="0.3">
      <c r="A52" s="11">
        <f xml:space="preserve"> 'CASE DATA'!A52</f>
        <v>0</v>
      </c>
      <c r="B52" s="15">
        <f xml:space="preserve"> 'CASE DATA'!G52</f>
        <v>0</v>
      </c>
      <c r="C52" s="53">
        <f xml:space="preserve"> IF(OR(B52="DISM", B52="JWV", B52="JUV", B52="CIV"), SUM('CASE DATA'!J52:S52), 'CASE DATA'!K52+'CASE DATA'!M52+'CASE DATA'!N52+'CASE DATA'!Q52+'CASE DATA'!R52+'CASE DATA'!S52+'CASE DATA'!L52+'CASE DATA'!P52)</f>
        <v>0</v>
      </c>
      <c r="D52" s="52">
        <f xml:space="preserve"> IF(OR(B52="DISM", B52="JWV", B52="JUV", B52="CIV"), 0, 'CASE DATA'!J52+'CASE DATA'!O52)</f>
        <v>0</v>
      </c>
    </row>
    <row r="53" spans="1:4" x14ac:dyDescent="0.3">
      <c r="A53" s="11">
        <f xml:space="preserve"> 'CASE DATA'!A53</f>
        <v>0</v>
      </c>
      <c r="B53" s="15">
        <f xml:space="preserve"> 'CASE DATA'!G53</f>
        <v>0</v>
      </c>
      <c r="C53" s="53">
        <f xml:space="preserve"> IF(OR(B53="DISM", B53="JWV", B53="JUV", B53="CIV"), SUM('CASE DATA'!J53:S53), 'CASE DATA'!K53+'CASE DATA'!M53+'CASE DATA'!N53+'CASE DATA'!Q53+'CASE DATA'!R53+'CASE DATA'!S53+'CASE DATA'!L53+'CASE DATA'!P53)</f>
        <v>0</v>
      </c>
      <c r="D53" s="52">
        <f xml:space="preserve"> IF(OR(B53="DISM", B53="JWV", B53="JUV", B53="CIV"), 0, 'CASE DATA'!J53+'CASE DATA'!O53)</f>
        <v>0</v>
      </c>
    </row>
    <row r="54" spans="1:4" x14ac:dyDescent="0.3">
      <c r="A54" s="11">
        <f xml:space="preserve"> 'CASE DATA'!A54</f>
        <v>0</v>
      </c>
      <c r="B54" s="15">
        <f xml:space="preserve"> 'CASE DATA'!G54</f>
        <v>0</v>
      </c>
      <c r="C54" s="53">
        <f xml:space="preserve"> IF(OR(B54="DISM", B54="JWV", B54="JUV", B54="CIV"), SUM('CASE DATA'!J54:S54), 'CASE DATA'!K54+'CASE DATA'!M54+'CASE DATA'!N54+'CASE DATA'!Q54+'CASE DATA'!R54+'CASE DATA'!S54+'CASE DATA'!L54+'CASE DATA'!P54)</f>
        <v>0</v>
      </c>
      <c r="D54" s="52">
        <f xml:space="preserve"> IF(OR(B54="DISM", B54="JWV", B54="JUV", B54="CIV"), 0, 'CASE DATA'!J54+'CASE DATA'!O54)</f>
        <v>0</v>
      </c>
    </row>
    <row r="55" spans="1:4" x14ac:dyDescent="0.3">
      <c r="A55" s="11">
        <f xml:space="preserve"> 'CASE DATA'!A55</f>
        <v>0</v>
      </c>
      <c r="B55" s="15">
        <f xml:space="preserve"> 'CASE DATA'!G55</f>
        <v>0</v>
      </c>
      <c r="C55" s="53">
        <f xml:space="preserve"> IF(OR(B55="DISM", B55="JWV", B55="JUV", B55="CIV"), SUM('CASE DATA'!J55:S55), 'CASE DATA'!K55+'CASE DATA'!M55+'CASE DATA'!N55+'CASE DATA'!Q55+'CASE DATA'!R55+'CASE DATA'!S55+'CASE DATA'!L55+'CASE DATA'!P55)</f>
        <v>0</v>
      </c>
      <c r="D55" s="52">
        <f xml:space="preserve"> IF(OR(B55="DISM", B55="JWV", B55="JUV", B55="CIV"), 0, 'CASE DATA'!J55+'CASE DATA'!O55)</f>
        <v>0</v>
      </c>
    </row>
    <row r="56" spans="1:4" x14ac:dyDescent="0.3">
      <c r="A56" s="11">
        <f xml:space="preserve"> 'CASE DATA'!A56</f>
        <v>0</v>
      </c>
      <c r="B56" s="15">
        <f xml:space="preserve"> 'CASE DATA'!G56</f>
        <v>0</v>
      </c>
      <c r="C56" s="53">
        <f xml:space="preserve"> IF(OR(B56="DISM", B56="JWV", B56="JUV", B56="CIV"), SUM('CASE DATA'!J56:S56), 'CASE DATA'!K56+'CASE DATA'!M56+'CASE DATA'!N56+'CASE DATA'!Q56+'CASE DATA'!R56+'CASE DATA'!S56+'CASE DATA'!L56+'CASE DATA'!P56)</f>
        <v>0</v>
      </c>
      <c r="D56" s="52">
        <f xml:space="preserve"> IF(OR(B56="DISM", B56="JWV", B56="JUV", B56="CIV"), 0, 'CASE DATA'!J56+'CASE DATA'!O56)</f>
        <v>0</v>
      </c>
    </row>
    <row r="57" spans="1:4" x14ac:dyDescent="0.3">
      <c r="A57" s="11">
        <f xml:space="preserve"> 'CASE DATA'!A57</f>
        <v>0</v>
      </c>
      <c r="B57" s="15">
        <f xml:space="preserve"> 'CASE DATA'!G57</f>
        <v>0</v>
      </c>
      <c r="C57" s="53">
        <f xml:space="preserve"> IF(OR(B57="DISM", B57="JWV", B57="JUV", B57="CIV"), SUM('CASE DATA'!J57:S57), 'CASE DATA'!K57+'CASE DATA'!M57+'CASE DATA'!N57+'CASE DATA'!Q57+'CASE DATA'!R57+'CASE DATA'!S57+'CASE DATA'!L57+'CASE DATA'!P57)</f>
        <v>0</v>
      </c>
      <c r="D57" s="52">
        <f xml:space="preserve"> IF(OR(B57="DISM", B57="JWV", B57="JUV", B57="CIV"), 0, 'CASE DATA'!J57+'CASE DATA'!O57)</f>
        <v>0</v>
      </c>
    </row>
    <row r="58" spans="1:4" x14ac:dyDescent="0.3">
      <c r="A58" s="11">
        <f xml:space="preserve"> 'CASE DATA'!A58</f>
        <v>0</v>
      </c>
      <c r="B58" s="15">
        <f xml:space="preserve"> 'CASE DATA'!G58</f>
        <v>0</v>
      </c>
      <c r="C58" s="53">
        <f xml:space="preserve"> IF(OR(B58="DISM", B58="JWV", B58="JUV", B58="CIV"), SUM('CASE DATA'!J58:S58), 'CASE DATA'!K58+'CASE DATA'!M58+'CASE DATA'!N58+'CASE DATA'!Q58+'CASE DATA'!R58+'CASE DATA'!S58+'CASE DATA'!L58+'CASE DATA'!P58)</f>
        <v>0</v>
      </c>
      <c r="D58" s="52">
        <f xml:space="preserve"> IF(OR(B58="DISM", B58="JWV", B58="JUV", B58="CIV"), 0, 'CASE DATA'!J58+'CASE DATA'!O58)</f>
        <v>0</v>
      </c>
    </row>
    <row r="59" spans="1:4" x14ac:dyDescent="0.3">
      <c r="A59" s="11">
        <f xml:space="preserve"> 'CASE DATA'!A59</f>
        <v>0</v>
      </c>
      <c r="B59" s="15">
        <f xml:space="preserve"> 'CASE DATA'!G59</f>
        <v>0</v>
      </c>
      <c r="C59" s="53">
        <f xml:space="preserve"> IF(OR(B59="DISM", B59="JWV", B59="JUV", B59="CIV"), SUM('CASE DATA'!J59:S59), 'CASE DATA'!K59+'CASE DATA'!M59+'CASE DATA'!N59+'CASE DATA'!Q59+'CASE DATA'!R59+'CASE DATA'!S59+'CASE DATA'!L59+'CASE DATA'!P59)</f>
        <v>0</v>
      </c>
      <c r="D59" s="52">
        <f xml:space="preserve"> IF(OR(B59="DISM", B59="JWV", B59="JUV", B59="CIV"), 0, 'CASE DATA'!J59+'CASE DATA'!O59)</f>
        <v>0</v>
      </c>
    </row>
    <row r="60" spans="1:4" x14ac:dyDescent="0.3">
      <c r="A60" s="11">
        <f xml:space="preserve"> 'CASE DATA'!A60</f>
        <v>0</v>
      </c>
      <c r="B60" s="15">
        <f xml:space="preserve"> 'CASE DATA'!G60</f>
        <v>0</v>
      </c>
      <c r="C60" s="53">
        <f xml:space="preserve"> IF(OR(B60="DISM", B60="JWV", B60="JUV", B60="CIV"), SUM('CASE DATA'!J60:S60), 'CASE DATA'!K60+'CASE DATA'!M60+'CASE DATA'!N60+'CASE DATA'!Q60+'CASE DATA'!R60+'CASE DATA'!S60+'CASE DATA'!L60+'CASE DATA'!P60)</f>
        <v>0</v>
      </c>
      <c r="D60" s="52">
        <f xml:space="preserve"> IF(OR(B60="DISM", B60="JWV", B60="JUV", B60="CIV"), 0, 'CASE DATA'!J60+'CASE DATA'!O60)</f>
        <v>0</v>
      </c>
    </row>
    <row r="61" spans="1:4" x14ac:dyDescent="0.3">
      <c r="A61" s="11">
        <f xml:space="preserve"> 'CASE DATA'!A61</f>
        <v>0</v>
      </c>
      <c r="B61" s="15">
        <f xml:space="preserve"> 'CASE DATA'!G61</f>
        <v>0</v>
      </c>
      <c r="C61" s="53">
        <f xml:space="preserve"> IF(OR(B61="DISM", B61="JWV", B61="JUV", B61="CIV"), SUM('CASE DATA'!J61:S61), 'CASE DATA'!K61+'CASE DATA'!M61+'CASE DATA'!N61+'CASE DATA'!Q61+'CASE DATA'!R61+'CASE DATA'!S61+'CASE DATA'!L61+'CASE DATA'!P61)</f>
        <v>0</v>
      </c>
      <c r="D61" s="52">
        <f xml:space="preserve"> IF(OR(B61="DISM", B61="JWV", B61="JUV", B61="CIV"), 0, 'CASE DATA'!J61+'CASE DATA'!O61)</f>
        <v>0</v>
      </c>
    </row>
    <row r="62" spans="1:4" x14ac:dyDescent="0.3">
      <c r="A62" s="11">
        <f xml:space="preserve"> 'CASE DATA'!A62</f>
        <v>0</v>
      </c>
      <c r="B62" s="15">
        <f xml:space="preserve"> 'CASE DATA'!G62</f>
        <v>0</v>
      </c>
      <c r="C62" s="53">
        <f xml:space="preserve"> IF(OR(B62="DISM", B62="JWV", B62="JUV", B62="CIV"), SUM('CASE DATA'!J62:S62), 'CASE DATA'!K62+'CASE DATA'!M62+'CASE DATA'!N62+'CASE DATA'!Q62+'CASE DATA'!R62+'CASE DATA'!S62+'CASE DATA'!L62+'CASE DATA'!P62)</f>
        <v>0</v>
      </c>
      <c r="D62" s="52">
        <f xml:space="preserve"> IF(OR(B62="DISM", B62="JWV", B62="JUV", B62="CIV"), 0, 'CASE DATA'!J62+'CASE DATA'!O62)</f>
        <v>0</v>
      </c>
    </row>
    <row r="63" spans="1:4" x14ac:dyDescent="0.3">
      <c r="A63" s="11">
        <f xml:space="preserve"> 'CASE DATA'!A63</f>
        <v>0</v>
      </c>
      <c r="B63" s="15">
        <f xml:space="preserve"> 'CASE DATA'!G63</f>
        <v>0</v>
      </c>
      <c r="C63" s="53">
        <f xml:space="preserve"> IF(OR(B63="DISM", B63="JWV", B63="JUV", B63="CIV"), SUM('CASE DATA'!J63:S63), 'CASE DATA'!K63+'CASE DATA'!M63+'CASE DATA'!N63+'CASE DATA'!Q63+'CASE DATA'!R63+'CASE DATA'!S63+'CASE DATA'!L63+'CASE DATA'!P63)</f>
        <v>0</v>
      </c>
      <c r="D63" s="52">
        <f xml:space="preserve"> IF(OR(B63="DISM", B63="JWV", B63="JUV", B63="CIV"), 0, 'CASE DATA'!J63+'CASE DATA'!O63)</f>
        <v>0</v>
      </c>
    </row>
    <row r="64" spans="1:4" x14ac:dyDescent="0.3">
      <c r="A64" s="11">
        <f xml:space="preserve"> 'CASE DATA'!A64</f>
        <v>0</v>
      </c>
      <c r="B64" s="15">
        <f xml:space="preserve"> 'CASE DATA'!G64</f>
        <v>0</v>
      </c>
      <c r="C64" s="53">
        <f xml:space="preserve"> IF(OR(B64="DISM", B64="JWV", B64="JUV", B64="CIV"), SUM('CASE DATA'!J64:S64), 'CASE DATA'!K64+'CASE DATA'!M64+'CASE DATA'!N64+'CASE DATA'!Q64+'CASE DATA'!R64+'CASE DATA'!S64+'CASE DATA'!L64+'CASE DATA'!P64)</f>
        <v>0</v>
      </c>
      <c r="D64" s="52">
        <f xml:space="preserve"> IF(OR(B64="DISM", B64="JWV", B64="JUV", B64="CIV"), 0, 'CASE DATA'!J64+'CASE DATA'!O64)</f>
        <v>0</v>
      </c>
    </row>
    <row r="65" spans="1:4" x14ac:dyDescent="0.3">
      <c r="A65" s="11">
        <f xml:space="preserve"> 'CASE DATA'!A65</f>
        <v>0</v>
      </c>
      <c r="B65" s="15">
        <f xml:space="preserve"> 'CASE DATA'!G65</f>
        <v>0</v>
      </c>
      <c r="C65" s="53">
        <f xml:space="preserve"> IF(OR(B65="DISM", B65="JWV", B65="JUV", B65="CIV"), SUM('CASE DATA'!J65:S65), 'CASE DATA'!K65+'CASE DATA'!M65+'CASE DATA'!N65+'CASE DATA'!Q65+'CASE DATA'!R65+'CASE DATA'!S65+'CASE DATA'!L65+'CASE DATA'!P65)</f>
        <v>0</v>
      </c>
      <c r="D65" s="52">
        <f xml:space="preserve"> IF(OR(B65="DISM", B65="JWV", B65="JUV", B65="CIV"), 0, 'CASE DATA'!J65+'CASE DATA'!O65)</f>
        <v>0</v>
      </c>
    </row>
    <row r="66" spans="1:4" x14ac:dyDescent="0.3">
      <c r="A66" s="11">
        <f xml:space="preserve"> 'CASE DATA'!A66</f>
        <v>0</v>
      </c>
      <c r="B66" s="15">
        <f xml:space="preserve"> 'CASE DATA'!G66</f>
        <v>0</v>
      </c>
      <c r="C66" s="53">
        <f xml:space="preserve"> IF(OR(B66="DISM", B66="JWV", B66="JUV", B66="CIV"), SUM('CASE DATA'!J66:S66), 'CASE DATA'!K66+'CASE DATA'!M66+'CASE DATA'!N66+'CASE DATA'!Q66+'CASE DATA'!R66+'CASE DATA'!S66+'CASE DATA'!L66+'CASE DATA'!P66)</f>
        <v>0</v>
      </c>
      <c r="D66" s="52">
        <f xml:space="preserve"> IF(OR(B66="DISM", B66="JWV", B66="JUV", B66="CIV"), 0, 'CASE DATA'!J66+'CASE DATA'!O66)</f>
        <v>0</v>
      </c>
    </row>
    <row r="67" spans="1:4" x14ac:dyDescent="0.3">
      <c r="A67" s="11">
        <f xml:space="preserve"> 'CASE DATA'!A67</f>
        <v>0</v>
      </c>
      <c r="B67" s="15">
        <f xml:space="preserve"> 'CASE DATA'!G67</f>
        <v>0</v>
      </c>
      <c r="C67" s="53">
        <f xml:space="preserve"> IF(OR(B67="DISM", B67="JWV", B67="JUV", B67="CIV"), SUM('CASE DATA'!J67:S67), 'CASE DATA'!K67+'CASE DATA'!M67+'CASE DATA'!N67+'CASE DATA'!Q67+'CASE DATA'!R67+'CASE DATA'!S67+'CASE DATA'!L67+'CASE DATA'!P67)</f>
        <v>0</v>
      </c>
      <c r="D67" s="52">
        <f xml:space="preserve"> IF(OR(B67="DISM", B67="JWV", B67="JUV", B67="CIV"), 0, 'CASE DATA'!J67+'CASE DATA'!O67)</f>
        <v>0</v>
      </c>
    </row>
    <row r="68" spans="1:4" x14ac:dyDescent="0.3">
      <c r="A68" s="11">
        <f xml:space="preserve"> 'CASE DATA'!A68</f>
        <v>0</v>
      </c>
      <c r="B68" s="15">
        <f xml:space="preserve"> 'CASE DATA'!G68</f>
        <v>0</v>
      </c>
      <c r="C68" s="53">
        <f xml:space="preserve"> IF(OR(B68="DISM", B68="JWV", B68="JUV", B68="CIV"), SUM('CASE DATA'!J68:S68), 'CASE DATA'!K68+'CASE DATA'!M68+'CASE DATA'!N68+'CASE DATA'!Q68+'CASE DATA'!R68+'CASE DATA'!S68+'CASE DATA'!L68+'CASE DATA'!P68)</f>
        <v>0</v>
      </c>
      <c r="D68" s="52">
        <f xml:space="preserve"> IF(OR(B68="DISM", B68="JWV", B68="JUV", B68="CIV"), 0, 'CASE DATA'!J68+'CASE DATA'!O68)</f>
        <v>0</v>
      </c>
    </row>
    <row r="69" spans="1:4" x14ac:dyDescent="0.3">
      <c r="A69" s="11">
        <f xml:space="preserve"> 'CASE DATA'!A69</f>
        <v>0</v>
      </c>
      <c r="B69" s="15">
        <f xml:space="preserve"> 'CASE DATA'!G69</f>
        <v>0</v>
      </c>
      <c r="C69" s="53">
        <f xml:space="preserve"> IF(OR(B69="DISM", B69="JWV", B69="JUV", B69="CIV"), SUM('CASE DATA'!J69:S69), 'CASE DATA'!K69+'CASE DATA'!M69+'CASE DATA'!N69+'CASE DATA'!Q69+'CASE DATA'!R69+'CASE DATA'!S69+'CASE DATA'!L69+'CASE DATA'!P69)</f>
        <v>0</v>
      </c>
      <c r="D69" s="52">
        <f xml:space="preserve"> IF(OR(B69="DISM", B69="JWV", B69="JUV", B69="CIV"), 0, 'CASE DATA'!J69+'CASE DATA'!O69)</f>
        <v>0</v>
      </c>
    </row>
    <row r="70" spans="1:4" x14ac:dyDescent="0.3">
      <c r="A70" s="11">
        <f xml:space="preserve"> 'CASE DATA'!A70</f>
        <v>0</v>
      </c>
      <c r="B70" s="15">
        <f xml:space="preserve"> 'CASE DATA'!G70</f>
        <v>0</v>
      </c>
      <c r="C70" s="53">
        <f xml:space="preserve"> IF(OR(B70="DISM", B70="JWV", B70="JUV", B70="CIV"), SUM('CASE DATA'!J70:S70), 'CASE DATA'!K70+'CASE DATA'!M70+'CASE DATA'!N70+'CASE DATA'!Q70+'CASE DATA'!R70+'CASE DATA'!S70+'CASE DATA'!L70+'CASE DATA'!P70)</f>
        <v>0</v>
      </c>
      <c r="D70" s="52">
        <f xml:space="preserve"> IF(OR(B70="DISM", B70="JWV", B70="JUV", B70="CIV"), 0, 'CASE DATA'!J70+'CASE DATA'!O70)</f>
        <v>0</v>
      </c>
    </row>
    <row r="71" spans="1:4" x14ac:dyDescent="0.3">
      <c r="A71" s="11">
        <f xml:space="preserve"> 'CASE DATA'!A71</f>
        <v>0</v>
      </c>
      <c r="B71" s="15">
        <f xml:space="preserve"> 'CASE DATA'!G71</f>
        <v>0</v>
      </c>
      <c r="C71" s="53">
        <f xml:space="preserve"> IF(OR(B71="DISM", B71="JWV", B71="JUV", B71="CIV"), SUM('CASE DATA'!J71:S71), 'CASE DATA'!K71+'CASE DATA'!M71+'CASE DATA'!N71+'CASE DATA'!Q71+'CASE DATA'!R71+'CASE DATA'!S71+'CASE DATA'!L71+'CASE DATA'!P71)</f>
        <v>0</v>
      </c>
      <c r="D71" s="52">
        <f xml:space="preserve"> IF(OR(B71="DISM", B71="JWV", B71="JUV", B71="CIV"), 0, 'CASE DATA'!J71+'CASE DATA'!O71)</f>
        <v>0</v>
      </c>
    </row>
    <row r="72" spans="1:4" x14ac:dyDescent="0.3">
      <c r="A72" s="11">
        <f xml:space="preserve"> 'CASE DATA'!A72</f>
        <v>0</v>
      </c>
      <c r="B72" s="15">
        <f xml:space="preserve"> 'CASE DATA'!G72</f>
        <v>0</v>
      </c>
      <c r="C72" s="53">
        <f xml:space="preserve"> IF(OR(B72="DISM", B72="JWV", B72="JUV", B72="CIV"), SUM('CASE DATA'!J72:S72), 'CASE DATA'!K72+'CASE DATA'!M72+'CASE DATA'!N72+'CASE DATA'!Q72+'CASE DATA'!R72+'CASE DATA'!S72+'CASE DATA'!L72+'CASE DATA'!P72)</f>
        <v>0</v>
      </c>
      <c r="D72" s="52">
        <f xml:space="preserve"> IF(OR(B72="DISM", B72="JWV", B72="JUV", B72="CIV"), 0, 'CASE DATA'!J72+'CASE DATA'!O72)</f>
        <v>0</v>
      </c>
    </row>
    <row r="73" spans="1:4" x14ac:dyDescent="0.3">
      <c r="A73" s="11">
        <f xml:space="preserve"> 'CASE DATA'!A73</f>
        <v>0</v>
      </c>
      <c r="B73" s="15">
        <f xml:space="preserve"> 'CASE DATA'!G73</f>
        <v>0</v>
      </c>
      <c r="C73" s="53">
        <f xml:space="preserve"> IF(OR(B73="DISM", B73="JWV", B73="JUV", B73="CIV"), SUM('CASE DATA'!J73:S73), 'CASE DATA'!K73+'CASE DATA'!M73+'CASE DATA'!N73+'CASE DATA'!Q73+'CASE DATA'!R73+'CASE DATA'!S73+'CASE DATA'!L73+'CASE DATA'!P73)</f>
        <v>0</v>
      </c>
      <c r="D73" s="52">
        <f xml:space="preserve"> IF(OR(B73="DISM", B73="JWV", B73="JUV", B73="CIV"), 0, 'CASE DATA'!J73+'CASE DATA'!O73)</f>
        <v>0</v>
      </c>
    </row>
    <row r="74" spans="1:4" x14ac:dyDescent="0.3">
      <c r="A74" s="11">
        <f xml:space="preserve"> 'CASE DATA'!A74</f>
        <v>0</v>
      </c>
      <c r="B74" s="15">
        <f xml:space="preserve"> 'CASE DATA'!G74</f>
        <v>0</v>
      </c>
      <c r="C74" s="53">
        <f xml:space="preserve"> IF(OR(B74="DISM", B74="JWV", B74="JUV", B74="CIV"), SUM('CASE DATA'!J74:S74), 'CASE DATA'!K74+'CASE DATA'!M74+'CASE DATA'!N74+'CASE DATA'!Q74+'CASE DATA'!R74+'CASE DATA'!S74+'CASE DATA'!L74+'CASE DATA'!P74)</f>
        <v>0</v>
      </c>
      <c r="D74" s="52">
        <f xml:space="preserve"> IF(OR(B74="DISM", B74="JWV", B74="JUV", B74="CIV"), 0, 'CASE DATA'!J74+'CASE DATA'!O74)</f>
        <v>0</v>
      </c>
    </row>
    <row r="75" spans="1:4" x14ac:dyDescent="0.3">
      <c r="A75" s="11">
        <f xml:space="preserve"> 'CASE DATA'!A75</f>
        <v>0</v>
      </c>
      <c r="B75" s="15">
        <f xml:space="preserve"> 'CASE DATA'!G75</f>
        <v>0</v>
      </c>
      <c r="C75" s="53">
        <f xml:space="preserve"> IF(OR(B75="DISM", B75="JWV", B75="JUV", B75="CIV"), SUM('CASE DATA'!J75:S75), 'CASE DATA'!K75+'CASE DATA'!M75+'CASE DATA'!N75+'CASE DATA'!Q75+'CASE DATA'!R75+'CASE DATA'!S75+'CASE DATA'!L75+'CASE DATA'!P75)</f>
        <v>0</v>
      </c>
      <c r="D75" s="52">
        <f xml:space="preserve"> IF(OR(B75="DISM", B75="JWV", B75="JUV", B75="CIV"), 0, 'CASE DATA'!J75+'CASE DATA'!O75)</f>
        <v>0</v>
      </c>
    </row>
    <row r="76" spans="1:4" x14ac:dyDescent="0.3">
      <c r="A76" s="11">
        <f xml:space="preserve"> 'CASE DATA'!A76</f>
        <v>0</v>
      </c>
      <c r="B76" s="15">
        <f xml:space="preserve"> 'CASE DATA'!G76</f>
        <v>0</v>
      </c>
      <c r="C76" s="53">
        <f xml:space="preserve"> IF(OR(B76="DISM", B76="JWV", B76="JUV", B76="CIV"), SUM('CASE DATA'!J76:S76), 'CASE DATA'!K76+'CASE DATA'!M76+'CASE DATA'!N76+'CASE DATA'!Q76+'CASE DATA'!R76+'CASE DATA'!S76+'CASE DATA'!L76+'CASE DATA'!P76)</f>
        <v>0</v>
      </c>
      <c r="D76" s="52">
        <f xml:space="preserve"> IF(OR(B76="DISM", B76="JWV", B76="JUV", B76="CIV"), 0, 'CASE DATA'!J76+'CASE DATA'!O76)</f>
        <v>0</v>
      </c>
    </row>
    <row r="77" spans="1:4" x14ac:dyDescent="0.3">
      <c r="A77" s="11">
        <f xml:space="preserve"> 'CASE DATA'!A77</f>
        <v>0</v>
      </c>
      <c r="B77" s="15">
        <f xml:space="preserve"> 'CASE DATA'!G77</f>
        <v>0</v>
      </c>
      <c r="C77" s="53">
        <f xml:space="preserve"> IF(OR(B77="DISM", B77="JWV", B77="JUV", B77="CIV"), SUM('CASE DATA'!J77:S77), 'CASE DATA'!K77+'CASE DATA'!M77+'CASE DATA'!N77+'CASE DATA'!Q77+'CASE DATA'!R77+'CASE DATA'!S77+'CASE DATA'!L77+'CASE DATA'!P77)</f>
        <v>0</v>
      </c>
      <c r="D77" s="52">
        <f xml:space="preserve"> IF(OR(B77="DISM", B77="JWV", B77="JUV", B77="CIV"), 0, 'CASE DATA'!J77+'CASE DATA'!O77)</f>
        <v>0</v>
      </c>
    </row>
    <row r="78" spans="1:4" x14ac:dyDescent="0.3">
      <c r="A78" s="11">
        <f xml:space="preserve"> 'CASE DATA'!A78</f>
        <v>0</v>
      </c>
      <c r="B78" s="15">
        <f xml:space="preserve"> 'CASE DATA'!G78</f>
        <v>0</v>
      </c>
      <c r="C78" s="53">
        <f xml:space="preserve"> IF(OR(B78="DISM", B78="JWV", B78="JUV", B78="CIV"), SUM('CASE DATA'!J78:S78), 'CASE DATA'!K78+'CASE DATA'!M78+'CASE DATA'!N78+'CASE DATA'!Q78+'CASE DATA'!R78+'CASE DATA'!S78+'CASE DATA'!L78+'CASE DATA'!P78)</f>
        <v>0</v>
      </c>
      <c r="D78" s="52">
        <f xml:space="preserve"> IF(OR(B78="DISM", B78="JWV", B78="JUV", B78="CIV"), 0, 'CASE DATA'!J78+'CASE DATA'!O78)</f>
        <v>0</v>
      </c>
    </row>
    <row r="79" spans="1:4" x14ac:dyDescent="0.3">
      <c r="A79" s="11">
        <f xml:space="preserve"> 'CASE DATA'!A79</f>
        <v>0</v>
      </c>
      <c r="B79" s="15">
        <f xml:space="preserve"> 'CASE DATA'!G79</f>
        <v>0</v>
      </c>
      <c r="C79" s="53">
        <f xml:space="preserve"> IF(OR(B79="DISM", B79="JWV", B79="JUV", B79="CIV"), SUM('CASE DATA'!J79:S79), 'CASE DATA'!K79+'CASE DATA'!M79+'CASE DATA'!N79+'CASE DATA'!Q79+'CASE DATA'!R79+'CASE DATA'!S79+'CASE DATA'!L79+'CASE DATA'!P79)</f>
        <v>0</v>
      </c>
      <c r="D79" s="52">
        <f xml:space="preserve"> IF(OR(B79="DISM", B79="JWV", B79="JUV", B79="CIV"), 0, 'CASE DATA'!J79+'CASE DATA'!O79)</f>
        <v>0</v>
      </c>
    </row>
    <row r="80" spans="1:4" x14ac:dyDescent="0.3">
      <c r="A80" s="11">
        <f xml:space="preserve"> 'CASE DATA'!A80</f>
        <v>0</v>
      </c>
      <c r="B80" s="15">
        <f xml:space="preserve"> 'CASE DATA'!G80</f>
        <v>0</v>
      </c>
      <c r="C80" s="53">
        <f xml:space="preserve"> IF(OR(B80="DISM", B80="JWV", B80="JUV", B80="CIV"), SUM('CASE DATA'!J80:S80), 'CASE DATA'!K80+'CASE DATA'!M80+'CASE DATA'!N80+'CASE DATA'!Q80+'CASE DATA'!R80+'CASE DATA'!S80+'CASE DATA'!L80+'CASE DATA'!P80)</f>
        <v>0</v>
      </c>
      <c r="D80" s="52">
        <f xml:space="preserve"> IF(OR(B80="DISM", B80="JWV", B80="JUV", B80="CIV"), 0, 'CASE DATA'!J80+'CASE DATA'!O80)</f>
        <v>0</v>
      </c>
    </row>
    <row r="81" spans="1:4" x14ac:dyDescent="0.3">
      <c r="A81" s="11">
        <f xml:space="preserve"> 'CASE DATA'!A81</f>
        <v>0</v>
      </c>
      <c r="B81" s="15">
        <f xml:space="preserve"> 'CASE DATA'!G81</f>
        <v>0</v>
      </c>
      <c r="C81" s="53">
        <f xml:space="preserve"> IF(OR(B81="DISM", B81="JWV", B81="JUV", B81="CIV"), SUM('CASE DATA'!J81:S81), 'CASE DATA'!K81+'CASE DATA'!M81+'CASE DATA'!N81+'CASE DATA'!Q81+'CASE DATA'!R81+'CASE DATA'!S81+'CASE DATA'!L81+'CASE DATA'!P81)</f>
        <v>0</v>
      </c>
      <c r="D81" s="52">
        <f xml:space="preserve"> IF(OR(B81="DISM", B81="JWV", B81="JUV", B81="CIV"), 0, 'CASE DATA'!J81+'CASE DATA'!O81)</f>
        <v>0</v>
      </c>
    </row>
    <row r="82" spans="1:4" x14ac:dyDescent="0.3">
      <c r="A82" s="11">
        <f xml:space="preserve"> 'CASE DATA'!A82</f>
        <v>0</v>
      </c>
      <c r="B82" s="15">
        <f xml:space="preserve"> 'CASE DATA'!G82</f>
        <v>0</v>
      </c>
      <c r="C82" s="53">
        <f xml:space="preserve"> IF(OR(B82="DISM", B82="JWV", B82="JUV", B82="CIV"), SUM('CASE DATA'!J82:S82), 'CASE DATA'!K82+'CASE DATA'!M82+'CASE DATA'!N82+'CASE DATA'!Q82+'CASE DATA'!R82+'CASE DATA'!S82+'CASE DATA'!L82+'CASE DATA'!P82)</f>
        <v>0</v>
      </c>
      <c r="D82" s="52">
        <f xml:space="preserve"> IF(OR(B82="DISM", B82="JWV", B82="JUV", B82="CIV"), 0, 'CASE DATA'!J82+'CASE DATA'!O82)</f>
        <v>0</v>
      </c>
    </row>
    <row r="83" spans="1:4" x14ac:dyDescent="0.3">
      <c r="A83" s="11">
        <f xml:space="preserve"> 'CASE DATA'!A83</f>
        <v>0</v>
      </c>
      <c r="B83" s="15">
        <f xml:space="preserve"> 'CASE DATA'!G83</f>
        <v>0</v>
      </c>
      <c r="C83" s="53">
        <f xml:space="preserve"> IF(OR(B83="DISM", B83="JWV", B83="JUV", B83="CIV"), SUM('CASE DATA'!J83:S83), 'CASE DATA'!K83+'CASE DATA'!M83+'CASE DATA'!N83+'CASE DATA'!Q83+'CASE DATA'!R83+'CASE DATA'!S83+'CASE DATA'!L83+'CASE DATA'!P83)</f>
        <v>0</v>
      </c>
      <c r="D83" s="52">
        <f xml:space="preserve"> IF(OR(B83="DISM", B83="JWV", B83="JUV", B83="CIV"), 0, 'CASE DATA'!J83+'CASE DATA'!O83)</f>
        <v>0</v>
      </c>
    </row>
    <row r="84" spans="1:4" x14ac:dyDescent="0.3">
      <c r="A84" s="11">
        <f xml:space="preserve"> 'CASE DATA'!A84</f>
        <v>0</v>
      </c>
      <c r="B84" s="15">
        <f xml:space="preserve"> 'CASE DATA'!G84</f>
        <v>0</v>
      </c>
      <c r="C84" s="53">
        <f xml:space="preserve"> IF(OR(B84="DISM", B84="JWV", B84="JUV", B84="CIV"), SUM('CASE DATA'!J84:S84), 'CASE DATA'!K84+'CASE DATA'!M84+'CASE DATA'!N84+'CASE DATA'!Q84+'CASE DATA'!R84+'CASE DATA'!S84+'CASE DATA'!L84+'CASE DATA'!P84)</f>
        <v>0</v>
      </c>
      <c r="D84" s="52">
        <f xml:space="preserve"> IF(OR(B84="DISM", B84="JWV", B84="JUV", B84="CIV"), 0, 'CASE DATA'!J84+'CASE DATA'!O84)</f>
        <v>0</v>
      </c>
    </row>
    <row r="85" spans="1:4" x14ac:dyDescent="0.3">
      <c r="A85" s="11">
        <f xml:space="preserve"> 'CASE DATA'!A85</f>
        <v>0</v>
      </c>
      <c r="B85" s="15">
        <f xml:space="preserve"> 'CASE DATA'!G85</f>
        <v>0</v>
      </c>
      <c r="C85" s="53">
        <f xml:space="preserve"> IF(OR(B85="DISM", B85="JWV", B85="JUV", B85="CIV"), SUM('CASE DATA'!J85:S85), 'CASE DATA'!K85+'CASE DATA'!M85+'CASE DATA'!N85+'CASE DATA'!Q85+'CASE DATA'!R85+'CASE DATA'!S85+'CASE DATA'!L85+'CASE DATA'!P85)</f>
        <v>0</v>
      </c>
      <c r="D85" s="52">
        <f xml:space="preserve"> IF(OR(B85="DISM", B85="JWV", B85="JUV", B85="CIV"), 0, 'CASE DATA'!J85+'CASE DATA'!O85)</f>
        <v>0</v>
      </c>
    </row>
    <row r="86" spans="1:4" x14ac:dyDescent="0.3">
      <c r="A86" s="11">
        <f xml:space="preserve"> 'CASE DATA'!A86</f>
        <v>0</v>
      </c>
      <c r="B86" s="15">
        <f xml:space="preserve"> 'CASE DATA'!G86</f>
        <v>0</v>
      </c>
      <c r="C86" s="53">
        <f xml:space="preserve"> IF(OR(B86="DISM", B86="JWV", B86="JUV", B86="CIV"), SUM('CASE DATA'!J86:S86), 'CASE DATA'!K86+'CASE DATA'!M86+'CASE DATA'!N86+'CASE DATA'!Q86+'CASE DATA'!R86+'CASE DATA'!S86+'CASE DATA'!L86+'CASE DATA'!P86)</f>
        <v>0</v>
      </c>
      <c r="D86" s="52">
        <f xml:space="preserve"> IF(OR(B86="DISM", B86="JWV", B86="JUV", B86="CIV"), 0, 'CASE DATA'!J86+'CASE DATA'!O86)</f>
        <v>0</v>
      </c>
    </row>
    <row r="87" spans="1:4" x14ac:dyDescent="0.3">
      <c r="A87" s="11">
        <f xml:space="preserve"> 'CASE DATA'!A87</f>
        <v>0</v>
      </c>
      <c r="B87" s="15">
        <f xml:space="preserve"> 'CASE DATA'!G87</f>
        <v>0</v>
      </c>
      <c r="C87" s="53">
        <f xml:space="preserve"> IF(OR(B87="DISM", B87="JWV", B87="JUV", B87="CIV"), SUM('CASE DATA'!J87:S87), 'CASE DATA'!K87+'CASE DATA'!M87+'CASE DATA'!N87+'CASE DATA'!Q87+'CASE DATA'!R87+'CASE DATA'!S87+'CASE DATA'!L87+'CASE DATA'!P87)</f>
        <v>0</v>
      </c>
      <c r="D87" s="52">
        <f xml:space="preserve"> IF(OR(B87="DISM", B87="JWV", B87="JUV", B87="CIV"), 0, 'CASE DATA'!J87+'CASE DATA'!O87)</f>
        <v>0</v>
      </c>
    </row>
    <row r="88" spans="1:4" x14ac:dyDescent="0.3">
      <c r="A88" s="11">
        <f xml:space="preserve"> 'CASE DATA'!A88</f>
        <v>0</v>
      </c>
      <c r="B88" s="15">
        <f xml:space="preserve"> 'CASE DATA'!G88</f>
        <v>0</v>
      </c>
      <c r="C88" s="53">
        <f xml:space="preserve"> IF(OR(B88="DISM", B88="JWV", B88="JUV", B88="CIV"), SUM('CASE DATA'!J88:S88), 'CASE DATA'!K88+'CASE DATA'!M88+'CASE DATA'!N88+'CASE DATA'!Q88+'CASE DATA'!R88+'CASE DATA'!S88+'CASE DATA'!L88+'CASE DATA'!P88)</f>
        <v>0</v>
      </c>
      <c r="D88" s="52">
        <f xml:space="preserve"> IF(OR(B88="DISM", B88="JWV", B88="JUV", B88="CIV"), 0, 'CASE DATA'!J88+'CASE DATA'!O88)</f>
        <v>0</v>
      </c>
    </row>
    <row r="89" spans="1:4" x14ac:dyDescent="0.3">
      <c r="A89" s="11">
        <f xml:space="preserve"> 'CASE DATA'!A89</f>
        <v>0</v>
      </c>
      <c r="B89" s="15">
        <f xml:space="preserve"> 'CASE DATA'!G89</f>
        <v>0</v>
      </c>
      <c r="C89" s="53">
        <f xml:space="preserve"> IF(OR(B89="DISM", B89="JWV", B89="JUV", B89="CIV"), SUM('CASE DATA'!J89:S89), 'CASE DATA'!K89+'CASE DATA'!M89+'CASE DATA'!N89+'CASE DATA'!Q89+'CASE DATA'!R89+'CASE DATA'!S89+'CASE DATA'!L89+'CASE DATA'!P89)</f>
        <v>0</v>
      </c>
      <c r="D89" s="52">
        <f xml:space="preserve"> IF(OR(B89="DISM", B89="JWV", B89="JUV", B89="CIV"), 0, 'CASE DATA'!J89+'CASE DATA'!O89)</f>
        <v>0</v>
      </c>
    </row>
    <row r="90" spans="1:4" x14ac:dyDescent="0.3">
      <c r="A90" s="11">
        <f xml:space="preserve"> 'CASE DATA'!A90</f>
        <v>0</v>
      </c>
      <c r="B90" s="15">
        <f xml:space="preserve"> 'CASE DATA'!G90</f>
        <v>0</v>
      </c>
      <c r="C90" s="53">
        <f xml:space="preserve"> IF(OR(B90="DISM", B90="JWV", B90="JUV", B90="CIV"), SUM('CASE DATA'!J90:S90), 'CASE DATA'!K90+'CASE DATA'!M90+'CASE DATA'!N90+'CASE DATA'!Q90+'CASE DATA'!R90+'CASE DATA'!S90+'CASE DATA'!L90+'CASE DATA'!P90)</f>
        <v>0</v>
      </c>
      <c r="D90" s="52">
        <f xml:space="preserve"> IF(OR(B90="DISM", B90="JWV", B90="JUV", B90="CIV"), 0, 'CASE DATA'!J90+'CASE DATA'!O90)</f>
        <v>0</v>
      </c>
    </row>
    <row r="91" spans="1:4" x14ac:dyDescent="0.3">
      <c r="A91" s="11">
        <f xml:space="preserve"> 'CASE DATA'!A91</f>
        <v>0</v>
      </c>
      <c r="B91" s="15">
        <f xml:space="preserve"> 'CASE DATA'!G91</f>
        <v>0</v>
      </c>
      <c r="C91" s="53">
        <f xml:space="preserve"> IF(OR(B91="DISM", B91="JWV", B91="JUV", B91="CIV"), SUM('CASE DATA'!J91:S91), 'CASE DATA'!K91+'CASE DATA'!M91+'CASE DATA'!N91+'CASE DATA'!Q91+'CASE DATA'!R91+'CASE DATA'!S91+'CASE DATA'!L91+'CASE DATA'!P91)</f>
        <v>0</v>
      </c>
      <c r="D91" s="52">
        <f xml:space="preserve"> IF(OR(B91="DISM", B91="JWV", B91="JUV", B91="CIV"), 0, 'CASE DATA'!J91+'CASE DATA'!O91)</f>
        <v>0</v>
      </c>
    </row>
    <row r="92" spans="1:4" x14ac:dyDescent="0.3">
      <c r="A92" s="11">
        <f xml:space="preserve"> 'CASE DATA'!A92</f>
        <v>0</v>
      </c>
      <c r="B92" s="15">
        <f xml:space="preserve"> 'CASE DATA'!G92</f>
        <v>0</v>
      </c>
      <c r="C92" s="53">
        <f xml:space="preserve"> IF(OR(B92="DISM", B92="JWV", B92="JUV", B92="CIV"), SUM('CASE DATA'!J92:S92), 'CASE DATA'!K92+'CASE DATA'!M92+'CASE DATA'!N92+'CASE DATA'!Q92+'CASE DATA'!R92+'CASE DATA'!S92+'CASE DATA'!L92+'CASE DATA'!P92)</f>
        <v>0</v>
      </c>
      <c r="D92" s="52">
        <f xml:space="preserve"> IF(OR(B92="DISM", B92="JWV", B92="JUV", B92="CIV"), 0, 'CASE DATA'!J92+'CASE DATA'!O92)</f>
        <v>0</v>
      </c>
    </row>
    <row r="93" spans="1:4" x14ac:dyDescent="0.3">
      <c r="A93" s="11">
        <f xml:space="preserve"> 'CASE DATA'!A93</f>
        <v>0</v>
      </c>
      <c r="B93" s="15">
        <f xml:space="preserve"> 'CASE DATA'!G93</f>
        <v>0</v>
      </c>
      <c r="C93" s="53">
        <f xml:space="preserve"> IF(OR(B93="DISM", B93="JWV", B93="JUV", B93="CIV"), SUM('CASE DATA'!J93:S93), 'CASE DATA'!K93+'CASE DATA'!M93+'CASE DATA'!N93+'CASE DATA'!Q93+'CASE DATA'!R93+'CASE DATA'!S93+'CASE DATA'!L93+'CASE DATA'!P93)</f>
        <v>0</v>
      </c>
      <c r="D93" s="52">
        <f xml:space="preserve"> IF(OR(B93="DISM", B93="JWV", B93="JUV", B93="CIV"), 0, 'CASE DATA'!J93+'CASE DATA'!O93)</f>
        <v>0</v>
      </c>
    </row>
    <row r="94" spans="1:4" x14ac:dyDescent="0.3">
      <c r="A94" s="11">
        <f xml:space="preserve"> 'CASE DATA'!A94</f>
        <v>0</v>
      </c>
      <c r="B94" s="15">
        <f xml:space="preserve"> 'CASE DATA'!G94</f>
        <v>0</v>
      </c>
      <c r="C94" s="53">
        <f xml:space="preserve"> IF(OR(B94="DISM", B94="JWV", B94="JUV", B94="CIV"), SUM('CASE DATA'!J94:S94), 'CASE DATA'!K94+'CASE DATA'!M94+'CASE DATA'!N94+'CASE DATA'!Q94+'CASE DATA'!R94+'CASE DATA'!S94+'CASE DATA'!L94+'CASE DATA'!P94)</f>
        <v>0</v>
      </c>
      <c r="D94" s="52">
        <f xml:space="preserve"> IF(OR(B94="DISM", B94="JWV", B94="JUV", B94="CIV"), 0, 'CASE DATA'!J94+'CASE DATA'!O94)</f>
        <v>0</v>
      </c>
    </row>
    <row r="95" spans="1:4" x14ac:dyDescent="0.3">
      <c r="A95" s="11">
        <f xml:space="preserve"> 'CASE DATA'!A95</f>
        <v>0</v>
      </c>
      <c r="B95" s="15">
        <f xml:space="preserve"> 'CASE DATA'!G95</f>
        <v>0</v>
      </c>
      <c r="C95" s="53">
        <f xml:space="preserve"> IF(OR(B95="DISM", B95="JWV", B95="JUV", B95="CIV"), SUM('CASE DATA'!J95:S95), 'CASE DATA'!K95+'CASE DATA'!M95+'CASE DATA'!N95+'CASE DATA'!Q95+'CASE DATA'!R95+'CASE DATA'!S95+'CASE DATA'!L95+'CASE DATA'!P95)</f>
        <v>0</v>
      </c>
      <c r="D95" s="52">
        <f xml:space="preserve"> IF(OR(B95="DISM", B95="JWV", B95="JUV", B95="CIV"), 0, 'CASE DATA'!J95+'CASE DATA'!O95)</f>
        <v>0</v>
      </c>
    </row>
    <row r="96" spans="1:4" x14ac:dyDescent="0.3">
      <c r="A96" s="11">
        <f xml:space="preserve"> 'CASE DATA'!A96</f>
        <v>0</v>
      </c>
      <c r="B96" s="15">
        <f xml:space="preserve"> 'CASE DATA'!G96</f>
        <v>0</v>
      </c>
      <c r="C96" s="53">
        <f xml:space="preserve"> IF(OR(B96="DISM", B96="JWV", B96="JUV", B96="CIV"), SUM('CASE DATA'!J96:S96), 'CASE DATA'!K96+'CASE DATA'!M96+'CASE DATA'!N96+'CASE DATA'!Q96+'CASE DATA'!R96+'CASE DATA'!S96+'CASE DATA'!L96+'CASE DATA'!P96)</f>
        <v>0</v>
      </c>
      <c r="D96" s="52">
        <f xml:space="preserve"> IF(OR(B96="DISM", B96="JWV", B96="JUV", B96="CIV"), 0, 'CASE DATA'!J96+'CASE DATA'!O96)</f>
        <v>0</v>
      </c>
    </row>
    <row r="97" spans="1:4" x14ac:dyDescent="0.3">
      <c r="A97" s="11">
        <f xml:space="preserve"> 'CASE DATA'!A97</f>
        <v>0</v>
      </c>
      <c r="B97" s="15">
        <f xml:space="preserve"> 'CASE DATA'!G97</f>
        <v>0</v>
      </c>
      <c r="C97" s="53">
        <f xml:space="preserve"> IF(OR(B97="DISM", B97="JWV", B97="JUV", B97="CIV"), SUM('CASE DATA'!J97:S97), 'CASE DATA'!K97+'CASE DATA'!M97+'CASE DATA'!N97+'CASE DATA'!Q97+'CASE DATA'!R97+'CASE DATA'!S97+'CASE DATA'!L97+'CASE DATA'!P97)</f>
        <v>0</v>
      </c>
      <c r="D97" s="52">
        <f xml:space="preserve"> IF(OR(B97="DISM", B97="JWV", B97="JUV", B97="CIV"), 0, 'CASE DATA'!J97+'CASE DATA'!O97)</f>
        <v>0</v>
      </c>
    </row>
    <row r="98" spans="1:4" x14ac:dyDescent="0.3">
      <c r="A98" s="11">
        <f xml:space="preserve"> 'CASE DATA'!A98</f>
        <v>0</v>
      </c>
      <c r="B98" s="15">
        <f xml:space="preserve"> 'CASE DATA'!G98</f>
        <v>0</v>
      </c>
      <c r="C98" s="53">
        <f xml:space="preserve"> IF(OR(B98="DISM", B98="JWV", B98="JUV", B98="CIV"), SUM('CASE DATA'!J98:S98), 'CASE DATA'!K98+'CASE DATA'!M98+'CASE DATA'!N98+'CASE DATA'!Q98+'CASE DATA'!R98+'CASE DATA'!S98+'CASE DATA'!L98+'CASE DATA'!P98)</f>
        <v>0</v>
      </c>
      <c r="D98" s="52">
        <f xml:space="preserve"> IF(OR(B98="DISM", B98="JWV", B98="JUV", B98="CIV"), 0, 'CASE DATA'!J98+'CASE DATA'!O98)</f>
        <v>0</v>
      </c>
    </row>
    <row r="99" spans="1:4" x14ac:dyDescent="0.3">
      <c r="A99" s="11">
        <f xml:space="preserve"> 'CASE DATA'!A99</f>
        <v>0</v>
      </c>
      <c r="B99" s="15">
        <f xml:space="preserve"> 'CASE DATA'!G99</f>
        <v>0</v>
      </c>
      <c r="C99" s="53">
        <f xml:space="preserve"> IF(OR(B99="DISM", B99="JWV", B99="JUV", B99="CIV"), SUM('CASE DATA'!J99:S99), 'CASE DATA'!K99+'CASE DATA'!M99+'CASE DATA'!N99+'CASE DATA'!Q99+'CASE DATA'!R99+'CASE DATA'!S99+'CASE DATA'!L99+'CASE DATA'!P99)</f>
        <v>0</v>
      </c>
      <c r="D99" s="52">
        <f xml:space="preserve"> IF(OR(B99="DISM", B99="JWV", B99="JUV", B99="CIV"), 0, 'CASE DATA'!J99+'CASE DATA'!O99)</f>
        <v>0</v>
      </c>
    </row>
    <row r="100" spans="1:4" x14ac:dyDescent="0.3">
      <c r="A100" s="11">
        <f xml:space="preserve"> 'CASE DATA'!A100</f>
        <v>0</v>
      </c>
      <c r="B100" s="15">
        <f xml:space="preserve"> 'CASE DATA'!G100</f>
        <v>0</v>
      </c>
      <c r="C100" s="53">
        <f xml:space="preserve"> IF(OR(B100="DISM", B100="JWV", B100="JUV", B100="CIV"), SUM('CASE DATA'!J100:S100), 'CASE DATA'!K100+'CASE DATA'!M100+'CASE DATA'!N100+'CASE DATA'!Q100+'CASE DATA'!R100+'CASE DATA'!S100+'CASE DATA'!L100+'CASE DATA'!P100)</f>
        <v>0</v>
      </c>
      <c r="D100" s="52">
        <f xml:space="preserve"> IF(OR(B100="DISM", B100="JWV", B100="JUV", B100="CIV"), 0, 'CASE DATA'!J100+'CASE DATA'!O100)</f>
        <v>0</v>
      </c>
    </row>
  </sheetData>
  <sheetProtection sheet="1" objects="1" scenarios="1"/>
  <mergeCells count="3">
    <mergeCell ref="A1:B1"/>
    <mergeCell ref="A2:A3"/>
    <mergeCell ref="B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
  <sheetViews>
    <sheetView workbookViewId="0">
      <pane ySplit="1" topLeftCell="A2" activePane="bottomLeft" state="frozen"/>
      <selection pane="bottomLeft" activeCell="B2" sqref="B2:E2"/>
    </sheetView>
  </sheetViews>
  <sheetFormatPr defaultRowHeight="14.4" x14ac:dyDescent="0.3"/>
  <cols>
    <col min="1" max="5" width="20.6640625" customWidth="1"/>
    <col min="6" max="6" width="14.6640625" customWidth="1"/>
  </cols>
  <sheetData>
    <row r="1" spans="1:6" ht="18" x14ac:dyDescent="0.35">
      <c r="A1" s="213" t="s">
        <v>7</v>
      </c>
      <c r="B1" s="230"/>
      <c r="C1" s="48">
        <f>SUM(C4:C100)</f>
        <v>0</v>
      </c>
      <c r="D1" s="49">
        <f>SUM(D4:D100)</f>
        <v>0</v>
      </c>
      <c r="E1" s="50">
        <f>SUM(E4:E100)</f>
        <v>0</v>
      </c>
      <c r="F1" s="59">
        <f xml:space="preserve"> SUM(C1:E1)</f>
        <v>0</v>
      </c>
    </row>
    <row r="2" spans="1:6" x14ac:dyDescent="0.3">
      <c r="A2" s="229" t="s">
        <v>9</v>
      </c>
      <c r="B2" s="212" t="s">
        <v>72</v>
      </c>
      <c r="C2" s="213"/>
      <c r="D2" s="213"/>
      <c r="E2" s="213"/>
    </row>
    <row r="3" spans="1:6" x14ac:dyDescent="0.3">
      <c r="A3" s="229"/>
      <c r="B3" s="1" t="s">
        <v>15</v>
      </c>
      <c r="C3" s="45" t="s">
        <v>73</v>
      </c>
      <c r="D3" s="46" t="s">
        <v>74</v>
      </c>
      <c r="E3" s="47" t="s">
        <v>75</v>
      </c>
      <c r="F3" s="4"/>
    </row>
    <row r="4" spans="1:6" x14ac:dyDescent="0.3">
      <c r="A4" s="11">
        <f xml:space="preserve"> 'CASE DATA'!A4</f>
        <v>0</v>
      </c>
      <c r="B4" s="15">
        <f xml:space="preserve"> 'CASE DATA'!G4</f>
        <v>0</v>
      </c>
      <c r="C4" s="53">
        <f>IF('CASE DATA'!D4&lt;'BASIC INFO'!B3-7300,'CASE DATA'!L4+'CASE DATA'!P4,0)</f>
        <v>0</v>
      </c>
      <c r="D4" s="54">
        <f>IF('CASE DATA'!D4&lt;'BASIC INFO'!B3-7300,'CASE DATA'!J4+'CASE DATA'!K4+'CASE DATA'!M4+'CASE DATA'!#REF!+'CASE DATA'!O4+'CASE DATA'!N4+'CASE DATA'!R4+'CASE DATA'!S4,0)</f>
        <v>0</v>
      </c>
      <c r="E4" s="52">
        <f>IF('CASE DATA'!D4&gt;'BASIC INFO'!B3-7300,SUM('CASE DATA'!J4:'CASE DATA'!S4),0)</f>
        <v>0</v>
      </c>
    </row>
    <row r="5" spans="1:6" x14ac:dyDescent="0.3">
      <c r="A5" s="11">
        <f xml:space="preserve"> 'CASE DATA'!A5</f>
        <v>0</v>
      </c>
      <c r="B5" s="15">
        <f xml:space="preserve"> 'CASE DATA'!G5</f>
        <v>0</v>
      </c>
      <c r="C5" s="53">
        <f>IF('CASE DATA'!D5&lt;'BASIC INFO'!B3-7300,'CASE DATA'!L5+'CASE DATA'!P5,0)</f>
        <v>0</v>
      </c>
      <c r="D5" s="54">
        <f>IF('CASE DATA'!D5&lt;'BASIC INFO'!B3-7300,'CASE DATA'!J5+'CASE DATA'!K5+'CASE DATA'!M5+'CASE DATA'!Q5+'CASE DATA'!O5+'CASE DATA'!#REF!+'CASE DATA'!R5+'CASE DATA'!S5,0)</f>
        <v>0</v>
      </c>
      <c r="E5" s="52">
        <f>IF('CASE DATA'!D5&gt;'BASIC INFO'!B3-7300,SUM('CASE DATA'!J5:'CASE DATA'!S5),0)</f>
        <v>0</v>
      </c>
    </row>
    <row r="6" spans="1:6" x14ac:dyDescent="0.3">
      <c r="A6" s="11">
        <f xml:space="preserve"> 'CASE DATA'!A6</f>
        <v>0</v>
      </c>
      <c r="B6" s="15">
        <f xml:space="preserve"> 'CASE DATA'!G6</f>
        <v>0</v>
      </c>
      <c r="C6" s="53">
        <f>IF('CASE DATA'!D6&lt;'BASIC INFO'!B3-7300,'CASE DATA'!L6+'CASE DATA'!P6,0)</f>
        <v>0</v>
      </c>
      <c r="D6" s="54">
        <f>IF('CASE DATA'!D6&lt;'BASIC INFO'!B3-7300,'CASE DATA'!J6+'CASE DATA'!K6+'CASE DATA'!M6+'CASE DATA'!N6+'CASE DATA'!O6+'CASE DATA'!Q6+'CASE DATA'!R6+'CASE DATA'!S6,0)</f>
        <v>0</v>
      </c>
      <c r="E6" s="52">
        <f>IF('CASE DATA'!D6&gt;'BASIC INFO'!B3-7300,SUM('CASE DATA'!J6:'CASE DATA'!S6),0)</f>
        <v>0</v>
      </c>
    </row>
    <row r="7" spans="1:6" x14ac:dyDescent="0.3">
      <c r="A7" s="11">
        <f xml:space="preserve"> 'CASE DATA'!A7</f>
        <v>0</v>
      </c>
      <c r="B7" s="15">
        <f xml:space="preserve"> 'CASE DATA'!G7</f>
        <v>0</v>
      </c>
      <c r="C7" s="53">
        <f>IF('CASE DATA'!D7&lt;'BASIC INFO'!B3-7300,'CASE DATA'!L7+'CASE DATA'!P7,0)</f>
        <v>0</v>
      </c>
      <c r="D7" s="54">
        <f>IF('CASE DATA'!D7&lt;'BASIC INFO'!B3-7300,'CASE DATA'!J7+'CASE DATA'!K7+'CASE DATA'!M7+'CASE DATA'!N7+'CASE DATA'!O7+'CASE DATA'!Q7+'CASE DATA'!R7+'CASE DATA'!S7,0)</f>
        <v>0</v>
      </c>
      <c r="E7" s="52">
        <f>IF('CASE DATA'!D7&gt;'BASIC INFO'!B3-7300,SUM('CASE DATA'!J7:'CASE DATA'!S7),0)</f>
        <v>0</v>
      </c>
    </row>
    <row r="8" spans="1:6" x14ac:dyDescent="0.3">
      <c r="A8" s="11">
        <f xml:space="preserve"> 'CASE DATA'!A8</f>
        <v>0</v>
      </c>
      <c r="B8" s="15">
        <f xml:space="preserve"> 'CASE DATA'!G8</f>
        <v>0</v>
      </c>
      <c r="C8" s="53">
        <f>IF('CASE DATA'!D8&lt;'BASIC INFO'!B3-7300,'CASE DATA'!L8+'CASE DATA'!P8,0)</f>
        <v>0</v>
      </c>
      <c r="D8" s="54">
        <f>IF('CASE DATA'!D8&lt;'BASIC INFO'!B3-7300,'CASE DATA'!J8+'CASE DATA'!K8+'CASE DATA'!M8+'CASE DATA'!N8+'CASE DATA'!O8+'CASE DATA'!Q8+'CASE DATA'!R8+'CASE DATA'!S8,0)</f>
        <v>0</v>
      </c>
      <c r="E8" s="52">
        <f>IF('CASE DATA'!D8&gt;'BASIC INFO'!B3-7300,SUM('CASE DATA'!J8:'CASE DATA'!S8),0)</f>
        <v>0</v>
      </c>
    </row>
    <row r="9" spans="1:6" x14ac:dyDescent="0.3">
      <c r="A9" s="11">
        <f xml:space="preserve"> 'CASE DATA'!A9</f>
        <v>0</v>
      </c>
      <c r="B9" s="15">
        <f xml:space="preserve"> 'CASE DATA'!G9</f>
        <v>0</v>
      </c>
      <c r="C9" s="53">
        <f>IF('CASE DATA'!D9&lt;'BASIC INFO'!B3-7300,'CASE DATA'!L9+'CASE DATA'!P9,0)</f>
        <v>0</v>
      </c>
      <c r="D9" s="54">
        <f>IF('CASE DATA'!D9&lt;'BASIC INFO'!B3-7300,'CASE DATA'!J9+'CASE DATA'!K9+'CASE DATA'!M9+'CASE DATA'!N9+'CASE DATA'!O9+'CASE DATA'!Q9+'CASE DATA'!R9+'CASE DATA'!S9,0)</f>
        <v>0</v>
      </c>
      <c r="E9" s="52">
        <f>IF('CASE DATA'!D9&gt;'BASIC INFO'!B3-7300,SUM('CASE DATA'!J9:'CASE DATA'!S9),0)</f>
        <v>0</v>
      </c>
    </row>
    <row r="10" spans="1:6" x14ac:dyDescent="0.3">
      <c r="A10" s="11">
        <f xml:space="preserve"> 'CASE DATA'!A10</f>
        <v>0</v>
      </c>
      <c r="B10" s="15">
        <f xml:space="preserve"> 'CASE DATA'!G10</f>
        <v>0</v>
      </c>
      <c r="C10" s="53">
        <f>IF('CASE DATA'!D10&lt;'BASIC INFO'!B3-7300,'CASE DATA'!L10+'CASE DATA'!P10,0)</f>
        <v>0</v>
      </c>
      <c r="D10" s="54">
        <f>IF('CASE DATA'!D10&lt;'BASIC INFO'!B3-7300,'CASE DATA'!J10+'CASE DATA'!K10+'CASE DATA'!M10+'CASE DATA'!N10+'CASE DATA'!O10+'CASE DATA'!Q10+'CASE DATA'!R10+'CASE DATA'!S10,0)</f>
        <v>0</v>
      </c>
      <c r="E10" s="52">
        <f>IF('CASE DATA'!D10&gt;'BASIC INFO'!B3-7300,SUM('CASE DATA'!J10:'CASE DATA'!S10),0)</f>
        <v>0</v>
      </c>
    </row>
    <row r="11" spans="1:6" x14ac:dyDescent="0.3">
      <c r="A11" s="11">
        <f xml:space="preserve"> 'CASE DATA'!A11</f>
        <v>0</v>
      </c>
      <c r="B11" s="15">
        <f xml:space="preserve"> 'CASE DATA'!G11</f>
        <v>0</v>
      </c>
      <c r="C11" s="53">
        <f>IF('CASE DATA'!D11&lt;'BASIC INFO'!B3-7300,'CASE DATA'!L11+'CASE DATA'!P11,0)</f>
        <v>0</v>
      </c>
      <c r="D11" s="54">
        <f>IF('CASE DATA'!D11&lt;'BASIC INFO'!B3-7300,'CASE DATA'!J11+'CASE DATA'!K11+'CASE DATA'!M11+'CASE DATA'!N11+'CASE DATA'!O11+'CASE DATA'!Q11+'CASE DATA'!R11+'CASE DATA'!S11,0)</f>
        <v>0</v>
      </c>
      <c r="E11" s="52">
        <f>IF('CASE DATA'!D11&gt;'BASIC INFO'!B3-7300,SUM('CASE DATA'!J11:'CASE DATA'!S11),0)</f>
        <v>0</v>
      </c>
    </row>
    <row r="12" spans="1:6" x14ac:dyDescent="0.3">
      <c r="A12" s="11">
        <f xml:space="preserve"> 'CASE DATA'!A12</f>
        <v>0</v>
      </c>
      <c r="B12" s="15">
        <f xml:space="preserve"> 'CASE DATA'!G12</f>
        <v>0</v>
      </c>
      <c r="C12" s="53">
        <f>IF('CASE DATA'!D12&lt;'BASIC INFO'!B3-7300,'CASE DATA'!L12+'CASE DATA'!P12,0)</f>
        <v>0</v>
      </c>
      <c r="D12" s="54">
        <f>IF('CASE DATA'!D12&lt;'BASIC INFO'!B3-7300,'CASE DATA'!J12+'CASE DATA'!K12+'CASE DATA'!M12+'CASE DATA'!N12+'CASE DATA'!O12+'CASE DATA'!Q12+'CASE DATA'!R12+'CASE DATA'!S12,0)</f>
        <v>0</v>
      </c>
      <c r="E12" s="52">
        <f>IF('CASE DATA'!D12&gt;'BASIC INFO'!B3-7300,SUM('CASE DATA'!J12:'CASE DATA'!S12),0)</f>
        <v>0</v>
      </c>
    </row>
    <row r="13" spans="1:6" x14ac:dyDescent="0.3">
      <c r="A13" s="11">
        <f xml:space="preserve"> 'CASE DATA'!A13</f>
        <v>0</v>
      </c>
      <c r="B13" s="15">
        <f xml:space="preserve"> 'CASE DATA'!G13</f>
        <v>0</v>
      </c>
      <c r="C13" s="53">
        <f>IF('CASE DATA'!D13&lt;'BASIC INFO'!B3-7300,'CASE DATA'!L13+'CASE DATA'!P13,0)</f>
        <v>0</v>
      </c>
      <c r="D13" s="54">
        <f>IF('CASE DATA'!D13&lt;'BASIC INFO'!B3-7300,'CASE DATA'!J13+'CASE DATA'!K13+'CASE DATA'!M13+'CASE DATA'!N13+'CASE DATA'!O13+'CASE DATA'!Q13+'CASE DATA'!R13+'CASE DATA'!S13,0)</f>
        <v>0</v>
      </c>
      <c r="E13" s="52">
        <f>IF('CASE DATA'!D13&gt;'BASIC INFO'!B3-7300,SUM('CASE DATA'!J13:'CASE DATA'!S13),0)</f>
        <v>0</v>
      </c>
    </row>
    <row r="14" spans="1:6" x14ac:dyDescent="0.3">
      <c r="A14" s="11">
        <f xml:space="preserve"> 'CASE DATA'!A14</f>
        <v>0</v>
      </c>
      <c r="B14" s="15">
        <f xml:space="preserve"> 'CASE DATA'!G14</f>
        <v>0</v>
      </c>
      <c r="C14" s="53">
        <f>IF('CASE DATA'!D14&lt;'BASIC INFO'!B3-7300,'CASE DATA'!L14+'CASE DATA'!P14,0)</f>
        <v>0</v>
      </c>
      <c r="D14" s="54">
        <f>IF('CASE DATA'!D14&lt;'BASIC INFO'!B3-7300,'CASE DATA'!J14+'CASE DATA'!K14+'CASE DATA'!M14+'CASE DATA'!N14+'CASE DATA'!O14+'CASE DATA'!Q14+'CASE DATA'!R14+'CASE DATA'!S14,0)</f>
        <v>0</v>
      </c>
      <c r="E14" s="52">
        <f>IF('CASE DATA'!D14&gt;'BASIC INFO'!B3-7300,SUM('CASE DATA'!J14:'CASE DATA'!S14),0)</f>
        <v>0</v>
      </c>
    </row>
    <row r="15" spans="1:6" x14ac:dyDescent="0.3">
      <c r="A15" s="11">
        <f xml:space="preserve"> 'CASE DATA'!A15</f>
        <v>0</v>
      </c>
      <c r="B15" s="15">
        <f xml:space="preserve"> 'CASE DATA'!G15</f>
        <v>0</v>
      </c>
      <c r="C15" s="53">
        <f>IF('CASE DATA'!D15&lt;'BASIC INFO'!B3-7300,'CASE DATA'!L15+'CASE DATA'!P15,0)</f>
        <v>0</v>
      </c>
      <c r="D15" s="54">
        <f>IF('CASE DATA'!D15&lt;'BASIC INFO'!B3-7300,'CASE DATA'!J15+'CASE DATA'!K15+'CASE DATA'!M15+'CASE DATA'!N15+'CASE DATA'!O15+'CASE DATA'!Q15+'CASE DATA'!R15+'CASE DATA'!S15,0)</f>
        <v>0</v>
      </c>
      <c r="E15" s="52">
        <f>IF('CASE DATA'!D15&gt;'BASIC INFO'!B3-7300,SUM('CASE DATA'!J15:'CASE DATA'!S15),0)</f>
        <v>0</v>
      </c>
    </row>
    <row r="16" spans="1:6" x14ac:dyDescent="0.3">
      <c r="A16" s="11">
        <f xml:space="preserve"> 'CASE DATA'!A16</f>
        <v>0</v>
      </c>
      <c r="B16" s="15">
        <f xml:space="preserve"> 'CASE DATA'!G16</f>
        <v>0</v>
      </c>
      <c r="C16" s="53">
        <f>IF('CASE DATA'!D16&lt;'BASIC INFO'!B3-7300,'CASE DATA'!L16+'CASE DATA'!P16,0)</f>
        <v>0</v>
      </c>
      <c r="D16" s="54">
        <f>IF('CASE DATA'!D16&lt;'BASIC INFO'!B3-7300,'CASE DATA'!J16+'CASE DATA'!K16+'CASE DATA'!M16+'CASE DATA'!N16+'CASE DATA'!O16+'CASE DATA'!Q16+'CASE DATA'!R16+'CASE DATA'!S16,0)</f>
        <v>0</v>
      </c>
      <c r="E16" s="52">
        <f>IF('CASE DATA'!D16&gt;'BASIC INFO'!B3-7300,SUM('CASE DATA'!J16:'CASE DATA'!S16),0)</f>
        <v>0</v>
      </c>
    </row>
    <row r="17" spans="1:5" x14ac:dyDescent="0.3">
      <c r="A17" s="11">
        <f xml:space="preserve"> 'CASE DATA'!A17</f>
        <v>0</v>
      </c>
      <c r="B17" s="15">
        <f xml:space="preserve"> 'CASE DATA'!G17</f>
        <v>0</v>
      </c>
      <c r="C17" s="53">
        <f>IF('CASE DATA'!D17&lt;'BASIC INFO'!B3-7300,'CASE DATA'!L17+'CASE DATA'!P17,0)</f>
        <v>0</v>
      </c>
      <c r="D17" s="54">
        <f>IF('CASE DATA'!D17&lt;'BASIC INFO'!B3-7300,'CASE DATA'!J17+'CASE DATA'!K17+'CASE DATA'!M17+'CASE DATA'!N17+'CASE DATA'!O17+'CASE DATA'!Q17+'CASE DATA'!R17+'CASE DATA'!S17,0)</f>
        <v>0</v>
      </c>
      <c r="E17" s="52">
        <f>IF('CASE DATA'!D17&gt;'BASIC INFO'!B3-7300,SUM('CASE DATA'!J17:'CASE DATA'!S17),0)</f>
        <v>0</v>
      </c>
    </row>
    <row r="18" spans="1:5" x14ac:dyDescent="0.3">
      <c r="A18" s="11">
        <f xml:space="preserve"> 'CASE DATA'!A18</f>
        <v>0</v>
      </c>
      <c r="B18" s="15">
        <f xml:space="preserve"> 'CASE DATA'!G18</f>
        <v>0</v>
      </c>
      <c r="C18" s="53">
        <f>IF('CASE DATA'!D18&lt;'BASIC INFO'!B3-7300,'CASE DATA'!L18+'CASE DATA'!P18,0)</f>
        <v>0</v>
      </c>
      <c r="D18" s="54">
        <f>IF('CASE DATA'!D18&lt;'BASIC INFO'!B3-7300,'CASE DATA'!J18+'CASE DATA'!K18+'CASE DATA'!M18+'CASE DATA'!N18+'CASE DATA'!O18+'CASE DATA'!Q18+'CASE DATA'!R18+'CASE DATA'!S18,0)</f>
        <v>0</v>
      </c>
      <c r="E18" s="52">
        <f>IF('CASE DATA'!D18&gt;'BASIC INFO'!B3-7300,SUM('CASE DATA'!J18:'CASE DATA'!S18),0)</f>
        <v>0</v>
      </c>
    </row>
    <row r="19" spans="1:5" x14ac:dyDescent="0.3">
      <c r="A19" s="11">
        <f xml:space="preserve"> 'CASE DATA'!A19</f>
        <v>0</v>
      </c>
      <c r="B19" s="15">
        <f xml:space="preserve"> 'CASE DATA'!G19</f>
        <v>0</v>
      </c>
      <c r="C19" s="53">
        <f>IF('CASE DATA'!D19&lt;'BASIC INFO'!B3-7300,'CASE DATA'!L19+'CASE DATA'!P19,0)</f>
        <v>0</v>
      </c>
      <c r="D19" s="54">
        <f>IF('CASE DATA'!D19&lt;'BASIC INFO'!B3-7300,'CASE DATA'!J19+'CASE DATA'!K19+'CASE DATA'!M19+'CASE DATA'!N19+'CASE DATA'!O19+'CASE DATA'!Q19+'CASE DATA'!R19+'CASE DATA'!S19,0)</f>
        <v>0</v>
      </c>
      <c r="E19" s="52">
        <f>IF('CASE DATA'!D19&gt;'BASIC INFO'!B3-7300,SUM('CASE DATA'!J19:'CASE DATA'!S19),0)</f>
        <v>0</v>
      </c>
    </row>
    <row r="20" spans="1:5" x14ac:dyDescent="0.3">
      <c r="A20" s="11">
        <f xml:space="preserve"> 'CASE DATA'!A20</f>
        <v>0</v>
      </c>
      <c r="B20" s="15">
        <f xml:space="preserve"> 'CASE DATA'!G20</f>
        <v>0</v>
      </c>
      <c r="C20" s="53">
        <f>IF('CASE DATA'!D20&lt;'BASIC INFO'!B3-7300,'CASE DATA'!L20+'CASE DATA'!P20,0)</f>
        <v>0</v>
      </c>
      <c r="D20" s="54">
        <f>IF('CASE DATA'!D20&lt;'BASIC INFO'!B3-7300,'CASE DATA'!J20+'CASE DATA'!K20+'CASE DATA'!M20+'CASE DATA'!N20+'CASE DATA'!O20+'CASE DATA'!Q20+'CASE DATA'!R20+'CASE DATA'!S20,0)</f>
        <v>0</v>
      </c>
      <c r="E20" s="52">
        <f>IF('CASE DATA'!D20&gt;'BASIC INFO'!B3-7300,SUM('CASE DATA'!J20:'CASE DATA'!S20),0)</f>
        <v>0</v>
      </c>
    </row>
    <row r="21" spans="1:5" x14ac:dyDescent="0.3">
      <c r="A21" s="11">
        <f xml:space="preserve"> 'CASE DATA'!A21</f>
        <v>0</v>
      </c>
      <c r="B21" s="15">
        <f xml:space="preserve"> 'CASE DATA'!G21</f>
        <v>0</v>
      </c>
      <c r="C21" s="53">
        <f>IF('CASE DATA'!D21&lt;'BASIC INFO'!B3-7300,'CASE DATA'!L21+'CASE DATA'!P21,0)</f>
        <v>0</v>
      </c>
      <c r="D21" s="54">
        <f>IF('CASE DATA'!D21&lt;'BASIC INFO'!B3-7300,'CASE DATA'!J21+'CASE DATA'!K21+'CASE DATA'!M21+'CASE DATA'!N21+'CASE DATA'!O21+'CASE DATA'!Q21+'CASE DATA'!R21+'CASE DATA'!S21,0)</f>
        <v>0</v>
      </c>
      <c r="E21" s="52">
        <f>IF('CASE DATA'!D21&gt;'BASIC INFO'!B3-7300,SUM('CASE DATA'!J21:'CASE DATA'!S21),0)</f>
        <v>0</v>
      </c>
    </row>
    <row r="22" spans="1:5" x14ac:dyDescent="0.3">
      <c r="A22" s="11">
        <f xml:space="preserve"> 'CASE DATA'!A22</f>
        <v>0</v>
      </c>
      <c r="B22" s="15">
        <f xml:space="preserve"> 'CASE DATA'!G22</f>
        <v>0</v>
      </c>
      <c r="C22" s="53">
        <f>IF('CASE DATA'!D22&lt;'BASIC INFO'!B3-7300,'CASE DATA'!L22+'CASE DATA'!P22,0)</f>
        <v>0</v>
      </c>
      <c r="D22" s="54">
        <f>IF('CASE DATA'!D22&lt;'BASIC INFO'!B3-7300,'CASE DATA'!J22+'CASE DATA'!K22+'CASE DATA'!M22+'CASE DATA'!N22+'CASE DATA'!O22+'CASE DATA'!Q22+'CASE DATA'!R22+'CASE DATA'!S22,0)</f>
        <v>0</v>
      </c>
      <c r="E22" s="52">
        <f>IF('CASE DATA'!D22&gt;'BASIC INFO'!B3-7300,SUM('CASE DATA'!J22:'CASE DATA'!S22),0)</f>
        <v>0</v>
      </c>
    </row>
    <row r="23" spans="1:5" x14ac:dyDescent="0.3">
      <c r="A23" s="11">
        <f xml:space="preserve"> 'CASE DATA'!A23</f>
        <v>0</v>
      </c>
      <c r="B23" s="15">
        <f xml:space="preserve"> 'CASE DATA'!G23</f>
        <v>0</v>
      </c>
      <c r="C23" s="53">
        <f>IF('CASE DATA'!D23&lt;'BASIC INFO'!B3-7300,'CASE DATA'!L23+'CASE DATA'!P23,0)</f>
        <v>0</v>
      </c>
      <c r="D23" s="54">
        <f>IF('CASE DATA'!D23&lt;'BASIC INFO'!B3-7300,'CASE DATA'!J23+'CASE DATA'!K23+'CASE DATA'!M23+'CASE DATA'!N23+'CASE DATA'!O23+'CASE DATA'!Q23+'CASE DATA'!R23+'CASE DATA'!S23,0)</f>
        <v>0</v>
      </c>
      <c r="E23" s="52">
        <f>IF('CASE DATA'!D23&gt;'BASIC INFO'!B3-7300,SUM('CASE DATA'!J23:'CASE DATA'!S23),0)</f>
        <v>0</v>
      </c>
    </row>
    <row r="24" spans="1:5" x14ac:dyDescent="0.3">
      <c r="A24" s="11">
        <f xml:space="preserve"> 'CASE DATA'!A24</f>
        <v>0</v>
      </c>
      <c r="B24" s="15">
        <f xml:space="preserve"> 'CASE DATA'!G24</f>
        <v>0</v>
      </c>
      <c r="C24" s="53">
        <f>IF('CASE DATA'!D24&lt;'BASIC INFO'!B3-7300,'CASE DATA'!L24+'CASE DATA'!P24,0)</f>
        <v>0</v>
      </c>
      <c r="D24" s="54">
        <f>IF('CASE DATA'!D24&lt;'BASIC INFO'!B3-7300,'CASE DATA'!J24+'CASE DATA'!K24+'CASE DATA'!M24+'CASE DATA'!N24+'CASE DATA'!O24+'CASE DATA'!Q24+'CASE DATA'!R24+'CASE DATA'!S24,0)</f>
        <v>0</v>
      </c>
      <c r="E24" s="52">
        <f>IF('CASE DATA'!D24&gt;'BASIC INFO'!B3-7300,SUM('CASE DATA'!J24:'CASE DATA'!S24),0)</f>
        <v>0</v>
      </c>
    </row>
    <row r="25" spans="1:5" x14ac:dyDescent="0.3">
      <c r="A25" s="11">
        <f xml:space="preserve"> 'CASE DATA'!A25</f>
        <v>0</v>
      </c>
      <c r="B25" s="15">
        <f xml:space="preserve"> 'CASE DATA'!G25</f>
        <v>0</v>
      </c>
      <c r="C25" s="53">
        <f>IF('CASE DATA'!D25&lt;'BASIC INFO'!B3-7300,'CASE DATA'!L25+'CASE DATA'!P25,0)</f>
        <v>0</v>
      </c>
      <c r="D25" s="54">
        <f>IF('CASE DATA'!D25&lt;'BASIC INFO'!B3-7300,'CASE DATA'!J25+'CASE DATA'!K25+'CASE DATA'!M25+'CASE DATA'!N25+'CASE DATA'!O25+'CASE DATA'!Q25+'CASE DATA'!R25+'CASE DATA'!S25,0)</f>
        <v>0</v>
      </c>
      <c r="E25" s="52">
        <f>IF('CASE DATA'!D25&gt;'BASIC INFO'!B3-7300,SUM('CASE DATA'!J25:'CASE DATA'!S25),0)</f>
        <v>0</v>
      </c>
    </row>
    <row r="26" spans="1:5" x14ac:dyDescent="0.3">
      <c r="A26" s="11">
        <f xml:space="preserve"> 'CASE DATA'!A26</f>
        <v>0</v>
      </c>
      <c r="B26" s="15">
        <f xml:space="preserve"> 'CASE DATA'!G26</f>
        <v>0</v>
      </c>
      <c r="C26" s="53">
        <f>IF('CASE DATA'!D26&lt;'BASIC INFO'!B3-7300,'CASE DATA'!L26+'CASE DATA'!P26,0)</f>
        <v>0</v>
      </c>
      <c r="D26" s="54">
        <f>IF('CASE DATA'!D26&lt;'BASIC INFO'!B3-7300,'CASE DATA'!J26+'CASE DATA'!K26+'CASE DATA'!M26+'CASE DATA'!N26+'CASE DATA'!O26+'CASE DATA'!Q26+'CASE DATA'!R26+'CASE DATA'!S26,0)</f>
        <v>0</v>
      </c>
      <c r="E26" s="52">
        <f>IF('CASE DATA'!D26&gt;'BASIC INFO'!B3-7300,SUM('CASE DATA'!J26:'CASE DATA'!S26),0)</f>
        <v>0</v>
      </c>
    </row>
    <row r="27" spans="1:5" x14ac:dyDescent="0.3">
      <c r="A27" s="11">
        <f xml:space="preserve"> 'CASE DATA'!A27</f>
        <v>0</v>
      </c>
      <c r="B27" s="15">
        <f xml:space="preserve"> 'CASE DATA'!G27</f>
        <v>0</v>
      </c>
      <c r="C27" s="53">
        <f>IF('CASE DATA'!D27&lt;'BASIC INFO'!B3-7300,'CASE DATA'!L27+'CASE DATA'!P27,0)</f>
        <v>0</v>
      </c>
      <c r="D27" s="54">
        <f>IF('CASE DATA'!D27&lt;'BASIC INFO'!B3-7300,'CASE DATA'!J27+'CASE DATA'!K27+'CASE DATA'!M27+'CASE DATA'!N27+'CASE DATA'!O27+'CASE DATA'!Q27+'CASE DATA'!R27+'CASE DATA'!S27,0)</f>
        <v>0</v>
      </c>
      <c r="E27" s="52">
        <f>IF('CASE DATA'!D27&gt;'BASIC INFO'!B3-7300,SUM('CASE DATA'!J27:'CASE DATA'!S27),0)</f>
        <v>0</v>
      </c>
    </row>
    <row r="28" spans="1:5" x14ac:dyDescent="0.3">
      <c r="A28" s="11">
        <f xml:space="preserve"> 'CASE DATA'!A28</f>
        <v>0</v>
      </c>
      <c r="B28" s="15">
        <f xml:space="preserve"> 'CASE DATA'!G28</f>
        <v>0</v>
      </c>
      <c r="C28" s="53">
        <f>IF('CASE DATA'!D28&lt;'BASIC INFO'!B3-7300,'CASE DATA'!L28+'CASE DATA'!P28,0)</f>
        <v>0</v>
      </c>
      <c r="D28" s="54">
        <f>IF('CASE DATA'!D28&lt;'BASIC INFO'!B3-7300,'CASE DATA'!J28+'CASE DATA'!K28+'CASE DATA'!M28+'CASE DATA'!N28+'CASE DATA'!O28+'CASE DATA'!Q28+'CASE DATA'!R28+'CASE DATA'!S28,0)</f>
        <v>0</v>
      </c>
      <c r="E28" s="52">
        <f>IF('CASE DATA'!D28&gt;'BASIC INFO'!B3-7300,SUM('CASE DATA'!J28:'CASE DATA'!S28),0)</f>
        <v>0</v>
      </c>
    </row>
    <row r="29" spans="1:5" x14ac:dyDescent="0.3">
      <c r="A29" s="11">
        <f xml:space="preserve"> 'CASE DATA'!A29</f>
        <v>0</v>
      </c>
      <c r="B29" s="15">
        <f xml:space="preserve"> 'CASE DATA'!G29</f>
        <v>0</v>
      </c>
      <c r="C29" s="53">
        <f>IF('CASE DATA'!D29&lt;'BASIC INFO'!B3-7300,'CASE DATA'!L29+'CASE DATA'!P29,0)</f>
        <v>0</v>
      </c>
      <c r="D29" s="54">
        <f>IF('CASE DATA'!D29&lt;'BASIC INFO'!B3-7300,'CASE DATA'!J29+'CASE DATA'!K29+'CASE DATA'!M29+'CASE DATA'!N29+'CASE DATA'!O29+'CASE DATA'!Q29+'CASE DATA'!R29+'CASE DATA'!S29,0)</f>
        <v>0</v>
      </c>
      <c r="E29" s="52">
        <f>IF('CASE DATA'!D29&gt;'BASIC INFO'!B3-7300,SUM('CASE DATA'!J29:'CASE DATA'!S29),0)</f>
        <v>0</v>
      </c>
    </row>
    <row r="30" spans="1:5" x14ac:dyDescent="0.3">
      <c r="A30" s="11">
        <f xml:space="preserve"> 'CASE DATA'!A30</f>
        <v>0</v>
      </c>
      <c r="B30" s="15">
        <f xml:space="preserve"> 'CASE DATA'!G30</f>
        <v>0</v>
      </c>
      <c r="C30" s="53">
        <f>IF('CASE DATA'!D30&lt;'BASIC INFO'!B3-7300,'CASE DATA'!L30+'CASE DATA'!P30,0)</f>
        <v>0</v>
      </c>
      <c r="D30" s="54">
        <f>IF('CASE DATA'!D30&lt;'BASIC INFO'!B3-7300,'CASE DATA'!J30+'CASE DATA'!K30+'CASE DATA'!M30+'CASE DATA'!N30+'CASE DATA'!O30+'CASE DATA'!Q30+'CASE DATA'!R30+'CASE DATA'!S30,0)</f>
        <v>0</v>
      </c>
      <c r="E30" s="52">
        <f>IF('CASE DATA'!D30&gt;'BASIC INFO'!B3-7300,SUM('CASE DATA'!J30:'CASE DATA'!S30),0)</f>
        <v>0</v>
      </c>
    </row>
    <row r="31" spans="1:5" x14ac:dyDescent="0.3">
      <c r="A31" s="11">
        <f xml:space="preserve"> 'CASE DATA'!A31</f>
        <v>0</v>
      </c>
      <c r="B31" s="15">
        <f xml:space="preserve"> 'CASE DATA'!G31</f>
        <v>0</v>
      </c>
      <c r="C31" s="53">
        <f>IF('CASE DATA'!D31&lt;'BASIC INFO'!B3-7300,'CASE DATA'!L31+'CASE DATA'!P31,0)</f>
        <v>0</v>
      </c>
      <c r="D31" s="54">
        <f>IF('CASE DATA'!D31&lt;'BASIC INFO'!B3-7300,'CASE DATA'!J31+'CASE DATA'!K31+'CASE DATA'!M31+'CASE DATA'!N31+'CASE DATA'!O31+'CASE DATA'!Q31+'CASE DATA'!R31+'CASE DATA'!S31,0)</f>
        <v>0</v>
      </c>
      <c r="E31" s="52">
        <f>IF('CASE DATA'!D31&gt;'BASIC INFO'!B3-7300,SUM('CASE DATA'!J31:'CASE DATA'!S31),0)</f>
        <v>0</v>
      </c>
    </row>
    <row r="32" spans="1:5" x14ac:dyDescent="0.3">
      <c r="A32" s="11">
        <f xml:space="preserve"> 'CASE DATA'!A32</f>
        <v>0</v>
      </c>
      <c r="B32" s="15">
        <f xml:space="preserve"> 'CASE DATA'!G32</f>
        <v>0</v>
      </c>
      <c r="C32" s="53">
        <f>IF('CASE DATA'!D32&lt;'BASIC INFO'!B3-7300,'CASE DATA'!L32+'CASE DATA'!P32,0)</f>
        <v>0</v>
      </c>
      <c r="D32" s="54">
        <f>IF('CASE DATA'!D32&lt;'BASIC INFO'!B3-7300,'CASE DATA'!J32+'CASE DATA'!K32+'CASE DATA'!M32+'CASE DATA'!N32+'CASE DATA'!O32+'CASE DATA'!Q32+'CASE DATA'!R32+'CASE DATA'!S32,0)</f>
        <v>0</v>
      </c>
      <c r="E32" s="52">
        <f>IF('CASE DATA'!D32&gt;'BASIC INFO'!B3-7300,SUM('CASE DATA'!J32:'CASE DATA'!S32),0)</f>
        <v>0</v>
      </c>
    </row>
    <row r="33" spans="1:6" x14ac:dyDescent="0.3">
      <c r="A33" s="11">
        <f xml:space="preserve"> 'CASE DATA'!A33</f>
        <v>0</v>
      </c>
      <c r="B33" s="15">
        <f xml:space="preserve"> 'CASE DATA'!G33</f>
        <v>0</v>
      </c>
      <c r="C33" s="53">
        <f>IF('CASE DATA'!D33&lt;'BASIC INFO'!B3-7300,'CASE DATA'!L33+'CASE DATA'!P33,0)</f>
        <v>0</v>
      </c>
      <c r="D33" s="54">
        <f>IF('CASE DATA'!D33&lt;'BASIC INFO'!B3-7300,'CASE DATA'!J33+'CASE DATA'!K33+'CASE DATA'!M33+'CASE DATA'!N33+'CASE DATA'!O33+'CASE DATA'!Q33+'CASE DATA'!R33+'CASE DATA'!S33,0)</f>
        <v>0</v>
      </c>
      <c r="E33" s="52">
        <f>IF('CASE DATA'!D33&gt;'BASIC INFO'!B3-7300,SUM('CASE DATA'!J33:'CASE DATA'!S33),0)</f>
        <v>0</v>
      </c>
    </row>
    <row r="34" spans="1:6" x14ac:dyDescent="0.3">
      <c r="A34" s="11">
        <f xml:space="preserve"> 'CASE DATA'!A34</f>
        <v>0</v>
      </c>
      <c r="B34" s="15">
        <f xml:space="preserve"> 'CASE DATA'!G34</f>
        <v>0</v>
      </c>
      <c r="C34" s="53">
        <f>IF('CASE DATA'!D34&lt;'BASIC INFO'!B3-7300,'CASE DATA'!L34+'CASE DATA'!P34,0)</f>
        <v>0</v>
      </c>
      <c r="D34" s="54">
        <f>IF('CASE DATA'!D34&lt;'BASIC INFO'!B3-7300,'CASE DATA'!J34+'CASE DATA'!K34+'CASE DATA'!M34+'CASE DATA'!N34+'CASE DATA'!O34+'CASE DATA'!Q34+'CASE DATA'!R34+'CASE DATA'!S34,0)</f>
        <v>0</v>
      </c>
      <c r="E34" s="52">
        <f>IF('CASE DATA'!D34&gt;'BASIC INFO'!B3-7300,SUM('CASE DATA'!J34:'CASE DATA'!S34),0)</f>
        <v>0</v>
      </c>
    </row>
    <row r="35" spans="1:6" x14ac:dyDescent="0.3">
      <c r="A35" s="11">
        <f xml:space="preserve"> 'CASE DATA'!A35</f>
        <v>0</v>
      </c>
      <c r="B35" s="15">
        <f xml:space="preserve"> 'CASE DATA'!G35</f>
        <v>0</v>
      </c>
      <c r="C35" s="53">
        <f>IF('CASE DATA'!D35&lt;'BASIC INFO'!B3-7300,'CASE DATA'!L35+'CASE DATA'!P35,0)</f>
        <v>0</v>
      </c>
      <c r="D35" s="54">
        <f>IF('CASE DATA'!D35&lt;'BASIC INFO'!B3-7300,'CASE DATA'!J35+'CASE DATA'!K35+'CASE DATA'!M35+'CASE DATA'!N35+'CASE DATA'!O35+'CASE DATA'!Q35+'CASE DATA'!R35+'CASE DATA'!S35,0)</f>
        <v>0</v>
      </c>
      <c r="E35" s="52">
        <f>IF('CASE DATA'!D35&gt;'BASIC INFO'!B3-7300,SUM('CASE DATA'!J35:'CASE DATA'!S35),0)</f>
        <v>0</v>
      </c>
    </row>
    <row r="36" spans="1:6" x14ac:dyDescent="0.3">
      <c r="A36" s="11">
        <f xml:space="preserve"> 'CASE DATA'!A36</f>
        <v>0</v>
      </c>
      <c r="B36" s="15">
        <f xml:space="preserve"> 'CASE DATA'!G36</f>
        <v>0</v>
      </c>
      <c r="C36" s="53">
        <f>IF('CASE DATA'!D36&lt;'BASIC INFO'!B3-7300,'CASE DATA'!L36+'CASE DATA'!P36,0)</f>
        <v>0</v>
      </c>
      <c r="D36" s="54">
        <f>IF('CASE DATA'!D36&lt;'BASIC INFO'!B3-7300,'CASE DATA'!J36+'CASE DATA'!K36+'CASE DATA'!M36+'CASE DATA'!N36+'CASE DATA'!O36+'CASE DATA'!Q36+'CASE DATA'!R36+'CASE DATA'!S36,0)</f>
        <v>0</v>
      </c>
      <c r="E36" s="52">
        <f>IF('CASE DATA'!D36&gt;'BASIC INFO'!B3-7300,SUM('CASE DATA'!J36:'CASE DATA'!S36),0)</f>
        <v>0</v>
      </c>
    </row>
    <row r="37" spans="1:6" x14ac:dyDescent="0.3">
      <c r="A37" s="11">
        <f xml:space="preserve"> 'CASE DATA'!A37</f>
        <v>0</v>
      </c>
      <c r="B37" s="15">
        <f xml:space="preserve"> 'CASE DATA'!G37</f>
        <v>0</v>
      </c>
      <c r="C37" s="53">
        <f>IF('CASE DATA'!D37&lt;'BASIC INFO'!B3-7300,'CASE DATA'!L37+'CASE DATA'!P37,0)</f>
        <v>0</v>
      </c>
      <c r="D37" s="54">
        <f>IF('CASE DATA'!D37&lt;'BASIC INFO'!B3-7300,'CASE DATA'!J37+'CASE DATA'!K37+'CASE DATA'!M37+'CASE DATA'!N37+'CASE DATA'!O37+'CASE DATA'!Q37+'CASE DATA'!R37+'CASE DATA'!S37,0)</f>
        <v>0</v>
      </c>
      <c r="E37" s="52">
        <f>IF('CASE DATA'!D37&gt;'BASIC INFO'!B3-7300,SUM('CASE DATA'!J37:'CASE DATA'!S37),0)</f>
        <v>0</v>
      </c>
    </row>
    <row r="38" spans="1:6" x14ac:dyDescent="0.3">
      <c r="A38" s="11">
        <f xml:space="preserve"> 'CASE DATA'!A38</f>
        <v>0</v>
      </c>
      <c r="B38" s="15">
        <f xml:space="preserve"> 'CASE DATA'!G38</f>
        <v>0</v>
      </c>
      <c r="C38" s="53">
        <f>IF('CASE DATA'!D38&lt;'BASIC INFO'!B3-7300,'CASE DATA'!L38+'CASE DATA'!P38,0)</f>
        <v>0</v>
      </c>
      <c r="D38" s="54">
        <f>IF('CASE DATA'!D38&lt;'BASIC INFO'!B3-7300,'CASE DATA'!J38+'CASE DATA'!K38+'CASE DATA'!M38+'CASE DATA'!N38+'CASE DATA'!O38+'CASE DATA'!Q38+'CASE DATA'!R38+'CASE DATA'!S38,0)</f>
        <v>0</v>
      </c>
      <c r="E38" s="52">
        <f>IF('CASE DATA'!D38&gt;'BASIC INFO'!B3-7300,SUM('CASE DATA'!J38:'CASE DATA'!S38),0)</f>
        <v>0</v>
      </c>
    </row>
    <row r="39" spans="1:6" x14ac:dyDescent="0.3">
      <c r="A39" s="11">
        <f xml:space="preserve"> 'CASE DATA'!A39</f>
        <v>0</v>
      </c>
      <c r="B39" s="15">
        <f xml:space="preserve"> 'CASE DATA'!G39</f>
        <v>0</v>
      </c>
      <c r="C39" s="53">
        <f>IF('CASE DATA'!D39&lt;'BASIC INFO'!B3-7300,'CASE DATA'!L39+'CASE DATA'!P39,0)</f>
        <v>0</v>
      </c>
      <c r="D39" s="54">
        <f>IF('CASE DATA'!D39&lt;'BASIC INFO'!B3-7300,'CASE DATA'!J39+'CASE DATA'!K39+'CASE DATA'!M39+'CASE DATA'!N39+'CASE DATA'!O39+'CASE DATA'!Q39+'CASE DATA'!R39+'CASE DATA'!S39,0)</f>
        <v>0</v>
      </c>
      <c r="E39" s="52">
        <f>IF('CASE DATA'!D39&gt;'BASIC INFO'!B3-7300,SUM('CASE DATA'!J39:'CASE DATA'!S39),0)</f>
        <v>0</v>
      </c>
    </row>
    <row r="40" spans="1:6" x14ac:dyDescent="0.3">
      <c r="A40" s="11">
        <f xml:space="preserve"> 'CASE DATA'!A40</f>
        <v>0</v>
      </c>
      <c r="B40" s="15">
        <f xml:space="preserve"> 'CASE DATA'!G40</f>
        <v>0</v>
      </c>
      <c r="C40" s="53">
        <f>IF('CASE DATA'!D40&lt;'BASIC INFO'!B3-7300,'CASE DATA'!L40+'CASE DATA'!P40,0)</f>
        <v>0</v>
      </c>
      <c r="D40" s="54">
        <f>IF('CASE DATA'!D40&lt;'BASIC INFO'!B3-7300,'CASE DATA'!J40+'CASE DATA'!K40+'CASE DATA'!M40+'CASE DATA'!N40+'CASE DATA'!O40+'CASE DATA'!Q40+'CASE DATA'!R40+'CASE DATA'!S40,0)</f>
        <v>0</v>
      </c>
      <c r="E40" s="52">
        <f>IF('CASE DATA'!D40&gt;'BASIC INFO'!B3-7300,SUM('CASE DATA'!J40:'CASE DATA'!S40),0)</f>
        <v>0</v>
      </c>
    </row>
    <row r="41" spans="1:6" x14ac:dyDescent="0.3">
      <c r="A41" s="11">
        <f xml:space="preserve"> 'CASE DATA'!A41</f>
        <v>0</v>
      </c>
      <c r="B41" s="15">
        <f xml:space="preserve"> 'CASE DATA'!G41</f>
        <v>0</v>
      </c>
      <c r="C41" s="53">
        <f>IF('CASE DATA'!D41&lt;'BASIC INFO'!B3-7300,'CASE DATA'!L41+'CASE DATA'!P41,0)</f>
        <v>0</v>
      </c>
      <c r="D41" s="54">
        <f>IF('CASE DATA'!D41&lt;'BASIC INFO'!B3-7300,'CASE DATA'!J41+'CASE DATA'!K41+'CASE DATA'!M41+'CASE DATA'!N41+'CASE DATA'!O41+'CASE DATA'!Q41+'CASE DATA'!R41+'CASE DATA'!S41,0)</f>
        <v>0</v>
      </c>
      <c r="E41" s="52">
        <f>IF('CASE DATA'!D41&gt;'BASIC INFO'!B3-7300,SUM('CASE DATA'!J41:'CASE DATA'!S41),0)</f>
        <v>0</v>
      </c>
    </row>
    <row r="42" spans="1:6" x14ac:dyDescent="0.3">
      <c r="A42" s="11">
        <f xml:space="preserve"> 'CASE DATA'!A42</f>
        <v>0</v>
      </c>
      <c r="B42" s="15">
        <f xml:space="preserve"> 'CASE DATA'!G42</f>
        <v>0</v>
      </c>
      <c r="C42" s="53">
        <f>IF('CASE DATA'!D42&lt;'BASIC INFO'!B3-7300,'CASE DATA'!L42+'CASE DATA'!P42,0)</f>
        <v>0</v>
      </c>
      <c r="D42" s="54">
        <f>IF('CASE DATA'!D42&lt;'BASIC INFO'!B3-7300,'CASE DATA'!J42+'CASE DATA'!K42+'CASE DATA'!M42+'CASE DATA'!N42+'CASE DATA'!O42+'CASE DATA'!Q42+'CASE DATA'!R42+'CASE DATA'!S42,0)</f>
        <v>0</v>
      </c>
      <c r="E42" s="52">
        <f>IF('CASE DATA'!D42&gt;'BASIC INFO'!B3-7300,SUM('CASE DATA'!J42:'CASE DATA'!S42),0)</f>
        <v>0</v>
      </c>
    </row>
    <row r="43" spans="1:6" x14ac:dyDescent="0.3">
      <c r="A43" s="11">
        <f xml:space="preserve"> 'CASE DATA'!A43</f>
        <v>0</v>
      </c>
      <c r="B43" s="15">
        <f xml:space="preserve"> 'CASE DATA'!G43</f>
        <v>0</v>
      </c>
      <c r="C43" s="53">
        <f>IF('CASE DATA'!D43&lt;'BASIC INFO'!B3-7300,'CASE DATA'!L43+'CASE DATA'!P43,0)</f>
        <v>0</v>
      </c>
      <c r="D43" s="54">
        <f>IF('CASE DATA'!D43&lt;'BASIC INFO'!B3-7300,'CASE DATA'!J43+'CASE DATA'!K43+'CASE DATA'!M43+'CASE DATA'!N43+'CASE DATA'!O43+'CASE DATA'!Q43+'CASE DATA'!R43+'CASE DATA'!S43,0)</f>
        <v>0</v>
      </c>
      <c r="E43" s="52">
        <f>IF('CASE DATA'!D43&gt;'BASIC INFO'!B3-7300,SUM('CASE DATA'!J43:'CASE DATA'!S43),0)</f>
        <v>0</v>
      </c>
    </row>
    <row r="44" spans="1:6" x14ac:dyDescent="0.3">
      <c r="A44" s="11">
        <f xml:space="preserve"> 'CASE DATA'!A44</f>
        <v>0</v>
      </c>
      <c r="B44" s="15">
        <f xml:space="preserve"> 'CASE DATA'!G44</f>
        <v>0</v>
      </c>
      <c r="C44" s="53">
        <f>IF('CASE DATA'!D44&lt;'BASIC INFO'!B3-7300,'CASE DATA'!L44+'CASE DATA'!P44,0)</f>
        <v>0</v>
      </c>
      <c r="D44" s="54">
        <f>IF('CASE DATA'!D44&lt;'BASIC INFO'!B3-7300,'CASE DATA'!J44+'CASE DATA'!K44+'CASE DATA'!M44+'CASE DATA'!N44+'CASE DATA'!O44+'CASE DATA'!Q44+'CASE DATA'!R44+'CASE DATA'!S44,0)</f>
        <v>0</v>
      </c>
      <c r="E44" s="52">
        <f>IF('CASE DATA'!D44&gt;'BASIC INFO'!B3-7300,SUM('CASE DATA'!J44:'CASE DATA'!S44),0)</f>
        <v>0</v>
      </c>
    </row>
    <row r="45" spans="1:6" x14ac:dyDescent="0.3">
      <c r="A45" s="11">
        <f xml:space="preserve"> 'CASE DATA'!A45</f>
        <v>0</v>
      </c>
      <c r="B45" s="15">
        <f xml:space="preserve"> 'CASE DATA'!G45</f>
        <v>0</v>
      </c>
      <c r="C45" s="53">
        <f>IF('CASE DATA'!D45&lt;'BASIC INFO'!B3-7300,'CASE DATA'!L45+'CASE DATA'!P45,0)</f>
        <v>0</v>
      </c>
      <c r="D45" s="54">
        <f>IF('CASE DATA'!D45&lt;'BASIC INFO'!B3-7300,'CASE DATA'!J45+'CASE DATA'!K45+'CASE DATA'!M45+'CASE DATA'!N45+'CASE DATA'!O45+'CASE DATA'!Q45+'CASE DATA'!R45+'CASE DATA'!S45,0)</f>
        <v>0</v>
      </c>
      <c r="E45" s="52">
        <f>IF('CASE DATA'!D45&gt;'BASIC INFO'!B3-7300,SUM('CASE DATA'!J45:'CASE DATA'!S45),0)</f>
        <v>0</v>
      </c>
      <c r="F45" s="4"/>
    </row>
    <row r="46" spans="1:6" x14ac:dyDescent="0.3">
      <c r="A46" s="11">
        <f xml:space="preserve"> 'CASE DATA'!A46</f>
        <v>0</v>
      </c>
      <c r="B46" s="15">
        <f xml:space="preserve"> 'CASE DATA'!G46</f>
        <v>0</v>
      </c>
      <c r="C46" s="53">
        <f>IF('CASE DATA'!D46&lt;'BASIC INFO'!B3-7300,'CASE DATA'!L46+'CASE DATA'!P46,0)</f>
        <v>0</v>
      </c>
      <c r="D46" s="54">
        <f>IF('CASE DATA'!D46&lt;'BASIC INFO'!B3-7300,'CASE DATA'!J46+'CASE DATA'!K46+'CASE DATA'!M46+'CASE DATA'!N46+'CASE DATA'!O46+'CASE DATA'!Q46+'CASE DATA'!R46+'CASE DATA'!S46,0)</f>
        <v>0</v>
      </c>
      <c r="E46" s="52">
        <f>IF('CASE DATA'!D46&gt;'BASIC INFO'!B3-7300,SUM('CASE DATA'!J46:'CASE DATA'!S46),0)</f>
        <v>0</v>
      </c>
    </row>
    <row r="47" spans="1:6" x14ac:dyDescent="0.3">
      <c r="A47" s="11">
        <f xml:space="preserve"> 'CASE DATA'!A47</f>
        <v>0</v>
      </c>
      <c r="B47" s="15">
        <f xml:space="preserve"> 'CASE DATA'!G47</f>
        <v>0</v>
      </c>
      <c r="C47" s="53">
        <f>IF('CASE DATA'!D47&lt;'BASIC INFO'!B3-7300,'CASE DATA'!L47+'CASE DATA'!P47,0)</f>
        <v>0</v>
      </c>
      <c r="D47" s="54">
        <f>IF('CASE DATA'!D47&lt;'BASIC INFO'!B3-7300,'CASE DATA'!J47+'CASE DATA'!K47+'CASE DATA'!M47+'CASE DATA'!N47+'CASE DATA'!O47+'CASE DATA'!Q47+'CASE DATA'!R47+'CASE DATA'!S47,0)</f>
        <v>0</v>
      </c>
      <c r="E47" s="52">
        <f>IF('CASE DATA'!D47&gt;'BASIC INFO'!B3-7300,SUM('CASE DATA'!J47:'CASE DATA'!S47),0)</f>
        <v>0</v>
      </c>
    </row>
    <row r="48" spans="1:6" x14ac:dyDescent="0.3">
      <c r="A48" s="11">
        <f xml:space="preserve"> 'CASE DATA'!A48</f>
        <v>0</v>
      </c>
      <c r="B48" s="15">
        <f xml:space="preserve"> 'CASE DATA'!G48</f>
        <v>0</v>
      </c>
      <c r="C48" s="53">
        <f>IF('CASE DATA'!D48&lt;'BASIC INFO'!B3-7300,'CASE DATA'!L48+'CASE DATA'!P48,0)</f>
        <v>0</v>
      </c>
      <c r="D48" s="54">
        <f>IF('CASE DATA'!D48&lt;'BASIC INFO'!B3-7300,'CASE DATA'!J48+'CASE DATA'!K48+'CASE DATA'!M48+'CASE DATA'!N48+'CASE DATA'!O48+'CASE DATA'!Q48+'CASE DATA'!R48+'CASE DATA'!S48,0)</f>
        <v>0</v>
      </c>
      <c r="E48" s="52">
        <f>IF('CASE DATA'!D48&gt;'BASIC INFO'!B3-7300,SUM('CASE DATA'!J48:'CASE DATA'!S48),0)</f>
        <v>0</v>
      </c>
    </row>
    <row r="49" spans="1:5" x14ac:dyDescent="0.3">
      <c r="A49" s="11">
        <f xml:space="preserve"> 'CASE DATA'!A49</f>
        <v>0</v>
      </c>
      <c r="B49" s="15">
        <f xml:space="preserve"> 'CASE DATA'!G49</f>
        <v>0</v>
      </c>
      <c r="C49" s="53">
        <f>IF('CASE DATA'!D49&lt;'BASIC INFO'!B3-7300,'CASE DATA'!L49+'CASE DATA'!P49,0)</f>
        <v>0</v>
      </c>
      <c r="D49" s="54">
        <f>IF('CASE DATA'!D49&lt;'BASIC INFO'!B3-7300,'CASE DATA'!J49+'CASE DATA'!K49+'CASE DATA'!M49+'CASE DATA'!N49+'CASE DATA'!O49+'CASE DATA'!Q49+'CASE DATA'!R49+'CASE DATA'!S49,0)</f>
        <v>0</v>
      </c>
      <c r="E49" s="52">
        <f>IF('CASE DATA'!D49&gt;'BASIC INFO'!B3-7300,SUM('CASE DATA'!J49:'CASE DATA'!S49),0)</f>
        <v>0</v>
      </c>
    </row>
    <row r="50" spans="1:5" x14ac:dyDescent="0.3">
      <c r="A50" s="11">
        <f xml:space="preserve"> 'CASE DATA'!A50</f>
        <v>0</v>
      </c>
      <c r="B50" s="15">
        <f xml:space="preserve"> 'CASE DATA'!G50</f>
        <v>0</v>
      </c>
      <c r="C50" s="53">
        <f>IF('CASE DATA'!D50&lt;'BASIC INFO'!B3-7300,'CASE DATA'!L50+'CASE DATA'!P50,0)</f>
        <v>0</v>
      </c>
      <c r="D50" s="54">
        <f>IF('CASE DATA'!D50&lt;'BASIC INFO'!B3-7300,'CASE DATA'!J50+'CASE DATA'!K50+'CASE DATA'!M50+'CASE DATA'!N50+'CASE DATA'!O50+'CASE DATA'!Q50+'CASE DATA'!R50+'CASE DATA'!S50,0)</f>
        <v>0</v>
      </c>
      <c r="E50" s="52">
        <f>IF('CASE DATA'!D50&gt;'BASIC INFO'!B3-7300,SUM('CASE DATA'!J50:'CASE DATA'!S50),0)</f>
        <v>0</v>
      </c>
    </row>
    <row r="51" spans="1:5" x14ac:dyDescent="0.3">
      <c r="A51" s="11">
        <f xml:space="preserve"> 'CASE DATA'!A51</f>
        <v>0</v>
      </c>
      <c r="B51" s="15">
        <f xml:space="preserve"> 'CASE DATA'!G51</f>
        <v>0</v>
      </c>
      <c r="C51" s="53">
        <f>IF('CASE DATA'!D51&lt;'BASIC INFO'!B3-7300,'CASE DATA'!L51+'CASE DATA'!P51,0)</f>
        <v>0</v>
      </c>
      <c r="D51" s="54">
        <f>IF('CASE DATA'!D51&lt;'BASIC INFO'!B3-7300,'CASE DATA'!J51+'CASE DATA'!K51+'CASE DATA'!M51+'CASE DATA'!N51+'CASE DATA'!O51+'CASE DATA'!Q51+'CASE DATA'!R51+'CASE DATA'!S51,0)</f>
        <v>0</v>
      </c>
      <c r="E51" s="52">
        <f>IF('CASE DATA'!D51&gt;'BASIC INFO'!B3-7300,SUM('CASE DATA'!J51:'CASE DATA'!S51),0)</f>
        <v>0</v>
      </c>
    </row>
    <row r="52" spans="1:5" x14ac:dyDescent="0.3">
      <c r="A52" s="11">
        <f xml:space="preserve"> 'CASE DATA'!A52</f>
        <v>0</v>
      </c>
      <c r="B52" s="15">
        <f xml:space="preserve"> 'CASE DATA'!G52</f>
        <v>0</v>
      </c>
      <c r="C52" s="53">
        <f>IF('CASE DATA'!D52&lt;'BASIC INFO'!B3-7300,'CASE DATA'!L52+'CASE DATA'!P52,0)</f>
        <v>0</v>
      </c>
      <c r="D52" s="54">
        <f>IF('CASE DATA'!D52&lt;'BASIC INFO'!B3-7300,'CASE DATA'!J52+'CASE DATA'!K52+'CASE DATA'!M52+'CASE DATA'!N52+'CASE DATA'!O52+'CASE DATA'!Q52+'CASE DATA'!R52+'CASE DATA'!S52,0)</f>
        <v>0</v>
      </c>
      <c r="E52" s="52">
        <f>IF('CASE DATA'!D52&gt;'BASIC INFO'!B3-7300,SUM('CASE DATA'!J52:'CASE DATA'!S52),0)</f>
        <v>0</v>
      </c>
    </row>
    <row r="53" spans="1:5" x14ac:dyDescent="0.3">
      <c r="A53" s="11">
        <f xml:space="preserve"> 'CASE DATA'!A53</f>
        <v>0</v>
      </c>
      <c r="B53" s="15">
        <f xml:space="preserve"> 'CASE DATA'!G53</f>
        <v>0</v>
      </c>
      <c r="C53" s="53">
        <f>IF('CASE DATA'!D53&lt;'BASIC INFO'!B3-7300,'CASE DATA'!L53+'CASE DATA'!P53,0)</f>
        <v>0</v>
      </c>
      <c r="D53" s="54">
        <f>IF('CASE DATA'!D53&lt;'BASIC INFO'!B3-7300,'CASE DATA'!J53+'CASE DATA'!K53+'CASE DATA'!M53+'CASE DATA'!N53+'CASE DATA'!O53+'CASE DATA'!Q53+'CASE DATA'!R53+'CASE DATA'!S53,0)</f>
        <v>0</v>
      </c>
      <c r="E53" s="52">
        <f>IF('CASE DATA'!D53&gt;'BASIC INFO'!B3-7300,SUM('CASE DATA'!J53:'CASE DATA'!S53),0)</f>
        <v>0</v>
      </c>
    </row>
    <row r="54" spans="1:5" x14ac:dyDescent="0.3">
      <c r="A54" s="11">
        <f xml:space="preserve"> 'CASE DATA'!A54</f>
        <v>0</v>
      </c>
      <c r="B54" s="15">
        <f xml:space="preserve"> 'CASE DATA'!G54</f>
        <v>0</v>
      </c>
      <c r="C54" s="53">
        <f>IF('CASE DATA'!D54&lt;'BASIC INFO'!B3-7300,'CASE DATA'!L54+'CASE DATA'!P54,0)</f>
        <v>0</v>
      </c>
      <c r="D54" s="54">
        <f>IF('CASE DATA'!D54&lt;'BASIC INFO'!B3-7300,'CASE DATA'!J54+'CASE DATA'!K54+'CASE DATA'!M54+'CASE DATA'!N54+'CASE DATA'!O54+'CASE DATA'!Q54+'CASE DATA'!R54+'CASE DATA'!S54,0)</f>
        <v>0</v>
      </c>
      <c r="E54" s="52">
        <f>IF('CASE DATA'!D54&gt;'BASIC INFO'!B3-7300,SUM('CASE DATA'!J54:'CASE DATA'!S54),0)</f>
        <v>0</v>
      </c>
    </row>
    <row r="55" spans="1:5" x14ac:dyDescent="0.3">
      <c r="A55" s="11">
        <f xml:space="preserve"> 'CASE DATA'!A55</f>
        <v>0</v>
      </c>
      <c r="B55" s="15">
        <f xml:space="preserve"> 'CASE DATA'!G55</f>
        <v>0</v>
      </c>
      <c r="C55" s="53">
        <f>IF('CASE DATA'!D55&lt;'BASIC INFO'!B3-7300,'CASE DATA'!L55+'CASE DATA'!P55,0)</f>
        <v>0</v>
      </c>
      <c r="D55" s="54">
        <f>IF('CASE DATA'!D55&lt;'BASIC INFO'!B3-7300,'CASE DATA'!J55+'CASE DATA'!K55+'CASE DATA'!M55+'CASE DATA'!N55+'CASE DATA'!O55+'CASE DATA'!Q55+'CASE DATA'!R55+'CASE DATA'!S55,0)</f>
        <v>0</v>
      </c>
      <c r="E55" s="52">
        <f>IF('CASE DATA'!D55&gt;'BASIC INFO'!B3-7300,SUM('CASE DATA'!J55:'CASE DATA'!S55),0)</f>
        <v>0</v>
      </c>
    </row>
    <row r="56" spans="1:5" x14ac:dyDescent="0.3">
      <c r="A56" s="11">
        <f xml:space="preserve"> 'CASE DATA'!A56</f>
        <v>0</v>
      </c>
      <c r="B56" s="15">
        <f xml:space="preserve"> 'CASE DATA'!G56</f>
        <v>0</v>
      </c>
      <c r="C56" s="53">
        <f>IF('CASE DATA'!D56&lt;'BASIC INFO'!B3-7300,'CASE DATA'!L56+'CASE DATA'!P56,0)</f>
        <v>0</v>
      </c>
      <c r="D56" s="54">
        <f>IF('CASE DATA'!D56&lt;'BASIC INFO'!B3-7300,'CASE DATA'!J56+'CASE DATA'!K56+'CASE DATA'!M56+'CASE DATA'!N56+'CASE DATA'!O56+'CASE DATA'!Q56+'CASE DATA'!R56+'CASE DATA'!S56,0)</f>
        <v>0</v>
      </c>
      <c r="E56" s="52">
        <f>IF('CASE DATA'!D56&gt;'BASIC INFO'!B3-7300,SUM('CASE DATA'!J56:'CASE DATA'!S56),0)</f>
        <v>0</v>
      </c>
    </row>
    <row r="57" spans="1:5" x14ac:dyDescent="0.3">
      <c r="A57" s="11">
        <f xml:space="preserve"> 'CASE DATA'!A57</f>
        <v>0</v>
      </c>
      <c r="B57" s="15">
        <f xml:space="preserve"> 'CASE DATA'!G57</f>
        <v>0</v>
      </c>
      <c r="C57" s="53">
        <f>IF('CASE DATA'!D57&lt;'BASIC INFO'!B3-7300,'CASE DATA'!L57+'CASE DATA'!P57,0)</f>
        <v>0</v>
      </c>
      <c r="D57" s="54">
        <f>IF('CASE DATA'!D57&lt;'BASIC INFO'!B3-7300,'CASE DATA'!J57+'CASE DATA'!K57+'CASE DATA'!M57+'CASE DATA'!N57+'CASE DATA'!O57+'CASE DATA'!Q57+'CASE DATA'!R57+'CASE DATA'!S57,0)</f>
        <v>0</v>
      </c>
      <c r="E57" s="52">
        <f>IF('CASE DATA'!D57&gt;'BASIC INFO'!B3-7300,SUM('CASE DATA'!J57:'CASE DATA'!S57),0)</f>
        <v>0</v>
      </c>
    </row>
    <row r="58" spans="1:5" x14ac:dyDescent="0.3">
      <c r="A58" s="11">
        <f xml:space="preserve"> 'CASE DATA'!A58</f>
        <v>0</v>
      </c>
      <c r="B58" s="15">
        <f xml:space="preserve"> 'CASE DATA'!G58</f>
        <v>0</v>
      </c>
      <c r="C58" s="53">
        <f>IF('CASE DATA'!D58&lt;'BASIC INFO'!B3-7300,'CASE DATA'!L58+'CASE DATA'!P58,0)</f>
        <v>0</v>
      </c>
      <c r="D58" s="54">
        <f>IF('CASE DATA'!D58&lt;'BASIC INFO'!B3-7300,'CASE DATA'!J58+'CASE DATA'!K58+'CASE DATA'!M58+'CASE DATA'!N58+'CASE DATA'!O58+'CASE DATA'!Q58+'CASE DATA'!R58+'CASE DATA'!S58,0)</f>
        <v>0</v>
      </c>
      <c r="E58" s="52">
        <f>IF('CASE DATA'!D58&gt;'BASIC INFO'!B3-7300,SUM('CASE DATA'!J58:'CASE DATA'!S58),0)</f>
        <v>0</v>
      </c>
    </row>
    <row r="59" spans="1:5" x14ac:dyDescent="0.3">
      <c r="A59" s="11">
        <f xml:space="preserve"> 'CASE DATA'!A59</f>
        <v>0</v>
      </c>
      <c r="B59" s="15">
        <f xml:space="preserve"> 'CASE DATA'!G59</f>
        <v>0</v>
      </c>
      <c r="C59" s="53">
        <f>IF('CASE DATA'!D59&lt;'BASIC INFO'!B3-7300,'CASE DATA'!L59+'CASE DATA'!P59,0)</f>
        <v>0</v>
      </c>
      <c r="D59" s="54">
        <f>IF('CASE DATA'!D59&lt;'BASIC INFO'!B3-7300,'CASE DATA'!J59+'CASE DATA'!K59+'CASE DATA'!M59+'CASE DATA'!N59+'CASE DATA'!O59+'CASE DATA'!Q59+'CASE DATA'!R59+'CASE DATA'!S59,0)</f>
        <v>0</v>
      </c>
      <c r="E59" s="52">
        <f>IF('CASE DATA'!D59&gt;'BASIC INFO'!B3-7300,SUM('CASE DATA'!J59:'CASE DATA'!S59),0)</f>
        <v>0</v>
      </c>
    </row>
    <row r="60" spans="1:5" x14ac:dyDescent="0.3">
      <c r="A60" s="11">
        <f xml:space="preserve"> 'CASE DATA'!A60</f>
        <v>0</v>
      </c>
      <c r="B60" s="15">
        <f xml:space="preserve"> 'CASE DATA'!G60</f>
        <v>0</v>
      </c>
      <c r="C60" s="53">
        <f>IF('CASE DATA'!D60&lt;'BASIC INFO'!B3-7300,'CASE DATA'!L60+'CASE DATA'!P60,0)</f>
        <v>0</v>
      </c>
      <c r="D60" s="54">
        <f>IF('CASE DATA'!D60&lt;'BASIC INFO'!B3-7300,'CASE DATA'!J60+'CASE DATA'!K60+'CASE DATA'!M60+'CASE DATA'!N60+'CASE DATA'!O60+'CASE DATA'!Q60+'CASE DATA'!R60+'CASE DATA'!S60,0)</f>
        <v>0</v>
      </c>
      <c r="E60" s="52">
        <f>IF('CASE DATA'!D60&gt;'BASIC INFO'!B3-7300,SUM('CASE DATA'!J60:'CASE DATA'!S60),0)</f>
        <v>0</v>
      </c>
    </row>
    <row r="61" spans="1:5" x14ac:dyDescent="0.3">
      <c r="A61" s="11">
        <f xml:space="preserve"> 'CASE DATA'!A61</f>
        <v>0</v>
      </c>
      <c r="B61" s="15">
        <f xml:space="preserve"> 'CASE DATA'!G61</f>
        <v>0</v>
      </c>
      <c r="C61" s="53">
        <f>IF('CASE DATA'!D61&lt;'BASIC INFO'!B3-7300,'CASE DATA'!L61+'CASE DATA'!P61,0)</f>
        <v>0</v>
      </c>
      <c r="D61" s="54">
        <f>IF('CASE DATA'!D61&lt;'BASIC INFO'!B3-7300,'CASE DATA'!J61+'CASE DATA'!K61+'CASE DATA'!M61+'CASE DATA'!N61+'CASE DATA'!O61+'CASE DATA'!Q61+'CASE DATA'!R61+'CASE DATA'!S61,0)</f>
        <v>0</v>
      </c>
      <c r="E61" s="52">
        <f>IF('CASE DATA'!D61&gt;'BASIC INFO'!B3-7300,SUM('CASE DATA'!J61:'CASE DATA'!S61),0)</f>
        <v>0</v>
      </c>
    </row>
    <row r="62" spans="1:5" x14ac:dyDescent="0.3">
      <c r="A62" s="11">
        <f xml:space="preserve"> 'CASE DATA'!A62</f>
        <v>0</v>
      </c>
      <c r="B62" s="15">
        <f xml:space="preserve"> 'CASE DATA'!G62</f>
        <v>0</v>
      </c>
      <c r="C62" s="53">
        <f>IF('CASE DATA'!D62&lt;'BASIC INFO'!B3-7300,'CASE DATA'!L62+'CASE DATA'!P62,0)</f>
        <v>0</v>
      </c>
      <c r="D62" s="54">
        <f>IF('CASE DATA'!D62&lt;'BASIC INFO'!B3-7300,'CASE DATA'!J62+'CASE DATA'!K62+'CASE DATA'!M62+'CASE DATA'!N62+'CASE DATA'!O62+'CASE DATA'!Q62+'CASE DATA'!R62+'CASE DATA'!S62,0)</f>
        <v>0</v>
      </c>
      <c r="E62" s="52">
        <f>IF('CASE DATA'!D62&gt;'BASIC INFO'!B3-7300,SUM('CASE DATA'!J62:'CASE DATA'!S62),0)</f>
        <v>0</v>
      </c>
    </row>
    <row r="63" spans="1:5" x14ac:dyDescent="0.3">
      <c r="A63" s="11">
        <f xml:space="preserve"> 'CASE DATA'!A63</f>
        <v>0</v>
      </c>
      <c r="B63" s="15">
        <f xml:space="preserve"> 'CASE DATA'!G63</f>
        <v>0</v>
      </c>
      <c r="C63" s="53">
        <f>IF('CASE DATA'!D63&lt;'BASIC INFO'!B3-7300,'CASE DATA'!L63+'CASE DATA'!P63,0)</f>
        <v>0</v>
      </c>
      <c r="D63" s="54">
        <f>IF('CASE DATA'!D63&lt;'BASIC INFO'!B3-7300,'CASE DATA'!J63+'CASE DATA'!K63+'CASE DATA'!M63+'CASE DATA'!N63+'CASE DATA'!O63+'CASE DATA'!Q63+'CASE DATA'!R63+'CASE DATA'!S63,0)</f>
        <v>0</v>
      </c>
      <c r="E63" s="52">
        <f>IF('CASE DATA'!D63&gt;'BASIC INFO'!B3-7300,SUM('CASE DATA'!J63:'CASE DATA'!S63),0)</f>
        <v>0</v>
      </c>
    </row>
    <row r="64" spans="1:5" x14ac:dyDescent="0.3">
      <c r="A64" s="11">
        <f xml:space="preserve"> 'CASE DATA'!A64</f>
        <v>0</v>
      </c>
      <c r="B64" s="15">
        <f xml:space="preserve"> 'CASE DATA'!G64</f>
        <v>0</v>
      </c>
      <c r="C64" s="53">
        <f>IF('CASE DATA'!D64&lt;'BASIC INFO'!B3-7300,'CASE DATA'!L64+'CASE DATA'!P64,0)</f>
        <v>0</v>
      </c>
      <c r="D64" s="54">
        <f>IF('CASE DATA'!D64&lt;'BASIC INFO'!B3-7300,'CASE DATA'!J64+'CASE DATA'!K64+'CASE DATA'!M64+'CASE DATA'!N64+'CASE DATA'!O64+'CASE DATA'!Q64+'CASE DATA'!R64+'CASE DATA'!S64,0)</f>
        <v>0</v>
      </c>
      <c r="E64" s="52">
        <f>IF('CASE DATA'!D64&gt;'BASIC INFO'!B3-7300,SUM('CASE DATA'!J64:'CASE DATA'!S64),0)</f>
        <v>0</v>
      </c>
    </row>
    <row r="65" spans="1:5" x14ac:dyDescent="0.3">
      <c r="A65" s="11">
        <f xml:space="preserve"> 'CASE DATA'!A65</f>
        <v>0</v>
      </c>
      <c r="B65" s="15">
        <f xml:space="preserve"> 'CASE DATA'!G65</f>
        <v>0</v>
      </c>
      <c r="C65" s="53">
        <f>IF('CASE DATA'!D65&lt;'BASIC INFO'!B3-7300,'CASE DATA'!L65+'CASE DATA'!P65,0)</f>
        <v>0</v>
      </c>
      <c r="D65" s="54">
        <f>IF('CASE DATA'!D65&lt;'BASIC INFO'!B3-7300,'CASE DATA'!J65+'CASE DATA'!K65+'CASE DATA'!M65+'CASE DATA'!N65+'CASE DATA'!O65+'CASE DATA'!Q65+'CASE DATA'!R65+'CASE DATA'!S65,0)</f>
        <v>0</v>
      </c>
      <c r="E65" s="52">
        <f>IF('CASE DATA'!D65&gt;'BASIC INFO'!B3-7300,SUM('CASE DATA'!J65:'CASE DATA'!S65),0)</f>
        <v>0</v>
      </c>
    </row>
    <row r="66" spans="1:5" x14ac:dyDescent="0.3">
      <c r="A66" s="11">
        <f xml:space="preserve"> 'CASE DATA'!A66</f>
        <v>0</v>
      </c>
      <c r="B66" s="15">
        <f xml:space="preserve"> 'CASE DATA'!G66</f>
        <v>0</v>
      </c>
      <c r="C66" s="53">
        <f>IF('CASE DATA'!D66&lt;'BASIC INFO'!B3-7300,'CASE DATA'!L66+'CASE DATA'!P66,0)</f>
        <v>0</v>
      </c>
      <c r="D66" s="54">
        <f>IF('CASE DATA'!D66&lt;'BASIC INFO'!B3-7300,'CASE DATA'!J66+'CASE DATA'!K66+'CASE DATA'!M66+'CASE DATA'!N66+'CASE DATA'!O66+'CASE DATA'!Q66+'CASE DATA'!R66+'CASE DATA'!S66,0)</f>
        <v>0</v>
      </c>
      <c r="E66" s="52">
        <f>IF('CASE DATA'!D66&gt;'BASIC INFO'!B3-7300,SUM('CASE DATA'!J66:'CASE DATA'!S66),0)</f>
        <v>0</v>
      </c>
    </row>
    <row r="67" spans="1:5" x14ac:dyDescent="0.3">
      <c r="A67" s="11">
        <f xml:space="preserve"> 'CASE DATA'!A67</f>
        <v>0</v>
      </c>
      <c r="B67" s="15">
        <f xml:space="preserve"> 'CASE DATA'!G67</f>
        <v>0</v>
      </c>
      <c r="C67" s="53">
        <f>IF('CASE DATA'!D67&lt;'BASIC INFO'!B3-7300,'CASE DATA'!L67+'CASE DATA'!P67,0)</f>
        <v>0</v>
      </c>
      <c r="D67" s="54">
        <f>IF('CASE DATA'!D67&lt;'BASIC INFO'!B3-7300,'CASE DATA'!J67+'CASE DATA'!K67+'CASE DATA'!M67+'CASE DATA'!N67+'CASE DATA'!O67+'CASE DATA'!Q67+'CASE DATA'!R67+'CASE DATA'!S67,0)</f>
        <v>0</v>
      </c>
      <c r="E67" s="52">
        <f>IF('CASE DATA'!D67&gt;'BASIC INFO'!B3-7300,SUM('CASE DATA'!J67:'CASE DATA'!S67),0)</f>
        <v>0</v>
      </c>
    </row>
    <row r="68" spans="1:5" x14ac:dyDescent="0.3">
      <c r="A68" s="11">
        <f xml:space="preserve"> 'CASE DATA'!A68</f>
        <v>0</v>
      </c>
      <c r="B68" s="15">
        <f xml:space="preserve"> 'CASE DATA'!G68</f>
        <v>0</v>
      </c>
      <c r="C68" s="53">
        <f>IF('CASE DATA'!D68&lt;'BASIC INFO'!B3-7300,'CASE DATA'!L68+'CASE DATA'!P68,0)</f>
        <v>0</v>
      </c>
      <c r="D68" s="54">
        <f>IF('CASE DATA'!D68&lt;'BASIC INFO'!B3-7300,'CASE DATA'!J68+'CASE DATA'!K68+'CASE DATA'!M68+'CASE DATA'!N68+'CASE DATA'!O68+'CASE DATA'!Q68+'CASE DATA'!R68+'CASE DATA'!S68,0)</f>
        <v>0</v>
      </c>
      <c r="E68" s="52">
        <f>IF('CASE DATA'!D68&gt;'BASIC INFO'!B3-7300,SUM('CASE DATA'!J68:'CASE DATA'!S68),0)</f>
        <v>0</v>
      </c>
    </row>
    <row r="69" spans="1:5" x14ac:dyDescent="0.3">
      <c r="A69" s="11">
        <f xml:space="preserve"> 'CASE DATA'!A69</f>
        <v>0</v>
      </c>
      <c r="B69" s="15">
        <f xml:space="preserve"> 'CASE DATA'!G69</f>
        <v>0</v>
      </c>
      <c r="C69" s="53">
        <f>IF('CASE DATA'!D69&lt;'BASIC INFO'!B3-7300,'CASE DATA'!L69+'CASE DATA'!P69,0)</f>
        <v>0</v>
      </c>
      <c r="D69" s="54">
        <f>IF('CASE DATA'!D69&lt;'BASIC INFO'!B3-7300,'CASE DATA'!J69+'CASE DATA'!K69+'CASE DATA'!M69+'CASE DATA'!N69+'CASE DATA'!O69+'CASE DATA'!Q69+'CASE DATA'!R69+'CASE DATA'!S69,0)</f>
        <v>0</v>
      </c>
      <c r="E69" s="52">
        <f>IF('CASE DATA'!D69&gt;'BASIC INFO'!B3-7300,SUM('CASE DATA'!J69:'CASE DATA'!S69),0)</f>
        <v>0</v>
      </c>
    </row>
    <row r="70" spans="1:5" x14ac:dyDescent="0.3">
      <c r="A70" s="11">
        <f xml:space="preserve"> 'CASE DATA'!A70</f>
        <v>0</v>
      </c>
      <c r="B70" s="15">
        <f xml:space="preserve"> 'CASE DATA'!G70</f>
        <v>0</v>
      </c>
      <c r="C70" s="53">
        <f>IF('CASE DATA'!D70&lt;'BASIC INFO'!B3-7300,'CASE DATA'!L70+'CASE DATA'!P70,0)</f>
        <v>0</v>
      </c>
      <c r="D70" s="54">
        <f>IF('CASE DATA'!D70&lt;'BASIC INFO'!B3-7300,'CASE DATA'!J70+'CASE DATA'!K70+'CASE DATA'!M70+'CASE DATA'!N70+'CASE DATA'!O70+'CASE DATA'!Q70+'CASE DATA'!R70+'CASE DATA'!S70,0)</f>
        <v>0</v>
      </c>
      <c r="E70" s="52">
        <f>IF('CASE DATA'!D70&gt;'BASIC INFO'!B3-7300,SUM('CASE DATA'!J70:'CASE DATA'!S70),0)</f>
        <v>0</v>
      </c>
    </row>
    <row r="71" spans="1:5" x14ac:dyDescent="0.3">
      <c r="A71" s="11">
        <f xml:space="preserve"> 'CASE DATA'!A71</f>
        <v>0</v>
      </c>
      <c r="B71" s="15">
        <f xml:space="preserve"> 'CASE DATA'!G71</f>
        <v>0</v>
      </c>
      <c r="C71" s="53">
        <f>IF('CASE DATA'!D71&lt;'BASIC INFO'!B3-7300,'CASE DATA'!L71+'CASE DATA'!P71,0)</f>
        <v>0</v>
      </c>
      <c r="D71" s="54">
        <f>IF('CASE DATA'!D71&lt;'BASIC INFO'!B3-7300,'CASE DATA'!J71+'CASE DATA'!K71+'CASE DATA'!M71+'CASE DATA'!N71+'CASE DATA'!O71+'CASE DATA'!Q71+'CASE DATA'!R71+'CASE DATA'!S71,0)</f>
        <v>0</v>
      </c>
      <c r="E71" s="52">
        <f>IF('CASE DATA'!D71&gt;'BASIC INFO'!B3-7300,SUM('CASE DATA'!J71:'CASE DATA'!S71),0)</f>
        <v>0</v>
      </c>
    </row>
    <row r="72" spans="1:5" x14ac:dyDescent="0.3">
      <c r="A72" s="11">
        <f xml:space="preserve"> 'CASE DATA'!A72</f>
        <v>0</v>
      </c>
      <c r="B72" s="15">
        <f xml:space="preserve"> 'CASE DATA'!G72</f>
        <v>0</v>
      </c>
      <c r="C72" s="53">
        <f>IF('CASE DATA'!D72&lt;'BASIC INFO'!B3-7300,'CASE DATA'!L72+'CASE DATA'!P72,0)</f>
        <v>0</v>
      </c>
      <c r="D72" s="54">
        <f>IF('CASE DATA'!D72&lt;'BASIC INFO'!B3-7300,'CASE DATA'!J72+'CASE DATA'!K72+'CASE DATA'!M72+'CASE DATA'!N72+'CASE DATA'!O72+'CASE DATA'!Q72+'CASE DATA'!R72+'CASE DATA'!S72,0)</f>
        <v>0</v>
      </c>
      <c r="E72" s="52">
        <f>IF('CASE DATA'!D72&gt;'BASIC INFO'!B3-7300,SUM('CASE DATA'!J72:'CASE DATA'!S72),0)</f>
        <v>0</v>
      </c>
    </row>
    <row r="73" spans="1:5" x14ac:dyDescent="0.3">
      <c r="A73" s="11">
        <f xml:space="preserve"> 'CASE DATA'!A73</f>
        <v>0</v>
      </c>
      <c r="B73" s="15">
        <f xml:space="preserve"> 'CASE DATA'!G73</f>
        <v>0</v>
      </c>
      <c r="C73" s="53">
        <f>IF('CASE DATA'!D73&lt;'BASIC INFO'!B3-7300,'CASE DATA'!L73+'CASE DATA'!P73,0)</f>
        <v>0</v>
      </c>
      <c r="D73" s="54">
        <f>IF('CASE DATA'!D73&lt;'BASIC INFO'!B3-7300,'CASE DATA'!J73+'CASE DATA'!K73+'CASE DATA'!M73+'CASE DATA'!N73+'CASE DATA'!O73+'CASE DATA'!Q73+'CASE DATA'!R73+'CASE DATA'!S73,0)</f>
        <v>0</v>
      </c>
      <c r="E73" s="52">
        <f>IF('CASE DATA'!D73&gt;'BASIC INFO'!B3-7300,SUM('CASE DATA'!J73:'CASE DATA'!S73),0)</f>
        <v>0</v>
      </c>
    </row>
    <row r="74" spans="1:5" x14ac:dyDescent="0.3">
      <c r="A74" s="11">
        <f xml:space="preserve"> 'CASE DATA'!A74</f>
        <v>0</v>
      </c>
      <c r="B74" s="15">
        <f xml:space="preserve"> 'CASE DATA'!G74</f>
        <v>0</v>
      </c>
      <c r="C74" s="53">
        <f>IF('CASE DATA'!D74&lt;'BASIC INFO'!B3-7300,'CASE DATA'!L74+'CASE DATA'!P74,0)</f>
        <v>0</v>
      </c>
      <c r="D74" s="54">
        <f>IF('CASE DATA'!D74&lt;'BASIC INFO'!B3-7300,'CASE DATA'!J74+'CASE DATA'!K74+'CASE DATA'!M74+'CASE DATA'!N74+'CASE DATA'!O74+'CASE DATA'!Q74+'CASE DATA'!R74+'CASE DATA'!S74,0)</f>
        <v>0</v>
      </c>
      <c r="E74" s="52">
        <f>IF('CASE DATA'!D74&gt;'BASIC INFO'!B3-7300,SUM('CASE DATA'!J74:'CASE DATA'!S74),0)</f>
        <v>0</v>
      </c>
    </row>
    <row r="75" spans="1:5" x14ac:dyDescent="0.3">
      <c r="A75" s="11">
        <f xml:space="preserve"> 'CASE DATA'!A75</f>
        <v>0</v>
      </c>
      <c r="B75" s="15">
        <f xml:space="preserve"> 'CASE DATA'!G75</f>
        <v>0</v>
      </c>
      <c r="C75" s="53">
        <f>IF('CASE DATA'!D75&lt;'BASIC INFO'!B3-7300,'CASE DATA'!L75+'CASE DATA'!P75,0)</f>
        <v>0</v>
      </c>
      <c r="D75" s="54">
        <f>IF('CASE DATA'!D75&lt;'BASIC INFO'!B3-7300,'CASE DATA'!J75+'CASE DATA'!K75+'CASE DATA'!M75+'CASE DATA'!N75+'CASE DATA'!O75+'CASE DATA'!Q75+'CASE DATA'!R75+'CASE DATA'!S75,0)</f>
        <v>0</v>
      </c>
      <c r="E75" s="52">
        <f>IF('CASE DATA'!D75&gt;'BASIC INFO'!B3-7300,SUM('CASE DATA'!J75:'CASE DATA'!S75),0)</f>
        <v>0</v>
      </c>
    </row>
    <row r="76" spans="1:5" x14ac:dyDescent="0.3">
      <c r="A76" s="11">
        <f xml:space="preserve"> 'CASE DATA'!A76</f>
        <v>0</v>
      </c>
      <c r="B76" s="15">
        <f xml:space="preserve"> 'CASE DATA'!G76</f>
        <v>0</v>
      </c>
      <c r="C76" s="53">
        <f>IF('CASE DATA'!D76&lt;'BASIC INFO'!B3-7300,'CASE DATA'!L76+'CASE DATA'!P76,0)</f>
        <v>0</v>
      </c>
      <c r="D76" s="54">
        <f>IF('CASE DATA'!D76&lt;'BASIC INFO'!B3-7300,'CASE DATA'!J76+'CASE DATA'!K76+'CASE DATA'!M76+'CASE DATA'!N76+'CASE DATA'!O76+'CASE DATA'!Q76+'CASE DATA'!R76+'CASE DATA'!S76,0)</f>
        <v>0</v>
      </c>
      <c r="E76" s="52">
        <f>IF('CASE DATA'!D76&gt;'BASIC INFO'!B3-7300,SUM('CASE DATA'!J76:'CASE DATA'!S76),0)</f>
        <v>0</v>
      </c>
    </row>
    <row r="77" spans="1:5" x14ac:dyDescent="0.3">
      <c r="A77" s="11">
        <f xml:space="preserve"> 'CASE DATA'!A77</f>
        <v>0</v>
      </c>
      <c r="B77" s="15">
        <f xml:space="preserve"> 'CASE DATA'!G77</f>
        <v>0</v>
      </c>
      <c r="C77" s="53">
        <f>IF('CASE DATA'!D77&lt;'BASIC INFO'!B3-7300,'CASE DATA'!L77+'CASE DATA'!P77,0)</f>
        <v>0</v>
      </c>
      <c r="D77" s="54">
        <f>IF('CASE DATA'!D77&lt;'BASIC INFO'!B3-7300,'CASE DATA'!J77+'CASE DATA'!K77+'CASE DATA'!M77+'CASE DATA'!N77+'CASE DATA'!O77+'CASE DATA'!Q77+'CASE DATA'!R77+'CASE DATA'!S77,0)</f>
        <v>0</v>
      </c>
      <c r="E77" s="52">
        <f>IF('CASE DATA'!D77&gt;'BASIC INFO'!B3-7300,SUM('CASE DATA'!J77:'CASE DATA'!S77),0)</f>
        <v>0</v>
      </c>
    </row>
    <row r="78" spans="1:5" x14ac:dyDescent="0.3">
      <c r="A78" s="11">
        <f xml:space="preserve"> 'CASE DATA'!A78</f>
        <v>0</v>
      </c>
      <c r="B78" s="15">
        <f xml:space="preserve"> 'CASE DATA'!G78</f>
        <v>0</v>
      </c>
      <c r="C78" s="53">
        <f>IF('CASE DATA'!D78&lt;'BASIC INFO'!B3-7300,'CASE DATA'!L78+'CASE DATA'!P78,0)</f>
        <v>0</v>
      </c>
      <c r="D78" s="54">
        <f>IF('CASE DATA'!D78&lt;'BASIC INFO'!B3-7300,'CASE DATA'!J78+'CASE DATA'!K78+'CASE DATA'!M78+'CASE DATA'!N78+'CASE DATA'!O78+'CASE DATA'!Q78+'CASE DATA'!R78+'CASE DATA'!S78,0)</f>
        <v>0</v>
      </c>
      <c r="E78" s="52">
        <f>IF('CASE DATA'!D78&gt;'BASIC INFO'!B3-7300,SUM('CASE DATA'!J78:'CASE DATA'!S78),0)</f>
        <v>0</v>
      </c>
    </row>
    <row r="79" spans="1:5" x14ac:dyDescent="0.3">
      <c r="A79" s="11">
        <f xml:space="preserve"> 'CASE DATA'!A79</f>
        <v>0</v>
      </c>
      <c r="B79" s="15">
        <f xml:space="preserve"> 'CASE DATA'!G79</f>
        <v>0</v>
      </c>
      <c r="C79" s="53">
        <f>IF('CASE DATA'!D79&lt;'BASIC INFO'!B3-7300,'CASE DATA'!L79+'CASE DATA'!P79,0)</f>
        <v>0</v>
      </c>
      <c r="D79" s="54">
        <f>IF('CASE DATA'!D79&lt;'BASIC INFO'!B3-7300,'CASE DATA'!J79+'CASE DATA'!K79+'CASE DATA'!M79+'CASE DATA'!N79+'CASE DATA'!O79+'CASE DATA'!Q79+'CASE DATA'!R79+'CASE DATA'!S79,0)</f>
        <v>0</v>
      </c>
      <c r="E79" s="52">
        <f>IF('CASE DATA'!D79&gt;'BASIC INFO'!B3-7300,SUM('CASE DATA'!J79:'CASE DATA'!S79),0)</f>
        <v>0</v>
      </c>
    </row>
    <row r="80" spans="1:5" x14ac:dyDescent="0.3">
      <c r="A80" s="11">
        <f xml:space="preserve"> 'CASE DATA'!A80</f>
        <v>0</v>
      </c>
      <c r="B80" s="15">
        <f xml:space="preserve"> 'CASE DATA'!G80</f>
        <v>0</v>
      </c>
      <c r="C80" s="53">
        <f>IF('CASE DATA'!D80&lt;'BASIC INFO'!B3-7300,'CASE DATA'!L80+'CASE DATA'!P80,0)</f>
        <v>0</v>
      </c>
      <c r="D80" s="54">
        <f>IF('CASE DATA'!D80&lt;'BASIC INFO'!B3-7300,'CASE DATA'!J80+'CASE DATA'!K80+'CASE DATA'!M80+'CASE DATA'!N80+'CASE DATA'!O80+'CASE DATA'!Q80+'CASE DATA'!R80+'CASE DATA'!S80,0)</f>
        <v>0</v>
      </c>
      <c r="E80" s="52">
        <f>IF('CASE DATA'!D80&gt;'BASIC INFO'!B3-7300,SUM('CASE DATA'!J80:'CASE DATA'!S80),0)</f>
        <v>0</v>
      </c>
    </row>
    <row r="81" spans="1:5" x14ac:dyDescent="0.3">
      <c r="A81" s="11">
        <f xml:space="preserve"> 'CASE DATA'!A81</f>
        <v>0</v>
      </c>
      <c r="B81" s="15">
        <f xml:space="preserve"> 'CASE DATA'!G81</f>
        <v>0</v>
      </c>
      <c r="C81" s="53">
        <f>IF('CASE DATA'!D81&lt;'BASIC INFO'!B3-7300,'CASE DATA'!L81+'CASE DATA'!P81,0)</f>
        <v>0</v>
      </c>
      <c r="D81" s="54">
        <f>IF('CASE DATA'!D81&lt;'BASIC INFO'!B3-7300,'CASE DATA'!J81+'CASE DATA'!K81+'CASE DATA'!M81+'CASE DATA'!N81+'CASE DATA'!O81+'CASE DATA'!Q81+'CASE DATA'!R81+'CASE DATA'!S81,0)</f>
        <v>0</v>
      </c>
      <c r="E81" s="52">
        <f>IF('CASE DATA'!D81&gt;'BASIC INFO'!B3-7300,SUM('CASE DATA'!J81:'CASE DATA'!S81),0)</f>
        <v>0</v>
      </c>
    </row>
    <row r="82" spans="1:5" x14ac:dyDescent="0.3">
      <c r="A82" s="11">
        <f xml:space="preserve"> 'CASE DATA'!A82</f>
        <v>0</v>
      </c>
      <c r="B82" s="15">
        <f xml:space="preserve"> 'CASE DATA'!G82</f>
        <v>0</v>
      </c>
      <c r="C82" s="53">
        <f>IF('CASE DATA'!D82&lt;'BASIC INFO'!B3-7300,'CASE DATA'!L82+'CASE DATA'!P82,0)</f>
        <v>0</v>
      </c>
      <c r="D82" s="54">
        <f>IF('CASE DATA'!D82&lt;'BASIC INFO'!B3-7300,'CASE DATA'!J82+'CASE DATA'!K82+'CASE DATA'!M82+'CASE DATA'!N82+'CASE DATA'!O82+'CASE DATA'!Q82+'CASE DATA'!R82+'CASE DATA'!S82,0)</f>
        <v>0</v>
      </c>
      <c r="E82" s="52">
        <f>IF('CASE DATA'!D82&gt;'BASIC INFO'!B3-7300,SUM('CASE DATA'!J82:'CASE DATA'!S82),0)</f>
        <v>0</v>
      </c>
    </row>
    <row r="83" spans="1:5" x14ac:dyDescent="0.3">
      <c r="A83" s="11">
        <f xml:space="preserve"> 'CASE DATA'!A83</f>
        <v>0</v>
      </c>
      <c r="B83" s="15">
        <f xml:space="preserve"> 'CASE DATA'!G83</f>
        <v>0</v>
      </c>
      <c r="C83" s="53">
        <f>IF('CASE DATA'!D83&lt;'BASIC INFO'!B3-7300,'CASE DATA'!L83+'CASE DATA'!P83,0)</f>
        <v>0</v>
      </c>
      <c r="D83" s="54">
        <f>IF('CASE DATA'!D83&lt;'BASIC INFO'!B3-7300,'CASE DATA'!J83+'CASE DATA'!K83+'CASE DATA'!M83+'CASE DATA'!N83+'CASE DATA'!O83+'CASE DATA'!Q83+'CASE DATA'!R83+'CASE DATA'!S83,0)</f>
        <v>0</v>
      </c>
      <c r="E83" s="52">
        <f>IF('CASE DATA'!D83&gt;'BASIC INFO'!B3-7300,SUM('CASE DATA'!J83:'CASE DATA'!S83),0)</f>
        <v>0</v>
      </c>
    </row>
    <row r="84" spans="1:5" x14ac:dyDescent="0.3">
      <c r="A84" s="11">
        <f xml:space="preserve"> 'CASE DATA'!A84</f>
        <v>0</v>
      </c>
      <c r="B84" s="15">
        <f xml:space="preserve"> 'CASE DATA'!G84</f>
        <v>0</v>
      </c>
      <c r="C84" s="53">
        <f>IF('CASE DATA'!D84&lt;'BASIC INFO'!B3-7300,'CASE DATA'!L84+'CASE DATA'!P84,0)</f>
        <v>0</v>
      </c>
      <c r="D84" s="54">
        <f>IF('CASE DATA'!D84&lt;'BASIC INFO'!B3-7300,'CASE DATA'!J84+'CASE DATA'!K84+'CASE DATA'!M84+'CASE DATA'!N84+'CASE DATA'!O84+'CASE DATA'!Q84+'CASE DATA'!R84+'CASE DATA'!S84,0)</f>
        <v>0</v>
      </c>
      <c r="E84" s="52">
        <f>IF('CASE DATA'!D84&gt;'BASIC INFO'!B3-7300,SUM('CASE DATA'!J84:'CASE DATA'!S84),0)</f>
        <v>0</v>
      </c>
    </row>
    <row r="85" spans="1:5" x14ac:dyDescent="0.3">
      <c r="A85" s="11">
        <f xml:space="preserve"> 'CASE DATA'!A85</f>
        <v>0</v>
      </c>
      <c r="B85" s="15">
        <f xml:space="preserve"> 'CASE DATA'!G85</f>
        <v>0</v>
      </c>
      <c r="C85" s="53">
        <f>IF('CASE DATA'!D85&lt;'BASIC INFO'!B3-7300,'CASE DATA'!L85+'CASE DATA'!P85,0)</f>
        <v>0</v>
      </c>
      <c r="D85" s="54">
        <f>IF('CASE DATA'!D85&lt;'BASIC INFO'!B3-7300,'CASE DATA'!J85+'CASE DATA'!K85+'CASE DATA'!M85+'CASE DATA'!N85+'CASE DATA'!O85+'CASE DATA'!Q85+'CASE DATA'!R85+'CASE DATA'!S85,0)</f>
        <v>0</v>
      </c>
      <c r="E85" s="52">
        <f>IF('CASE DATA'!D85&gt;'BASIC INFO'!B3-7300,SUM('CASE DATA'!J85:'CASE DATA'!S85),0)</f>
        <v>0</v>
      </c>
    </row>
    <row r="86" spans="1:5" x14ac:dyDescent="0.3">
      <c r="A86" s="11">
        <f xml:space="preserve"> 'CASE DATA'!A86</f>
        <v>0</v>
      </c>
      <c r="B86" s="15">
        <f xml:space="preserve"> 'CASE DATA'!G86</f>
        <v>0</v>
      </c>
      <c r="C86" s="53">
        <f>IF('CASE DATA'!D86&lt;'BASIC INFO'!B3-7300,'CASE DATA'!L86+'CASE DATA'!P86,0)</f>
        <v>0</v>
      </c>
      <c r="D86" s="54">
        <f>IF('CASE DATA'!D86&lt;'BASIC INFO'!B3-7300,'CASE DATA'!J86+'CASE DATA'!K86+'CASE DATA'!M86+'CASE DATA'!N86+'CASE DATA'!O86+'CASE DATA'!Q86+'CASE DATA'!R86+'CASE DATA'!S86,0)</f>
        <v>0</v>
      </c>
      <c r="E86" s="52">
        <f>IF('CASE DATA'!D86&gt;'BASIC INFO'!B3-7300,SUM('CASE DATA'!J86:'CASE DATA'!S86),0)</f>
        <v>0</v>
      </c>
    </row>
    <row r="87" spans="1:5" x14ac:dyDescent="0.3">
      <c r="A87" s="11">
        <f xml:space="preserve"> 'CASE DATA'!A87</f>
        <v>0</v>
      </c>
      <c r="B87" s="15">
        <f xml:space="preserve"> 'CASE DATA'!G87</f>
        <v>0</v>
      </c>
      <c r="C87" s="53">
        <f>IF('CASE DATA'!D87&lt;'BASIC INFO'!B3-7300,'CASE DATA'!L87+'CASE DATA'!P87,0)</f>
        <v>0</v>
      </c>
      <c r="D87" s="54">
        <f>IF('CASE DATA'!D87&lt;'BASIC INFO'!B3-7300,'CASE DATA'!J87+'CASE DATA'!K87+'CASE DATA'!M87+'CASE DATA'!N87+'CASE DATA'!O87+'CASE DATA'!Q87+'CASE DATA'!R87+'CASE DATA'!S87,0)</f>
        <v>0</v>
      </c>
      <c r="E87" s="52">
        <f>IF('CASE DATA'!D87&gt;'BASIC INFO'!B3-7300,SUM('CASE DATA'!J87:'CASE DATA'!S87),0)</f>
        <v>0</v>
      </c>
    </row>
    <row r="88" spans="1:5" x14ac:dyDescent="0.3">
      <c r="A88" s="11">
        <f xml:space="preserve"> 'CASE DATA'!A88</f>
        <v>0</v>
      </c>
      <c r="B88" s="15">
        <f xml:space="preserve"> 'CASE DATA'!G88</f>
        <v>0</v>
      </c>
      <c r="C88" s="53">
        <f>IF('CASE DATA'!D88&lt;'BASIC INFO'!B3-7300,'CASE DATA'!L88+'CASE DATA'!P88,0)</f>
        <v>0</v>
      </c>
      <c r="D88" s="54">
        <f>IF('CASE DATA'!D88&lt;'BASIC INFO'!B3-7300,'CASE DATA'!J88+'CASE DATA'!K88+'CASE DATA'!M88+'CASE DATA'!N88+'CASE DATA'!O88+'CASE DATA'!Q88+'CASE DATA'!R88+'CASE DATA'!S88,0)</f>
        <v>0</v>
      </c>
      <c r="E88" s="52">
        <f>IF('CASE DATA'!D88&gt;'BASIC INFO'!B3-7300,SUM('CASE DATA'!J88:'CASE DATA'!S88),0)</f>
        <v>0</v>
      </c>
    </row>
    <row r="89" spans="1:5" x14ac:dyDescent="0.3">
      <c r="A89" s="11">
        <f xml:space="preserve"> 'CASE DATA'!A89</f>
        <v>0</v>
      </c>
      <c r="B89" s="15">
        <f xml:space="preserve"> 'CASE DATA'!G89</f>
        <v>0</v>
      </c>
      <c r="C89" s="53">
        <f>IF('CASE DATA'!D89&lt;'BASIC INFO'!B3-7300,'CASE DATA'!L89+'CASE DATA'!P89,0)</f>
        <v>0</v>
      </c>
      <c r="D89" s="54">
        <f>IF('CASE DATA'!D89&lt;'BASIC INFO'!B3-7300,'CASE DATA'!J89+'CASE DATA'!K89+'CASE DATA'!M89+'CASE DATA'!N89+'CASE DATA'!O89+'CASE DATA'!Q89+'CASE DATA'!R89+'CASE DATA'!S89,0)</f>
        <v>0</v>
      </c>
      <c r="E89" s="52">
        <f>IF('CASE DATA'!D89&gt;'BASIC INFO'!B3-7300,SUM('CASE DATA'!J89:'CASE DATA'!S89),0)</f>
        <v>0</v>
      </c>
    </row>
    <row r="90" spans="1:5" x14ac:dyDescent="0.3">
      <c r="A90" s="11">
        <f xml:space="preserve"> 'CASE DATA'!A90</f>
        <v>0</v>
      </c>
      <c r="B90" s="15">
        <f xml:space="preserve"> 'CASE DATA'!G90</f>
        <v>0</v>
      </c>
      <c r="C90" s="53">
        <f>IF('CASE DATA'!D90&lt;'BASIC INFO'!B3-7300,'CASE DATA'!L90+'CASE DATA'!P90,0)</f>
        <v>0</v>
      </c>
      <c r="D90" s="54">
        <f>IF('CASE DATA'!D90&lt;'BASIC INFO'!B3-7300,'CASE DATA'!J90+'CASE DATA'!K90+'CASE DATA'!M90+'CASE DATA'!N90+'CASE DATA'!O90+'CASE DATA'!Q90+'CASE DATA'!R90+'CASE DATA'!S90,0)</f>
        <v>0</v>
      </c>
      <c r="E90" s="52">
        <f>IF('CASE DATA'!D90&gt;'BASIC INFO'!B3-7300,SUM('CASE DATA'!J90:'CASE DATA'!S90),0)</f>
        <v>0</v>
      </c>
    </row>
    <row r="91" spans="1:5" x14ac:dyDescent="0.3">
      <c r="A91" s="11">
        <f xml:space="preserve"> 'CASE DATA'!A91</f>
        <v>0</v>
      </c>
      <c r="B91" s="15">
        <f xml:space="preserve"> 'CASE DATA'!G91</f>
        <v>0</v>
      </c>
      <c r="C91" s="53">
        <f>IF('CASE DATA'!D91&lt;'BASIC INFO'!B3-7300,'CASE DATA'!L91+'CASE DATA'!P91,0)</f>
        <v>0</v>
      </c>
      <c r="D91" s="54">
        <f>IF('CASE DATA'!D91&lt;'BASIC INFO'!B3-7300,'CASE DATA'!J91+'CASE DATA'!K91+'CASE DATA'!M91+'CASE DATA'!N91+'CASE DATA'!O91+'CASE DATA'!Q91+'CASE DATA'!R91+'CASE DATA'!S91,0)</f>
        <v>0</v>
      </c>
      <c r="E91" s="52">
        <f>IF('CASE DATA'!D91&gt;'BASIC INFO'!B3-7300,SUM('CASE DATA'!J91:'CASE DATA'!S91),0)</f>
        <v>0</v>
      </c>
    </row>
    <row r="92" spans="1:5" x14ac:dyDescent="0.3">
      <c r="A92" s="11">
        <f xml:space="preserve"> 'CASE DATA'!A92</f>
        <v>0</v>
      </c>
      <c r="B92" s="15">
        <f xml:space="preserve"> 'CASE DATA'!G92</f>
        <v>0</v>
      </c>
      <c r="C92" s="53">
        <f>IF('CASE DATA'!D92&lt;'BASIC INFO'!B3-7300,'CASE DATA'!L92+'CASE DATA'!P92,0)</f>
        <v>0</v>
      </c>
      <c r="D92" s="54">
        <f>IF('CASE DATA'!D92&lt;'BASIC INFO'!B3-7300,'CASE DATA'!J92+'CASE DATA'!K92+'CASE DATA'!M92+'CASE DATA'!N92+'CASE DATA'!O92+'CASE DATA'!Q92+'CASE DATA'!R92+'CASE DATA'!S92,0)</f>
        <v>0</v>
      </c>
      <c r="E92" s="52">
        <f>IF('CASE DATA'!D92&gt;'BASIC INFO'!B3-7300,SUM('CASE DATA'!J92:'CASE DATA'!S92),0)</f>
        <v>0</v>
      </c>
    </row>
    <row r="93" spans="1:5" x14ac:dyDescent="0.3">
      <c r="A93" s="11">
        <f xml:space="preserve"> 'CASE DATA'!A93</f>
        <v>0</v>
      </c>
      <c r="B93" s="15">
        <f xml:space="preserve"> 'CASE DATA'!G93</f>
        <v>0</v>
      </c>
      <c r="C93" s="53">
        <f>IF('CASE DATA'!D93&lt;'BASIC INFO'!B3-7300,'CASE DATA'!L93+'CASE DATA'!P93,0)</f>
        <v>0</v>
      </c>
      <c r="D93" s="54">
        <f>IF('CASE DATA'!D93&lt;'BASIC INFO'!B3-7300,'CASE DATA'!J93+'CASE DATA'!K93+'CASE DATA'!M93+'CASE DATA'!N93+'CASE DATA'!O93+'CASE DATA'!Q93+'CASE DATA'!R93+'CASE DATA'!S93,0)</f>
        <v>0</v>
      </c>
      <c r="E93" s="52">
        <f>IF('CASE DATA'!D93&gt;'BASIC INFO'!B3-7300,SUM('CASE DATA'!J93:'CASE DATA'!S93),0)</f>
        <v>0</v>
      </c>
    </row>
    <row r="94" spans="1:5" x14ac:dyDescent="0.3">
      <c r="A94" s="11">
        <f xml:space="preserve"> 'CASE DATA'!A94</f>
        <v>0</v>
      </c>
      <c r="B94" s="15">
        <f xml:space="preserve"> 'CASE DATA'!G94</f>
        <v>0</v>
      </c>
      <c r="C94" s="53">
        <f>IF('CASE DATA'!D94&lt;'BASIC INFO'!B3-7300,'CASE DATA'!L94+'CASE DATA'!P94,0)</f>
        <v>0</v>
      </c>
      <c r="D94" s="54">
        <f>IF('CASE DATA'!D94&lt;'BASIC INFO'!B3-7300,'CASE DATA'!J94+'CASE DATA'!K94+'CASE DATA'!M94+'CASE DATA'!N94+'CASE DATA'!O94+'CASE DATA'!Q94+'CASE DATA'!R94+'CASE DATA'!S94,0)</f>
        <v>0</v>
      </c>
      <c r="E94" s="52">
        <f>IF('CASE DATA'!D94&gt;'BASIC INFO'!B3-7300,SUM('CASE DATA'!J94:'CASE DATA'!S94),0)</f>
        <v>0</v>
      </c>
    </row>
    <row r="95" spans="1:5" x14ac:dyDescent="0.3">
      <c r="A95" s="11">
        <f xml:space="preserve"> 'CASE DATA'!A95</f>
        <v>0</v>
      </c>
      <c r="B95" s="15">
        <f xml:space="preserve"> 'CASE DATA'!G95</f>
        <v>0</v>
      </c>
      <c r="C95" s="53">
        <f>IF('CASE DATA'!D95&lt;'BASIC INFO'!B3-7300,'CASE DATA'!L95+'CASE DATA'!P95,0)</f>
        <v>0</v>
      </c>
      <c r="D95" s="54">
        <f>IF('CASE DATA'!D95&lt;'BASIC INFO'!B3-7300,'CASE DATA'!J95+'CASE DATA'!K95+'CASE DATA'!M95+'CASE DATA'!N95+'CASE DATA'!O95+'CASE DATA'!Q95+'CASE DATA'!R95+'CASE DATA'!S95,0)</f>
        <v>0</v>
      </c>
      <c r="E95" s="52">
        <f>IF('CASE DATA'!D95&gt;'BASIC INFO'!B3-7300,SUM('CASE DATA'!J95:'CASE DATA'!S95),0)</f>
        <v>0</v>
      </c>
    </row>
    <row r="96" spans="1:5" x14ac:dyDescent="0.3">
      <c r="A96" s="11">
        <f xml:space="preserve"> 'CASE DATA'!A96</f>
        <v>0</v>
      </c>
      <c r="B96" s="15">
        <f xml:space="preserve"> 'CASE DATA'!G96</f>
        <v>0</v>
      </c>
      <c r="C96" s="53">
        <f>IF('CASE DATA'!D96&lt;'BASIC INFO'!B3-7300,'CASE DATA'!L96+'CASE DATA'!P96,0)</f>
        <v>0</v>
      </c>
      <c r="D96" s="54">
        <f>IF('CASE DATA'!D96&lt;'BASIC INFO'!B3-7300,'CASE DATA'!J96+'CASE DATA'!K96+'CASE DATA'!M96+'CASE DATA'!N96+'CASE DATA'!O96+'CASE DATA'!Q96+'CASE DATA'!R96+'CASE DATA'!S96,0)</f>
        <v>0</v>
      </c>
      <c r="E96" s="52">
        <f>IF('CASE DATA'!D96&gt;'BASIC INFO'!B3-7300,SUM('CASE DATA'!J96:'CASE DATA'!S96),0)</f>
        <v>0</v>
      </c>
    </row>
    <row r="97" spans="1:5" x14ac:dyDescent="0.3">
      <c r="A97" s="11">
        <f xml:space="preserve"> 'CASE DATA'!A97</f>
        <v>0</v>
      </c>
      <c r="B97" s="15">
        <f xml:space="preserve"> 'CASE DATA'!G97</f>
        <v>0</v>
      </c>
      <c r="C97" s="53">
        <f>IF('CASE DATA'!D97&lt;'BASIC INFO'!B3-7300,'CASE DATA'!L97+'CASE DATA'!P97,0)</f>
        <v>0</v>
      </c>
      <c r="D97" s="54">
        <f>IF('CASE DATA'!D97&lt;'BASIC INFO'!B3-7300,'CASE DATA'!J97+'CASE DATA'!K97+'CASE DATA'!M97+'CASE DATA'!N97+'CASE DATA'!O97+'CASE DATA'!Q97+'CASE DATA'!R97+'CASE DATA'!S97,0)</f>
        <v>0</v>
      </c>
      <c r="E97" s="52">
        <f>IF('CASE DATA'!D97&gt;'BASIC INFO'!B3-7300,SUM('CASE DATA'!J97:'CASE DATA'!S97),0)</f>
        <v>0</v>
      </c>
    </row>
    <row r="98" spans="1:5" x14ac:dyDescent="0.3">
      <c r="A98" s="11">
        <f xml:space="preserve"> 'CASE DATA'!A98</f>
        <v>0</v>
      </c>
      <c r="B98" s="15">
        <f xml:space="preserve"> 'CASE DATA'!G98</f>
        <v>0</v>
      </c>
      <c r="C98" s="53">
        <f>IF('CASE DATA'!D98&lt;'BASIC INFO'!B3-7300,'CASE DATA'!L98+'CASE DATA'!P98,0)</f>
        <v>0</v>
      </c>
      <c r="D98" s="54">
        <f>IF('CASE DATA'!D98&lt;'BASIC INFO'!B3-7300,'CASE DATA'!J98+'CASE DATA'!K98+'CASE DATA'!M98+'CASE DATA'!N98+'CASE DATA'!O98+'CASE DATA'!Q98+'CASE DATA'!R98+'CASE DATA'!S98,0)</f>
        <v>0</v>
      </c>
      <c r="E98" s="52">
        <f>IF('CASE DATA'!D98&gt;'BASIC INFO'!B3-7300,SUM('CASE DATA'!J98:'CASE DATA'!S98),0)</f>
        <v>0</v>
      </c>
    </row>
    <row r="99" spans="1:5" x14ac:dyDescent="0.3">
      <c r="A99" s="11">
        <f xml:space="preserve"> 'CASE DATA'!A99</f>
        <v>0</v>
      </c>
      <c r="B99" s="15">
        <f xml:space="preserve"> 'CASE DATA'!G99</f>
        <v>0</v>
      </c>
      <c r="C99" s="53">
        <f>IF('CASE DATA'!D99&lt;'BASIC INFO'!B3-7300,'CASE DATA'!L99+'CASE DATA'!P99,0)</f>
        <v>0</v>
      </c>
      <c r="D99" s="54">
        <f>IF('CASE DATA'!D99&lt;'BASIC INFO'!B3-7300,'CASE DATA'!J99+'CASE DATA'!K99+'CASE DATA'!M99+'CASE DATA'!N99+'CASE DATA'!O99+'CASE DATA'!Q99+'CASE DATA'!R99+'CASE DATA'!S99,0)</f>
        <v>0</v>
      </c>
      <c r="E99" s="52">
        <f>IF('CASE DATA'!D99&gt;'BASIC INFO'!B3-7300,SUM('CASE DATA'!J99:'CASE DATA'!S99),0)</f>
        <v>0</v>
      </c>
    </row>
    <row r="100" spans="1:5" x14ac:dyDescent="0.3">
      <c r="A100" s="11">
        <f xml:space="preserve"> 'CASE DATA'!A100</f>
        <v>0</v>
      </c>
      <c r="B100" s="15">
        <f xml:space="preserve"> 'CASE DATA'!G100</f>
        <v>0</v>
      </c>
      <c r="C100" s="53">
        <f>IF('CASE DATA'!D100&lt;'BASIC INFO'!B3-7300,'CASE DATA'!L100+'CASE DATA'!P100,0)</f>
        <v>0</v>
      </c>
      <c r="D100" s="54">
        <f>IF('CASE DATA'!D100&lt;'BASIC INFO'!B3-7300,'CASE DATA'!J100+'CASE DATA'!K100+'CASE DATA'!M100+'CASE DATA'!N100+'CASE DATA'!O100+'CASE DATA'!Q100+'CASE DATA'!R100+'CASE DATA'!S100,0)</f>
        <v>0</v>
      </c>
      <c r="E100" s="52">
        <f>IF('CASE DATA'!D100&gt;'BASIC INFO'!B3-7300,SUM('CASE DATA'!J100:'CASE DATA'!S100),0)</f>
        <v>0</v>
      </c>
    </row>
  </sheetData>
  <mergeCells count="3">
    <mergeCell ref="A1:B1"/>
    <mergeCell ref="A2:A3"/>
    <mergeCell ref="B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H1240"/>
  <sheetViews>
    <sheetView view="pageBreakPreview" zoomScale="50" zoomScaleNormal="100" zoomScaleSheetLayoutView="50" workbookViewId="0">
      <selection activeCell="B34" sqref="B34"/>
    </sheetView>
  </sheetViews>
  <sheetFormatPr defaultRowHeight="14.4" x14ac:dyDescent="0.3"/>
  <cols>
    <col min="1" max="1" width="26.33203125" customWidth="1"/>
    <col min="2" max="2" width="14.6640625" customWidth="1"/>
    <col min="3" max="3" width="20" customWidth="1"/>
    <col min="4" max="4" width="13.33203125" customWidth="1"/>
    <col min="5" max="5" width="22.6640625" customWidth="1"/>
    <col min="6" max="6" width="9.44140625" customWidth="1"/>
    <col min="7" max="7" width="11.109375" customWidth="1"/>
    <col min="8" max="8" width="20.88671875" customWidth="1"/>
  </cols>
  <sheetData>
    <row r="2" spans="1:8" ht="15" thickBot="1" x14ac:dyDescent="0.35"/>
    <row r="3" spans="1:8" ht="15" thickBot="1" x14ac:dyDescent="0.35">
      <c r="A3" s="111" t="s">
        <v>9</v>
      </c>
      <c r="B3" s="112" t="s">
        <v>10</v>
      </c>
      <c r="C3" s="112" t="s">
        <v>11</v>
      </c>
      <c r="D3" s="113" t="s">
        <v>12</v>
      </c>
      <c r="E3" s="113" t="s">
        <v>13</v>
      </c>
      <c r="F3" s="113" t="s">
        <v>15</v>
      </c>
      <c r="G3" s="112" t="s">
        <v>16</v>
      </c>
      <c r="H3" s="114" t="s">
        <v>17</v>
      </c>
    </row>
    <row r="4" spans="1:8" ht="18" thickBot="1" x14ac:dyDescent="0.4">
      <c r="A4" s="64">
        <f>'CASE DATA'!A4</f>
        <v>0</v>
      </c>
      <c r="B4" s="65">
        <f>'CASE DATA'!B4</f>
        <v>0</v>
      </c>
      <c r="C4" s="109">
        <f>'CASE DATA'!C4</f>
        <v>0</v>
      </c>
      <c r="D4" s="109">
        <f>'CASE DATA'!D4</f>
        <v>0</v>
      </c>
      <c r="E4" s="65">
        <f>'CASE DATA'!E4</f>
        <v>0</v>
      </c>
      <c r="F4" s="65">
        <f>'CASE DATA'!G4</f>
        <v>0</v>
      </c>
      <c r="G4" s="65">
        <f>'CASE DATA'!H4</f>
        <v>0</v>
      </c>
      <c r="H4" s="110">
        <f>'CASE DATA'!I4</f>
        <v>0</v>
      </c>
    </row>
    <row r="5" spans="1:8" x14ac:dyDescent="0.3">
      <c r="A5" s="93" t="s">
        <v>19</v>
      </c>
      <c r="B5" s="72">
        <f>'CASE DATA'!J4</f>
        <v>0</v>
      </c>
      <c r="C5" s="73" t="s">
        <v>22</v>
      </c>
      <c r="D5" s="76">
        <f>'CASE DATA'!M4</f>
        <v>0</v>
      </c>
      <c r="E5" s="78" t="s">
        <v>25</v>
      </c>
      <c r="F5" s="81">
        <f>'CASE DATA'!P4</f>
        <v>0</v>
      </c>
      <c r="G5" s="83" t="s">
        <v>28</v>
      </c>
      <c r="H5" s="94">
        <f>'CASE DATA'!S4</f>
        <v>0</v>
      </c>
    </row>
    <row r="6" spans="1:8" x14ac:dyDescent="0.3">
      <c r="A6" s="95" t="s">
        <v>20</v>
      </c>
      <c r="B6" s="72">
        <f>'CASE DATA'!K4</f>
        <v>0</v>
      </c>
      <c r="C6" s="74" t="s">
        <v>23</v>
      </c>
      <c r="D6" s="76">
        <f>'CASE DATA'!N4</f>
        <v>0</v>
      </c>
      <c r="E6" s="79" t="s">
        <v>26</v>
      </c>
      <c r="F6" s="81">
        <f>'CASE DATA'!Q4</f>
        <v>0</v>
      </c>
      <c r="G6" s="84" t="s">
        <v>29</v>
      </c>
      <c r="H6" s="94">
        <f>'CASE DATA'!T4</f>
        <v>0</v>
      </c>
    </row>
    <row r="7" spans="1:8" x14ac:dyDescent="0.3">
      <c r="A7" s="96" t="s">
        <v>21</v>
      </c>
      <c r="B7" s="72">
        <f>'CASE DATA'!L4</f>
        <v>0</v>
      </c>
      <c r="C7" s="75" t="s">
        <v>24</v>
      </c>
      <c r="D7" s="77">
        <f>'CASE DATA'!O4</f>
        <v>0</v>
      </c>
      <c r="E7" s="80" t="s">
        <v>27</v>
      </c>
      <c r="F7" s="82">
        <f>'CASE DATA'!R4</f>
        <v>0</v>
      </c>
      <c r="G7" s="68"/>
      <c r="H7" s="97"/>
    </row>
    <row r="8" spans="1:8" x14ac:dyDescent="0.3">
      <c r="A8" s="98" t="s">
        <v>8</v>
      </c>
      <c r="B8" s="263">
        <f>'CASE DATA'!U4</f>
        <v>0</v>
      </c>
      <c r="C8" s="263"/>
      <c r="D8" s="264"/>
      <c r="E8" s="263"/>
      <c r="F8" s="264"/>
      <c r="G8" s="263"/>
      <c r="H8" s="265"/>
    </row>
    <row r="9" spans="1:8" ht="18" x14ac:dyDescent="0.35">
      <c r="A9" s="266" t="s">
        <v>76</v>
      </c>
      <c r="B9" s="267"/>
      <c r="C9" s="267"/>
      <c r="D9" s="267"/>
      <c r="E9" s="267"/>
      <c r="F9" s="267"/>
      <c r="G9" s="267"/>
      <c r="H9" s="268"/>
    </row>
    <row r="10" spans="1:8" ht="35.25" customHeight="1" x14ac:dyDescent="0.3">
      <c r="A10" s="99" t="s">
        <v>40</v>
      </c>
      <c r="B10" s="85" t="s">
        <v>77</v>
      </c>
      <c r="C10" s="86" t="s">
        <v>44</v>
      </c>
      <c r="D10" s="86" t="s">
        <v>45</v>
      </c>
      <c r="E10" s="86" t="s">
        <v>46</v>
      </c>
      <c r="F10" s="87" t="s">
        <v>47</v>
      </c>
      <c r="G10" s="66" t="s">
        <v>78</v>
      </c>
      <c r="H10" s="100"/>
    </row>
    <row r="11" spans="1:8" x14ac:dyDescent="0.3">
      <c r="A11" s="101" t="str">
        <f>EXPUNGEMENT!D3</f>
        <v>NO</v>
      </c>
      <c r="B11" s="191" t="str">
        <f>EXPUNGEMENT!E3</f>
        <v>N/A</v>
      </c>
      <c r="C11" s="191" t="str">
        <f>EXPUNGEMENT!H3</f>
        <v>NO</v>
      </c>
      <c r="D11" s="191" t="str">
        <f>EXPUNGEMENT!I3</f>
        <v>N/A</v>
      </c>
      <c r="E11" s="191" t="str">
        <f>EXPUNGEMENT!J3</f>
        <v>N/A</v>
      </c>
      <c r="F11" s="191" t="str">
        <f>EXPUNGEMENT!K3</f>
        <v>N/A</v>
      </c>
      <c r="G11" s="69"/>
      <c r="H11" s="102"/>
    </row>
    <row r="12" spans="1:8" x14ac:dyDescent="0.3">
      <c r="A12" s="103" t="s">
        <v>49</v>
      </c>
      <c r="B12" s="88" t="s">
        <v>50</v>
      </c>
      <c r="C12" s="89" t="s">
        <v>45</v>
      </c>
      <c r="D12" s="89" t="s">
        <v>46</v>
      </c>
      <c r="E12" s="69"/>
      <c r="F12" s="69"/>
      <c r="G12" s="69"/>
      <c r="H12" s="102"/>
    </row>
    <row r="13" spans="1:8" x14ac:dyDescent="0.3">
      <c r="A13" s="104" t="str">
        <f>EXPUNGEMENT!M3</f>
        <v>NO</v>
      </c>
      <c r="B13" s="63">
        <f>EXPUNGEMENT!N3</f>
        <v>0</v>
      </c>
      <c r="C13" s="63" t="str">
        <f>EXPUNGEMENT!O3</f>
        <v>N/A</v>
      </c>
      <c r="D13" s="63" t="str">
        <f>EXPUNGEMENT!P3</f>
        <v>N/A</v>
      </c>
      <c r="E13" s="69"/>
      <c r="F13" s="69"/>
      <c r="G13" s="69"/>
      <c r="H13" s="102"/>
    </row>
    <row r="14" spans="1:8" ht="18" x14ac:dyDescent="0.35">
      <c r="A14" s="244" t="s">
        <v>79</v>
      </c>
      <c r="B14" s="245"/>
      <c r="C14" s="245"/>
      <c r="D14" s="245"/>
      <c r="E14" s="245"/>
      <c r="F14" s="247"/>
      <c r="G14" s="248">
        <v>1</v>
      </c>
      <c r="H14" s="249"/>
    </row>
    <row r="15" spans="1:8" ht="15" customHeight="1" x14ac:dyDescent="0.3">
      <c r="A15" s="105" t="s">
        <v>59</v>
      </c>
      <c r="B15" s="67">
        <f>BANKRUPTCY!C4</f>
        <v>0</v>
      </c>
      <c r="C15" s="90" t="s">
        <v>60</v>
      </c>
      <c r="D15" s="67">
        <f>BANKRUPTCY!D4</f>
        <v>0</v>
      </c>
      <c r="E15" s="90" t="s">
        <v>61</v>
      </c>
      <c r="F15" s="70">
        <f>BANKRUPTCY!E4</f>
        <v>0</v>
      </c>
      <c r="G15" s="250"/>
      <c r="H15" s="251"/>
    </row>
    <row r="16" spans="1:8" ht="18" x14ac:dyDescent="0.35">
      <c r="A16" s="244" t="s">
        <v>80</v>
      </c>
      <c r="B16" s="245"/>
      <c r="C16" s="245"/>
      <c r="D16" s="245"/>
      <c r="E16" s="245"/>
      <c r="F16" s="247"/>
      <c r="G16" s="250"/>
      <c r="H16" s="251"/>
    </row>
    <row r="17" spans="1:8" ht="15" customHeight="1" x14ac:dyDescent="0.3">
      <c r="A17" s="105" t="s">
        <v>59</v>
      </c>
      <c r="B17" s="67">
        <f>SOL!C4</f>
        <v>0</v>
      </c>
      <c r="C17" s="90" t="s">
        <v>60</v>
      </c>
      <c r="D17" s="67">
        <f>SOL!D4</f>
        <v>0</v>
      </c>
      <c r="E17" s="90" t="s">
        <v>61</v>
      </c>
      <c r="F17" s="70">
        <f>SOL!E4</f>
        <v>0</v>
      </c>
      <c r="G17" s="250"/>
      <c r="H17" s="251"/>
    </row>
    <row r="18" spans="1:8" ht="18" x14ac:dyDescent="0.35">
      <c r="A18" s="244" t="s">
        <v>81</v>
      </c>
      <c r="B18" s="245"/>
      <c r="C18" s="245"/>
      <c r="D18" s="245"/>
      <c r="E18" s="92"/>
      <c r="F18" s="91"/>
      <c r="G18" s="250"/>
      <c r="H18" s="251"/>
    </row>
    <row r="19" spans="1:8" ht="15" customHeight="1" x14ac:dyDescent="0.3">
      <c r="A19" s="105" t="s">
        <v>70</v>
      </c>
      <c r="B19" s="67">
        <f>EXEMPTIONS!C4</f>
        <v>0</v>
      </c>
      <c r="C19" s="90" t="s">
        <v>71</v>
      </c>
      <c r="D19" s="67">
        <f>EXEMPTIONS!D4</f>
        <v>0</v>
      </c>
      <c r="E19" s="71"/>
      <c r="F19" s="71"/>
      <c r="G19" s="250"/>
      <c r="H19" s="251"/>
    </row>
    <row r="20" spans="1:8" ht="18" x14ac:dyDescent="0.35">
      <c r="A20" s="244" t="s">
        <v>82</v>
      </c>
      <c r="B20" s="245"/>
      <c r="C20" s="245"/>
      <c r="D20" s="245"/>
      <c r="E20" s="92"/>
      <c r="F20" s="92"/>
      <c r="G20" s="252"/>
      <c r="H20" s="253"/>
    </row>
    <row r="21" spans="1:8" ht="15" thickBot="1" x14ac:dyDescent="0.35">
      <c r="A21" s="106" t="s">
        <v>65</v>
      </c>
      <c r="B21" s="107" t="str">
        <f>'LICENSE-REGIS'!I4</f>
        <v>N/A</v>
      </c>
      <c r="C21" s="108" t="s">
        <v>66</v>
      </c>
      <c r="D21" s="107">
        <f>'LICENSE-REGIS'!M4</f>
        <v>0</v>
      </c>
      <c r="E21" s="254"/>
      <c r="F21" s="255"/>
      <c r="G21" s="255"/>
      <c r="H21" s="256"/>
    </row>
    <row r="25" spans="1:8" ht="15" thickBot="1" x14ac:dyDescent="0.35"/>
    <row r="26" spans="1:8" ht="15" thickBot="1" x14ac:dyDescent="0.35">
      <c r="A26" s="111" t="s">
        <v>9</v>
      </c>
      <c r="B26" s="112" t="s">
        <v>10</v>
      </c>
      <c r="C26" s="112" t="s">
        <v>11</v>
      </c>
      <c r="D26" s="113" t="s">
        <v>12</v>
      </c>
      <c r="E26" s="113" t="s">
        <v>13</v>
      </c>
      <c r="F26" s="113" t="s">
        <v>15</v>
      </c>
      <c r="G26" s="112" t="s">
        <v>16</v>
      </c>
      <c r="H26" s="114" t="s">
        <v>17</v>
      </c>
    </row>
    <row r="27" spans="1:8" ht="18" thickBot="1" x14ac:dyDescent="0.4">
      <c r="A27" s="64">
        <f>'CASE DATA'!A5</f>
        <v>0</v>
      </c>
      <c r="B27" s="65">
        <f>'CASE DATA'!B5</f>
        <v>0</v>
      </c>
      <c r="C27" s="109">
        <f>'CASE DATA'!C5</f>
        <v>0</v>
      </c>
      <c r="D27" s="109">
        <f>'CASE DATA'!D5</f>
        <v>0</v>
      </c>
      <c r="E27" s="124">
        <f>'CASE DATA'!E5</f>
        <v>0</v>
      </c>
      <c r="F27" s="65">
        <f>'CASE DATA'!G5</f>
        <v>0</v>
      </c>
      <c r="G27" s="65">
        <f>'CASE DATA'!H5</f>
        <v>0</v>
      </c>
      <c r="H27" s="110">
        <f>'CASE DATA'!I5</f>
        <v>0</v>
      </c>
    </row>
    <row r="28" spans="1:8" x14ac:dyDescent="0.3">
      <c r="A28" s="93" t="s">
        <v>19</v>
      </c>
      <c r="B28" s="72">
        <f>'CASE DATA'!J5</f>
        <v>0</v>
      </c>
      <c r="C28" s="73" t="s">
        <v>22</v>
      </c>
      <c r="D28" s="76">
        <f>'CASE DATA'!M5</f>
        <v>0</v>
      </c>
      <c r="E28" s="78" t="s">
        <v>25</v>
      </c>
      <c r="F28" s="81">
        <f>'CASE DATA'!P5</f>
        <v>0</v>
      </c>
      <c r="G28" s="83" t="s">
        <v>28</v>
      </c>
      <c r="H28" s="94">
        <f>'CASE DATA'!S5</f>
        <v>0</v>
      </c>
    </row>
    <row r="29" spans="1:8" x14ac:dyDescent="0.3">
      <c r="A29" s="95" t="s">
        <v>20</v>
      </c>
      <c r="B29" s="72">
        <f>'CASE DATA'!K5</f>
        <v>0</v>
      </c>
      <c r="C29" s="74" t="s">
        <v>23</v>
      </c>
      <c r="D29" s="76">
        <f>'CASE DATA'!Q5</f>
        <v>0</v>
      </c>
      <c r="E29" s="79" t="s">
        <v>26</v>
      </c>
      <c r="F29" s="81" t="e">
        <f>'CASE DATA'!#REF!</f>
        <v>#REF!</v>
      </c>
      <c r="G29" s="84" t="s">
        <v>29</v>
      </c>
      <c r="H29" s="94">
        <f>'CASE DATA'!T5</f>
        <v>0</v>
      </c>
    </row>
    <row r="30" spans="1:8" x14ac:dyDescent="0.3">
      <c r="A30" s="96" t="s">
        <v>21</v>
      </c>
      <c r="B30" s="72">
        <f>'CASE DATA'!L5</f>
        <v>0</v>
      </c>
      <c r="C30" s="75" t="s">
        <v>24</v>
      </c>
      <c r="D30" s="77">
        <f>'CASE DATA'!O5</f>
        <v>0</v>
      </c>
      <c r="E30" s="80" t="s">
        <v>27</v>
      </c>
      <c r="F30" s="82">
        <f>'CASE DATA'!R5</f>
        <v>0</v>
      </c>
      <c r="G30" s="68"/>
      <c r="H30" s="97"/>
    </row>
    <row r="31" spans="1:8" x14ac:dyDescent="0.3">
      <c r="A31" s="98" t="s">
        <v>8</v>
      </c>
      <c r="B31" s="263">
        <f>'CASE DATA'!U5</f>
        <v>0</v>
      </c>
      <c r="C31" s="263"/>
      <c r="D31" s="264"/>
      <c r="E31" s="263"/>
      <c r="F31" s="264"/>
      <c r="G31" s="263"/>
      <c r="H31" s="265"/>
    </row>
    <row r="32" spans="1:8" ht="18" x14ac:dyDescent="0.35">
      <c r="A32" s="266" t="s">
        <v>76</v>
      </c>
      <c r="B32" s="267"/>
      <c r="C32" s="267"/>
      <c r="D32" s="267"/>
      <c r="E32" s="267"/>
      <c r="F32" s="267"/>
      <c r="G32" s="267"/>
      <c r="H32" s="268"/>
    </row>
    <row r="33" spans="1:8" ht="28.8" x14ac:dyDescent="0.3">
      <c r="A33" s="99" t="s">
        <v>40</v>
      </c>
      <c r="B33" s="85" t="s">
        <v>77</v>
      </c>
      <c r="C33" s="86" t="s">
        <v>44</v>
      </c>
      <c r="D33" s="86" t="s">
        <v>45</v>
      </c>
      <c r="E33" s="86" t="s">
        <v>46</v>
      </c>
      <c r="F33" s="87" t="s">
        <v>47</v>
      </c>
      <c r="G33" s="66" t="s">
        <v>78</v>
      </c>
      <c r="H33" s="100"/>
    </row>
    <row r="34" spans="1:8" x14ac:dyDescent="0.3">
      <c r="A34" s="101" t="str">
        <f>EXPUNGEMENT!D4</f>
        <v>NO</v>
      </c>
      <c r="B34" s="101" t="str">
        <f>EXPUNGEMENT!E4</f>
        <v>N/A</v>
      </c>
      <c r="C34" s="191" t="str">
        <f>EXPUNGEMENT!H4</f>
        <v>NO</v>
      </c>
      <c r="D34" s="191" t="str">
        <f>EXPUNGEMENT!I4</f>
        <v>N/A</v>
      </c>
      <c r="E34" s="191" t="str">
        <f>EXPUNGEMENT!J4</f>
        <v>N/A</v>
      </c>
      <c r="F34" s="191" t="str">
        <f>EXPUNGEMENT!K4</f>
        <v>N/A</v>
      </c>
      <c r="G34" s="69"/>
      <c r="H34" s="102"/>
    </row>
    <row r="35" spans="1:8" x14ac:dyDescent="0.3">
      <c r="A35" s="103" t="s">
        <v>49</v>
      </c>
      <c r="B35" s="88" t="s">
        <v>50</v>
      </c>
      <c r="C35" s="89" t="s">
        <v>45</v>
      </c>
      <c r="D35" s="89" t="s">
        <v>46</v>
      </c>
      <c r="E35" s="69"/>
      <c r="F35" s="69"/>
      <c r="G35" s="69"/>
      <c r="H35" s="102"/>
    </row>
    <row r="36" spans="1:8" x14ac:dyDescent="0.3">
      <c r="A36" s="104" t="str">
        <f>EXPUNGEMENT!M4</f>
        <v>NO</v>
      </c>
      <c r="B36" s="104">
        <f>EXPUNGEMENT!N4</f>
        <v>0</v>
      </c>
      <c r="C36" s="104" t="str">
        <f>EXPUNGEMENT!O4</f>
        <v>N/A</v>
      </c>
      <c r="D36" s="104" t="str">
        <f>EXPUNGEMENT!P4</f>
        <v>N/A</v>
      </c>
      <c r="E36" s="69"/>
      <c r="F36" s="69"/>
      <c r="G36" s="69"/>
      <c r="H36" s="102"/>
    </row>
    <row r="37" spans="1:8" ht="18.75" customHeight="1" x14ac:dyDescent="0.35">
      <c r="A37" s="244" t="s">
        <v>79</v>
      </c>
      <c r="B37" s="245"/>
      <c r="C37" s="245"/>
      <c r="D37" s="245"/>
      <c r="E37" s="245"/>
      <c r="F37" s="247"/>
      <c r="G37" s="248">
        <v>2</v>
      </c>
      <c r="H37" s="249"/>
    </row>
    <row r="38" spans="1:8" ht="15" customHeight="1" x14ac:dyDescent="0.3">
      <c r="A38" s="105" t="s">
        <v>59</v>
      </c>
      <c r="B38" s="67">
        <f>BANKRUPTCY!C5</f>
        <v>0</v>
      </c>
      <c r="C38" s="90" t="s">
        <v>60</v>
      </c>
      <c r="D38" s="67">
        <f>BANKRUPTCY!D5</f>
        <v>0</v>
      </c>
      <c r="E38" s="90" t="s">
        <v>61</v>
      </c>
      <c r="F38" s="70">
        <f>BANKRUPTCY!E5</f>
        <v>0</v>
      </c>
      <c r="G38" s="250"/>
      <c r="H38" s="251"/>
    </row>
    <row r="39" spans="1:8" ht="18.75" customHeight="1" x14ac:dyDescent="0.35">
      <c r="A39" s="244" t="s">
        <v>80</v>
      </c>
      <c r="B39" s="245"/>
      <c r="C39" s="245"/>
      <c r="D39" s="245"/>
      <c r="E39" s="245"/>
      <c r="F39" s="247"/>
      <c r="G39" s="250"/>
      <c r="H39" s="251"/>
    </row>
    <row r="40" spans="1:8" ht="15" customHeight="1" x14ac:dyDescent="0.3">
      <c r="A40" s="105" t="s">
        <v>59</v>
      </c>
      <c r="B40" s="67">
        <f>SOL!C5</f>
        <v>0</v>
      </c>
      <c r="C40" s="90" t="s">
        <v>60</v>
      </c>
      <c r="D40" s="67">
        <f>SOL!D5</f>
        <v>0</v>
      </c>
      <c r="E40" s="90" t="s">
        <v>61</v>
      </c>
      <c r="F40" s="70">
        <f>SOL!E5</f>
        <v>0</v>
      </c>
      <c r="G40" s="250"/>
      <c r="H40" s="251"/>
    </row>
    <row r="41" spans="1:8" ht="18.75" customHeight="1" x14ac:dyDescent="0.35">
      <c r="A41" s="244" t="s">
        <v>81</v>
      </c>
      <c r="B41" s="245"/>
      <c r="C41" s="245"/>
      <c r="D41" s="245"/>
      <c r="E41" s="92"/>
      <c r="F41" s="91"/>
      <c r="G41" s="250"/>
      <c r="H41" s="251"/>
    </row>
    <row r="42" spans="1:8" ht="15" customHeight="1" x14ac:dyDescent="0.3">
      <c r="A42" s="105" t="s">
        <v>70</v>
      </c>
      <c r="B42" s="67">
        <f>EXEMPTIONS!C5</f>
        <v>0</v>
      </c>
      <c r="C42" s="90" t="s">
        <v>71</v>
      </c>
      <c r="D42" s="67">
        <f>EXEMPTIONS!D5</f>
        <v>0</v>
      </c>
      <c r="E42" s="71"/>
      <c r="F42" s="71"/>
      <c r="G42" s="250"/>
      <c r="H42" s="251"/>
    </row>
    <row r="43" spans="1:8" ht="18.75" customHeight="1" x14ac:dyDescent="0.35">
      <c r="A43" s="244" t="s">
        <v>82</v>
      </c>
      <c r="B43" s="245"/>
      <c r="C43" s="245"/>
      <c r="D43" s="245"/>
      <c r="E43" s="92"/>
      <c r="F43" s="92"/>
      <c r="G43" s="252"/>
      <c r="H43" s="253"/>
    </row>
    <row r="44" spans="1:8" ht="15" thickBot="1" x14ac:dyDescent="0.35">
      <c r="A44" s="106" t="s">
        <v>65</v>
      </c>
      <c r="B44" s="107" t="str">
        <f>'LICENSE-REGIS'!I5</f>
        <v>N/A</v>
      </c>
      <c r="C44" s="108" t="s">
        <v>66</v>
      </c>
      <c r="D44" s="107">
        <f>'LICENSE-REGIS'!M5</f>
        <v>0</v>
      </c>
      <c r="E44" s="254"/>
      <c r="F44" s="255"/>
      <c r="G44" s="255"/>
      <c r="H44" s="256"/>
    </row>
    <row r="48" spans="1:8" ht="15" thickBot="1" x14ac:dyDescent="0.35"/>
    <row r="49" spans="1:8" ht="15" thickBot="1" x14ac:dyDescent="0.35">
      <c r="A49" s="115" t="s">
        <v>9</v>
      </c>
      <c r="B49" s="112" t="s">
        <v>10</v>
      </c>
      <c r="C49" s="112" t="s">
        <v>11</v>
      </c>
      <c r="D49" s="112" t="s">
        <v>12</v>
      </c>
      <c r="E49" s="112" t="s">
        <v>13</v>
      </c>
      <c r="F49" s="112" t="s">
        <v>15</v>
      </c>
      <c r="G49" s="112" t="s">
        <v>16</v>
      </c>
      <c r="H49" s="114" t="s">
        <v>17</v>
      </c>
    </row>
    <row r="50" spans="1:8" ht="18" thickBot="1" x14ac:dyDescent="0.4">
      <c r="A50" s="64">
        <f>'CASE DATA'!A6</f>
        <v>0</v>
      </c>
      <c r="B50" s="65">
        <f>'CASE DATA'!B6</f>
        <v>0</v>
      </c>
      <c r="C50" s="109">
        <f>'CASE DATA'!C6</f>
        <v>0</v>
      </c>
      <c r="D50" s="109">
        <f>'CASE DATA'!D6</f>
        <v>0</v>
      </c>
      <c r="E50" s="65">
        <f>'CASE DATA'!E6</f>
        <v>0</v>
      </c>
      <c r="F50" s="65">
        <f>'CASE DATA'!G6</f>
        <v>0</v>
      </c>
      <c r="G50" s="65">
        <f>'CASE DATA'!H6</f>
        <v>0</v>
      </c>
      <c r="H50" s="65">
        <f>'CASE DATA'!I6</f>
        <v>0</v>
      </c>
    </row>
    <row r="51" spans="1:8" x14ac:dyDescent="0.3">
      <c r="A51" s="93" t="s">
        <v>19</v>
      </c>
      <c r="B51" s="72">
        <f>'CASE DATA'!J6</f>
        <v>0</v>
      </c>
      <c r="C51" s="73" t="s">
        <v>22</v>
      </c>
      <c r="D51" s="76">
        <f>'CASE DATA'!M6</f>
        <v>0</v>
      </c>
      <c r="E51" s="78" t="s">
        <v>25</v>
      </c>
      <c r="F51" s="81">
        <f>'CASE DATA'!P6</f>
        <v>0</v>
      </c>
      <c r="G51" s="83" t="s">
        <v>28</v>
      </c>
      <c r="H51" s="94">
        <f>'CASE DATA'!S6</f>
        <v>0</v>
      </c>
    </row>
    <row r="52" spans="1:8" x14ac:dyDescent="0.3">
      <c r="A52" s="95" t="s">
        <v>20</v>
      </c>
      <c r="B52" s="72">
        <f>'CASE DATA'!K6</f>
        <v>0</v>
      </c>
      <c r="C52" s="74" t="s">
        <v>23</v>
      </c>
      <c r="D52" s="76">
        <f>'CASE DATA'!N6</f>
        <v>0</v>
      </c>
      <c r="E52" s="79" t="s">
        <v>26</v>
      </c>
      <c r="F52" s="81">
        <f>'CASE DATA'!Q6</f>
        <v>0</v>
      </c>
      <c r="G52" s="84" t="s">
        <v>29</v>
      </c>
      <c r="H52" s="94">
        <f>'CASE DATA'!T6</f>
        <v>0</v>
      </c>
    </row>
    <row r="53" spans="1:8" x14ac:dyDescent="0.3">
      <c r="A53" s="96" t="s">
        <v>21</v>
      </c>
      <c r="B53" s="72">
        <f>'CASE DATA'!L6</f>
        <v>0</v>
      </c>
      <c r="C53" s="75" t="s">
        <v>24</v>
      </c>
      <c r="D53" s="77">
        <f>'CASE DATA'!O6</f>
        <v>0</v>
      </c>
      <c r="E53" s="80" t="s">
        <v>27</v>
      </c>
      <c r="F53" s="82">
        <f>'CASE DATA'!R6</f>
        <v>0</v>
      </c>
      <c r="G53" s="68"/>
      <c r="H53" s="97"/>
    </row>
    <row r="54" spans="1:8" x14ac:dyDescent="0.3">
      <c r="A54" s="98" t="s">
        <v>8</v>
      </c>
      <c r="B54" s="269">
        <f>'CASE DATA'!U6</f>
        <v>0</v>
      </c>
      <c r="C54" s="270"/>
      <c r="D54" s="270"/>
      <c r="E54" s="270"/>
      <c r="F54" s="270"/>
      <c r="G54" s="270"/>
      <c r="H54" s="271"/>
    </row>
    <row r="55" spans="1:8" ht="18" x14ac:dyDescent="0.35">
      <c r="A55" s="244" t="s">
        <v>76</v>
      </c>
      <c r="B55" s="245"/>
      <c r="C55" s="245"/>
      <c r="D55" s="245"/>
      <c r="E55" s="245"/>
      <c r="F55" s="245"/>
      <c r="G55" s="245"/>
      <c r="H55" s="246"/>
    </row>
    <row r="56" spans="1:8" ht="28.8" x14ac:dyDescent="0.3">
      <c r="A56" s="99" t="s">
        <v>40</v>
      </c>
      <c r="B56" s="85" t="s">
        <v>77</v>
      </c>
      <c r="C56" s="86" t="s">
        <v>44</v>
      </c>
      <c r="D56" s="86" t="s">
        <v>45</v>
      </c>
      <c r="E56" s="86" t="s">
        <v>46</v>
      </c>
      <c r="F56" s="87" t="s">
        <v>47</v>
      </c>
      <c r="G56" s="66" t="s">
        <v>78</v>
      </c>
      <c r="H56" s="100"/>
    </row>
    <row r="57" spans="1:8" x14ac:dyDescent="0.3">
      <c r="A57" s="101" t="str">
        <f>EXPUNGEMENT!D5</f>
        <v>NO</v>
      </c>
      <c r="B57" s="101" t="str">
        <f>EXPUNGEMENT!E5</f>
        <v>N/A</v>
      </c>
      <c r="C57" s="191" t="str">
        <f>EXPUNGEMENT!H5</f>
        <v>NO</v>
      </c>
      <c r="D57" s="191" t="str">
        <f>EXPUNGEMENT!I5</f>
        <v>N/A</v>
      </c>
      <c r="E57" s="191" t="str">
        <f>EXPUNGEMENT!J5</f>
        <v>N/A</v>
      </c>
      <c r="F57" s="191" t="str">
        <f>EXPUNGEMENT!K5</f>
        <v>N/A</v>
      </c>
      <c r="G57" s="69"/>
      <c r="H57" s="102"/>
    </row>
    <row r="58" spans="1:8" x14ac:dyDescent="0.3">
      <c r="A58" s="103" t="s">
        <v>49</v>
      </c>
      <c r="B58" s="88" t="s">
        <v>50</v>
      </c>
      <c r="C58" s="89" t="s">
        <v>45</v>
      </c>
      <c r="D58" s="89" t="s">
        <v>46</v>
      </c>
      <c r="E58" s="69"/>
      <c r="F58" s="69"/>
      <c r="G58" s="69"/>
      <c r="H58" s="102"/>
    </row>
    <row r="59" spans="1:8" x14ac:dyDescent="0.3">
      <c r="A59" s="104" t="str">
        <f>EXPUNGEMENT!M5</f>
        <v>NO</v>
      </c>
      <c r="B59" s="104">
        <f>EXPUNGEMENT!N5</f>
        <v>0</v>
      </c>
      <c r="C59" s="104" t="str">
        <f>EXPUNGEMENT!O5</f>
        <v>N/A</v>
      </c>
      <c r="D59" s="104" t="str">
        <f>EXPUNGEMENT!P5</f>
        <v>N/A</v>
      </c>
      <c r="E59" s="69"/>
      <c r="F59" s="69"/>
      <c r="G59" s="69"/>
      <c r="H59" s="102"/>
    </row>
    <row r="60" spans="1:8" ht="18.75" customHeight="1" x14ac:dyDescent="0.35">
      <c r="A60" s="244" t="s">
        <v>79</v>
      </c>
      <c r="B60" s="245"/>
      <c r="C60" s="245"/>
      <c r="D60" s="245"/>
      <c r="E60" s="245"/>
      <c r="F60" s="247"/>
      <c r="G60" s="248">
        <v>3</v>
      </c>
      <c r="H60" s="249"/>
    </row>
    <row r="61" spans="1:8" ht="15" customHeight="1" x14ac:dyDescent="0.3">
      <c r="A61" s="105" t="s">
        <v>59</v>
      </c>
      <c r="B61" s="67">
        <f>BANKRUPTCY!C6</f>
        <v>0</v>
      </c>
      <c r="C61" s="90" t="s">
        <v>60</v>
      </c>
      <c r="D61" s="67">
        <f>BANKRUPTCY!D6</f>
        <v>0</v>
      </c>
      <c r="E61" s="90" t="s">
        <v>61</v>
      </c>
      <c r="F61" s="70">
        <f>BANKRUPTCY!E6</f>
        <v>0</v>
      </c>
      <c r="G61" s="250"/>
      <c r="H61" s="251"/>
    </row>
    <row r="62" spans="1:8" ht="18.75" customHeight="1" x14ac:dyDescent="0.35">
      <c r="A62" s="244" t="s">
        <v>80</v>
      </c>
      <c r="B62" s="245"/>
      <c r="C62" s="245"/>
      <c r="D62" s="245"/>
      <c r="E62" s="245"/>
      <c r="F62" s="247"/>
      <c r="G62" s="250"/>
      <c r="H62" s="251"/>
    </row>
    <row r="63" spans="1:8" ht="15" customHeight="1" x14ac:dyDescent="0.3">
      <c r="A63" s="105" t="s">
        <v>59</v>
      </c>
      <c r="B63" s="67">
        <f>SOL!C6</f>
        <v>0</v>
      </c>
      <c r="C63" s="90" t="s">
        <v>60</v>
      </c>
      <c r="D63" s="67">
        <f>SOL!D6</f>
        <v>0</v>
      </c>
      <c r="E63" s="90" t="s">
        <v>61</v>
      </c>
      <c r="F63" s="70">
        <f>SOL!E6</f>
        <v>0</v>
      </c>
      <c r="G63" s="250"/>
      <c r="H63" s="251"/>
    </row>
    <row r="64" spans="1:8" ht="18.75" customHeight="1" x14ac:dyDescent="0.35">
      <c r="A64" s="244" t="s">
        <v>81</v>
      </c>
      <c r="B64" s="245"/>
      <c r="C64" s="245"/>
      <c r="D64" s="245"/>
      <c r="E64" s="92"/>
      <c r="F64" s="91"/>
      <c r="G64" s="250"/>
      <c r="H64" s="251"/>
    </row>
    <row r="65" spans="1:8" ht="15" customHeight="1" x14ac:dyDescent="0.3">
      <c r="A65" s="105" t="s">
        <v>70</v>
      </c>
      <c r="B65" s="67">
        <f>EXEMPTIONS!C6</f>
        <v>0</v>
      </c>
      <c r="C65" s="90" t="s">
        <v>71</v>
      </c>
      <c r="D65" s="67">
        <f>EXEMPTIONS!D6</f>
        <v>0</v>
      </c>
      <c r="E65" s="71"/>
      <c r="F65" s="71"/>
      <c r="G65" s="250"/>
      <c r="H65" s="251"/>
    </row>
    <row r="66" spans="1:8" ht="18.75" customHeight="1" x14ac:dyDescent="0.35">
      <c r="A66" s="244" t="s">
        <v>82</v>
      </c>
      <c r="B66" s="245"/>
      <c r="C66" s="245"/>
      <c r="D66" s="245"/>
      <c r="E66" s="92"/>
      <c r="F66" s="92"/>
      <c r="G66" s="252"/>
      <c r="H66" s="253"/>
    </row>
    <row r="67" spans="1:8" x14ac:dyDescent="0.3">
      <c r="A67" s="125" t="s">
        <v>65</v>
      </c>
      <c r="B67" s="126" t="str">
        <f>'LICENSE-REGIS'!I6</f>
        <v>N/A</v>
      </c>
      <c r="C67" s="127" t="s">
        <v>66</v>
      </c>
      <c r="D67" s="126">
        <f>'LICENSE-REGIS'!M6</f>
        <v>0</v>
      </c>
      <c r="E67" s="260"/>
      <c r="F67" s="261"/>
      <c r="G67" s="261"/>
      <c r="H67" s="262"/>
    </row>
    <row r="68" spans="1:8" x14ac:dyDescent="0.3">
      <c r="A68" s="8"/>
      <c r="B68" s="130"/>
      <c r="C68" s="131"/>
      <c r="D68" s="130"/>
      <c r="E68" s="131"/>
      <c r="F68" s="131"/>
      <c r="G68" s="131"/>
      <c r="H68" s="131"/>
    </row>
    <row r="69" spans="1:8" x14ac:dyDescent="0.3">
      <c r="A69" s="8"/>
      <c r="B69" s="130"/>
      <c r="C69" s="131"/>
      <c r="D69" s="130"/>
      <c r="E69" s="131"/>
      <c r="F69" s="131"/>
      <c r="G69" s="131"/>
      <c r="H69" s="131"/>
    </row>
    <row r="70" spans="1:8" x14ac:dyDescent="0.3">
      <c r="A70" s="8"/>
      <c r="B70" s="130"/>
      <c r="C70" s="131"/>
      <c r="D70" s="130"/>
      <c r="E70" s="131"/>
      <c r="F70" s="131"/>
      <c r="G70" s="131"/>
      <c r="H70" s="131"/>
    </row>
    <row r="71" spans="1:8" x14ac:dyDescent="0.3">
      <c r="A71" s="8"/>
      <c r="B71" s="130"/>
      <c r="C71" s="131"/>
      <c r="D71" s="130"/>
      <c r="E71" s="131"/>
      <c r="F71" s="131"/>
      <c r="G71" s="131"/>
      <c r="H71" s="131"/>
    </row>
    <row r="72" spans="1:8" x14ac:dyDescent="0.3">
      <c r="A72" s="128" t="s">
        <v>9</v>
      </c>
      <c r="B72" s="184" t="s">
        <v>10</v>
      </c>
      <c r="C72" s="184" t="s">
        <v>11</v>
      </c>
      <c r="D72" s="184" t="s">
        <v>12</v>
      </c>
      <c r="E72" s="184" t="s">
        <v>13</v>
      </c>
      <c r="F72" s="184" t="s">
        <v>15</v>
      </c>
      <c r="G72" s="184" t="s">
        <v>16</v>
      </c>
      <c r="H72" s="129" t="s">
        <v>17</v>
      </c>
    </row>
    <row r="73" spans="1:8" ht="17.399999999999999" x14ac:dyDescent="0.35">
      <c r="A73" s="116">
        <f>'CASE DATA'!A7</f>
        <v>0</v>
      </c>
      <c r="B73" s="117">
        <f>'CASE DATA'!B7</f>
        <v>0</v>
      </c>
      <c r="C73" s="119">
        <f>'CASE DATA'!C7</f>
        <v>0</v>
      </c>
      <c r="D73" s="119">
        <f>'CASE DATA'!D7</f>
        <v>0</v>
      </c>
      <c r="E73" s="119">
        <f>'CASE DATA'!E7</f>
        <v>0</v>
      </c>
      <c r="F73" s="119">
        <f>'CASE DATA'!F7</f>
        <v>0</v>
      </c>
      <c r="G73" s="119">
        <f>'CASE DATA'!G7</f>
        <v>0</v>
      </c>
      <c r="H73" s="120">
        <f>'CASE DATA'!H7</f>
        <v>0</v>
      </c>
    </row>
    <row r="74" spans="1:8" x14ac:dyDescent="0.3">
      <c r="A74" s="93" t="s">
        <v>19</v>
      </c>
      <c r="B74" s="72">
        <f>'CASE DATA'!J7</f>
        <v>0</v>
      </c>
      <c r="C74" s="73" t="s">
        <v>22</v>
      </c>
      <c r="D74" s="76">
        <f>'CASE DATA'!M7</f>
        <v>0</v>
      </c>
      <c r="E74" s="78" t="s">
        <v>25</v>
      </c>
      <c r="F74" s="81">
        <f>'CASE DATA'!P7</f>
        <v>0</v>
      </c>
      <c r="G74" s="83" t="s">
        <v>28</v>
      </c>
      <c r="H74" s="94">
        <f>'CASE DATA'!S7</f>
        <v>0</v>
      </c>
    </row>
    <row r="75" spans="1:8" x14ac:dyDescent="0.3">
      <c r="A75" s="95" t="s">
        <v>20</v>
      </c>
      <c r="B75" s="72">
        <f>'CASE DATA'!K7</f>
        <v>0</v>
      </c>
      <c r="C75" s="74" t="s">
        <v>23</v>
      </c>
      <c r="D75" s="76">
        <f>'CASE DATA'!N7</f>
        <v>0</v>
      </c>
      <c r="E75" s="79" t="s">
        <v>26</v>
      </c>
      <c r="F75" s="81">
        <f>'CASE DATA'!Q7</f>
        <v>0</v>
      </c>
      <c r="G75" s="84" t="s">
        <v>29</v>
      </c>
      <c r="H75" s="94">
        <f>'CASE DATA'!T7</f>
        <v>0</v>
      </c>
    </row>
    <row r="76" spans="1:8" x14ac:dyDescent="0.3">
      <c r="A76" s="96" t="s">
        <v>21</v>
      </c>
      <c r="B76" s="72">
        <f>'CASE DATA'!L7</f>
        <v>0</v>
      </c>
      <c r="C76" s="75" t="s">
        <v>24</v>
      </c>
      <c r="D76" s="77">
        <f>'CASE DATA'!O7</f>
        <v>0</v>
      </c>
      <c r="E76" s="80" t="s">
        <v>27</v>
      </c>
      <c r="F76" s="82">
        <f>'CASE DATA'!R7</f>
        <v>0</v>
      </c>
      <c r="G76" s="68"/>
      <c r="H76" s="97"/>
    </row>
    <row r="77" spans="1:8" x14ac:dyDescent="0.3">
      <c r="A77" s="98" t="s">
        <v>8</v>
      </c>
      <c r="B77" s="257">
        <f>'CASE DATA'!U7</f>
        <v>0</v>
      </c>
      <c r="C77" s="258"/>
      <c r="D77" s="258"/>
      <c r="E77" s="258"/>
      <c r="F77" s="258"/>
      <c r="G77" s="258"/>
      <c r="H77" s="259"/>
    </row>
    <row r="78" spans="1:8" ht="18" x14ac:dyDescent="0.35">
      <c r="A78" s="244" t="s">
        <v>76</v>
      </c>
      <c r="B78" s="245"/>
      <c r="C78" s="245"/>
      <c r="D78" s="245"/>
      <c r="E78" s="245"/>
      <c r="F78" s="245"/>
      <c r="G78" s="245"/>
      <c r="H78" s="246"/>
    </row>
    <row r="79" spans="1:8" ht="28.8" x14ac:dyDescent="0.3">
      <c r="A79" s="99" t="s">
        <v>40</v>
      </c>
      <c r="B79" s="85" t="s">
        <v>77</v>
      </c>
      <c r="C79" s="86" t="s">
        <v>44</v>
      </c>
      <c r="D79" s="86" t="s">
        <v>45</v>
      </c>
      <c r="E79" s="86" t="s">
        <v>46</v>
      </c>
      <c r="F79" s="87" t="s">
        <v>47</v>
      </c>
      <c r="G79" s="66" t="s">
        <v>78</v>
      </c>
      <c r="H79" s="100"/>
    </row>
    <row r="80" spans="1:8" x14ac:dyDescent="0.3">
      <c r="A80" s="101" t="str">
        <f>EXPUNGEMENT!D6</f>
        <v>NO</v>
      </c>
      <c r="B80" s="101" t="str">
        <f>EXPUNGEMENT!E6</f>
        <v>N/A</v>
      </c>
      <c r="C80" s="191" t="str">
        <f>EXPUNGEMENT!H6</f>
        <v>NO</v>
      </c>
      <c r="D80" s="191" t="str">
        <f>EXPUNGEMENT!I6</f>
        <v>N/A</v>
      </c>
      <c r="E80" s="191" t="str">
        <f>EXPUNGEMENT!J6</f>
        <v>N/A</v>
      </c>
      <c r="F80" s="191" t="str">
        <f>EXPUNGEMENT!K6</f>
        <v>N/A</v>
      </c>
      <c r="G80" s="69"/>
      <c r="H80" s="102"/>
    </row>
    <row r="81" spans="1:8" x14ac:dyDescent="0.3">
      <c r="A81" s="103" t="s">
        <v>49</v>
      </c>
      <c r="B81" s="88" t="s">
        <v>50</v>
      </c>
      <c r="C81" s="89" t="s">
        <v>45</v>
      </c>
      <c r="D81" s="89" t="s">
        <v>46</v>
      </c>
      <c r="E81" s="69"/>
      <c r="F81" s="69"/>
      <c r="G81" s="69"/>
      <c r="H81" s="102"/>
    </row>
    <row r="82" spans="1:8" x14ac:dyDescent="0.3">
      <c r="A82" s="104" t="str">
        <f>EXPUNGEMENT!M6</f>
        <v>NO</v>
      </c>
      <c r="B82" s="104">
        <f>EXPUNGEMENT!N6</f>
        <v>0</v>
      </c>
      <c r="C82" s="104" t="str">
        <f>EXPUNGEMENT!O6</f>
        <v>N/A</v>
      </c>
      <c r="D82" s="104" t="str">
        <f>EXPUNGEMENT!P6</f>
        <v>N/A</v>
      </c>
      <c r="E82" s="69"/>
      <c r="F82" s="69"/>
      <c r="G82" s="69"/>
      <c r="H82" s="102"/>
    </row>
    <row r="83" spans="1:8" ht="18.75" customHeight="1" x14ac:dyDescent="0.35">
      <c r="A83" s="244" t="s">
        <v>79</v>
      </c>
      <c r="B83" s="245"/>
      <c r="C83" s="245"/>
      <c r="D83" s="245"/>
      <c r="E83" s="245"/>
      <c r="F83" s="247"/>
      <c r="G83" s="248">
        <v>4</v>
      </c>
      <c r="H83" s="249"/>
    </row>
    <row r="84" spans="1:8" ht="15" customHeight="1" x14ac:dyDescent="0.3">
      <c r="A84" s="105" t="s">
        <v>59</v>
      </c>
      <c r="B84" s="67">
        <f>BANKRUPTCY!C7</f>
        <v>0</v>
      </c>
      <c r="C84" s="90" t="s">
        <v>60</v>
      </c>
      <c r="D84" s="67">
        <f>BANKRUPTCY!D7</f>
        <v>0</v>
      </c>
      <c r="E84" s="90" t="s">
        <v>61</v>
      </c>
      <c r="F84" s="70">
        <f>BANKRUPTCY!E7</f>
        <v>0</v>
      </c>
      <c r="G84" s="250"/>
      <c r="H84" s="251"/>
    </row>
    <row r="85" spans="1:8" ht="18.75" customHeight="1" x14ac:dyDescent="0.35">
      <c r="A85" s="244" t="s">
        <v>80</v>
      </c>
      <c r="B85" s="245"/>
      <c r="C85" s="245"/>
      <c r="D85" s="245"/>
      <c r="E85" s="245"/>
      <c r="F85" s="247"/>
      <c r="G85" s="250"/>
      <c r="H85" s="251"/>
    </row>
    <row r="86" spans="1:8" ht="15" customHeight="1" x14ac:dyDescent="0.3">
      <c r="A86" s="105" t="s">
        <v>59</v>
      </c>
      <c r="B86" s="67">
        <f>SOL!C7</f>
        <v>0</v>
      </c>
      <c r="C86" s="90" t="s">
        <v>60</v>
      </c>
      <c r="D86" s="67">
        <f>SOL!D7</f>
        <v>0</v>
      </c>
      <c r="E86" s="90" t="s">
        <v>61</v>
      </c>
      <c r="F86" s="70">
        <f>SOL!E7</f>
        <v>0</v>
      </c>
      <c r="G86" s="250"/>
      <c r="H86" s="251"/>
    </row>
    <row r="87" spans="1:8" ht="18.75" customHeight="1" x14ac:dyDescent="0.35">
      <c r="A87" s="244" t="s">
        <v>81</v>
      </c>
      <c r="B87" s="245"/>
      <c r="C87" s="245"/>
      <c r="D87" s="245"/>
      <c r="E87" s="92"/>
      <c r="F87" s="91"/>
      <c r="G87" s="250"/>
      <c r="H87" s="251"/>
    </row>
    <row r="88" spans="1:8" ht="15" customHeight="1" x14ac:dyDescent="0.3">
      <c r="A88" s="105" t="s">
        <v>70</v>
      </c>
      <c r="B88" s="67">
        <f>EXEMPTIONS!C7</f>
        <v>0</v>
      </c>
      <c r="C88" s="90" t="s">
        <v>71</v>
      </c>
      <c r="D88" s="67">
        <f>EXEMPTIONS!D7</f>
        <v>0</v>
      </c>
      <c r="E88" s="71"/>
      <c r="F88" s="71"/>
      <c r="G88" s="250"/>
      <c r="H88" s="251"/>
    </row>
    <row r="89" spans="1:8" ht="18.75" customHeight="1" x14ac:dyDescent="0.35">
      <c r="A89" s="244" t="s">
        <v>82</v>
      </c>
      <c r="B89" s="245"/>
      <c r="C89" s="245"/>
      <c r="D89" s="245"/>
      <c r="E89" s="92"/>
      <c r="F89" s="92"/>
      <c r="G89" s="252"/>
      <c r="H89" s="253"/>
    </row>
    <row r="90" spans="1:8" ht="15" thickBot="1" x14ac:dyDescent="0.35">
      <c r="A90" s="106" t="s">
        <v>65</v>
      </c>
      <c r="B90" s="107" t="str">
        <f>'LICENSE-REGIS'!I7</f>
        <v>N/A</v>
      </c>
      <c r="C90" s="108" t="s">
        <v>66</v>
      </c>
      <c r="D90" s="107">
        <f>'LICENSE-REGIS'!M7</f>
        <v>0</v>
      </c>
      <c r="E90" s="186"/>
      <c r="F90" s="187"/>
      <c r="G90" s="187"/>
      <c r="H90" s="188"/>
    </row>
    <row r="94" spans="1:8" ht="15" thickBot="1" x14ac:dyDescent="0.35"/>
    <row r="95" spans="1:8" x14ac:dyDescent="0.3">
      <c r="A95" s="115" t="s">
        <v>9</v>
      </c>
      <c r="B95" s="112" t="s">
        <v>10</v>
      </c>
      <c r="C95" s="112" t="s">
        <v>11</v>
      </c>
      <c r="D95" s="112" t="s">
        <v>12</v>
      </c>
      <c r="E95" s="112" t="s">
        <v>13</v>
      </c>
      <c r="F95" s="112" t="s">
        <v>15</v>
      </c>
      <c r="G95" s="112" t="s">
        <v>16</v>
      </c>
      <c r="H95" s="114" t="s">
        <v>17</v>
      </c>
    </row>
    <row r="96" spans="1:8" ht="17.399999999999999" x14ac:dyDescent="0.35">
      <c r="A96" s="116">
        <f>'CASE DATA'!A8</f>
        <v>0</v>
      </c>
      <c r="B96" s="117">
        <f>'CASE DATA'!B8</f>
        <v>0</v>
      </c>
      <c r="C96" s="119">
        <f>'CASE DATA'!C8</f>
        <v>0</v>
      </c>
      <c r="D96" s="119">
        <f>'CASE DATA'!D8</f>
        <v>0</v>
      </c>
      <c r="E96" s="123">
        <f>'CASE DATA'!E8</f>
        <v>0</v>
      </c>
      <c r="F96" s="119">
        <f>'CASE DATA'!G8</f>
        <v>0</v>
      </c>
      <c r="G96" s="119">
        <f>'CASE DATA'!H8</f>
        <v>0</v>
      </c>
      <c r="H96" s="120">
        <f>'CASE DATA'!I8</f>
        <v>0</v>
      </c>
    </row>
    <row r="97" spans="1:8" x14ac:dyDescent="0.3">
      <c r="A97" s="93" t="s">
        <v>19</v>
      </c>
      <c r="B97" s="72">
        <f>'CASE DATA'!J8</f>
        <v>0</v>
      </c>
      <c r="C97" s="73" t="s">
        <v>22</v>
      </c>
      <c r="D97" s="76">
        <f>'CASE DATA'!M8</f>
        <v>0</v>
      </c>
      <c r="E97" s="78" t="s">
        <v>25</v>
      </c>
      <c r="F97" s="81">
        <f>'CASE DATA'!P8</f>
        <v>0</v>
      </c>
      <c r="G97" s="83" t="s">
        <v>28</v>
      </c>
      <c r="H97" s="94">
        <f>'CASE DATA'!S8</f>
        <v>0</v>
      </c>
    </row>
    <row r="98" spans="1:8" x14ac:dyDescent="0.3">
      <c r="A98" s="95" t="s">
        <v>20</v>
      </c>
      <c r="B98" s="72">
        <f>'CASE DATA'!K8</f>
        <v>0</v>
      </c>
      <c r="C98" s="74" t="s">
        <v>23</v>
      </c>
      <c r="D98" s="76">
        <f>'CASE DATA'!N8</f>
        <v>0</v>
      </c>
      <c r="E98" s="79" t="s">
        <v>26</v>
      </c>
      <c r="F98" s="81">
        <f>'CASE DATA'!Q8</f>
        <v>0</v>
      </c>
      <c r="G98" s="84" t="s">
        <v>29</v>
      </c>
      <c r="H98" s="94">
        <f>'CASE DATA'!T8</f>
        <v>0</v>
      </c>
    </row>
    <row r="99" spans="1:8" x14ac:dyDescent="0.3">
      <c r="A99" s="96" t="s">
        <v>21</v>
      </c>
      <c r="B99" s="72">
        <f>'CASE DATA'!L8</f>
        <v>0</v>
      </c>
      <c r="C99" s="75" t="s">
        <v>24</v>
      </c>
      <c r="D99" s="77">
        <f>'CASE DATA'!O8</f>
        <v>0</v>
      </c>
      <c r="E99" s="80" t="s">
        <v>27</v>
      </c>
      <c r="F99" s="82">
        <f>'CASE DATA'!R8</f>
        <v>0</v>
      </c>
      <c r="G99" s="68"/>
      <c r="H99" s="97"/>
    </row>
    <row r="100" spans="1:8" x14ac:dyDescent="0.3">
      <c r="A100" s="98" t="s">
        <v>8</v>
      </c>
      <c r="B100" s="257">
        <f>'CASE DATA'!U8</f>
        <v>0</v>
      </c>
      <c r="C100" s="258"/>
      <c r="D100" s="258"/>
      <c r="E100" s="258"/>
      <c r="F100" s="258"/>
      <c r="G100" s="258"/>
      <c r="H100" s="259"/>
    </row>
    <row r="101" spans="1:8" ht="18" x14ac:dyDescent="0.35">
      <c r="A101" s="244" t="s">
        <v>76</v>
      </c>
      <c r="B101" s="245"/>
      <c r="C101" s="245"/>
      <c r="D101" s="245"/>
      <c r="E101" s="245"/>
      <c r="F101" s="245"/>
      <c r="G101" s="245"/>
      <c r="H101" s="246"/>
    </row>
    <row r="102" spans="1:8" ht="28.8" x14ac:dyDescent="0.3">
      <c r="A102" s="99" t="s">
        <v>40</v>
      </c>
      <c r="B102" s="85" t="s">
        <v>77</v>
      </c>
      <c r="C102" s="86" t="s">
        <v>44</v>
      </c>
      <c r="D102" s="86" t="s">
        <v>45</v>
      </c>
      <c r="E102" s="86" t="s">
        <v>46</v>
      </c>
      <c r="F102" s="87" t="s">
        <v>47</v>
      </c>
      <c r="G102" s="66" t="s">
        <v>78</v>
      </c>
      <c r="H102" s="100"/>
    </row>
    <row r="103" spans="1:8" x14ac:dyDescent="0.3">
      <c r="A103" s="101" t="str">
        <f>EXPUNGEMENT!D7</f>
        <v>NO</v>
      </c>
      <c r="B103" s="101" t="str">
        <f>EXPUNGEMENT!E7</f>
        <v>N/A</v>
      </c>
      <c r="C103" s="191" t="str">
        <f>EXPUNGEMENT!H7</f>
        <v>NO</v>
      </c>
      <c r="D103" s="191" t="str">
        <f>EXPUNGEMENT!I7</f>
        <v>N/A</v>
      </c>
      <c r="E103" s="191" t="str">
        <f>EXPUNGEMENT!J7</f>
        <v>N/A</v>
      </c>
      <c r="F103" s="191" t="str">
        <f>EXPUNGEMENT!K7</f>
        <v>N/A</v>
      </c>
      <c r="G103" s="69"/>
      <c r="H103" s="102"/>
    </row>
    <row r="104" spans="1:8" x14ac:dyDescent="0.3">
      <c r="A104" s="103" t="s">
        <v>49</v>
      </c>
      <c r="B104" s="88" t="s">
        <v>50</v>
      </c>
      <c r="C104" s="89" t="s">
        <v>45</v>
      </c>
      <c r="D104" s="89" t="s">
        <v>46</v>
      </c>
      <c r="E104" s="69"/>
      <c r="F104" s="69"/>
      <c r="G104" s="69"/>
      <c r="H104" s="102"/>
    </row>
    <row r="105" spans="1:8" x14ac:dyDescent="0.3">
      <c r="A105" s="104" t="str">
        <f>EXPUNGEMENT!M7</f>
        <v>NO</v>
      </c>
      <c r="B105" s="104">
        <f>EXPUNGEMENT!N7</f>
        <v>0</v>
      </c>
      <c r="C105" s="104" t="str">
        <f>EXPUNGEMENT!O7</f>
        <v>N/A</v>
      </c>
      <c r="D105" s="104" t="str">
        <f>EXPUNGEMENT!P7</f>
        <v>N/A</v>
      </c>
      <c r="E105" s="69"/>
      <c r="F105" s="69"/>
      <c r="G105" s="69"/>
      <c r="H105" s="102"/>
    </row>
    <row r="106" spans="1:8" ht="18.75" customHeight="1" x14ac:dyDescent="0.35">
      <c r="A106" s="244" t="s">
        <v>79</v>
      </c>
      <c r="B106" s="245"/>
      <c r="C106" s="245"/>
      <c r="D106" s="245"/>
      <c r="E106" s="245"/>
      <c r="F106" s="247"/>
      <c r="G106" s="248">
        <v>5</v>
      </c>
      <c r="H106" s="249"/>
    </row>
    <row r="107" spans="1:8" ht="15" customHeight="1" x14ac:dyDescent="0.3">
      <c r="A107" s="105" t="s">
        <v>59</v>
      </c>
      <c r="B107" s="67">
        <f>BANKRUPTCY!C8</f>
        <v>0</v>
      </c>
      <c r="C107" s="90" t="s">
        <v>60</v>
      </c>
      <c r="D107" s="67">
        <f>BANKRUPTCY!D8</f>
        <v>0</v>
      </c>
      <c r="E107" s="90" t="s">
        <v>61</v>
      </c>
      <c r="F107" s="70">
        <f>BANKRUPTCY!E8</f>
        <v>0</v>
      </c>
      <c r="G107" s="250"/>
      <c r="H107" s="251"/>
    </row>
    <row r="108" spans="1:8" ht="18.75" customHeight="1" x14ac:dyDescent="0.35">
      <c r="A108" s="244" t="s">
        <v>80</v>
      </c>
      <c r="B108" s="245"/>
      <c r="C108" s="245"/>
      <c r="D108" s="245"/>
      <c r="E108" s="245"/>
      <c r="F108" s="247"/>
      <c r="G108" s="250"/>
      <c r="H108" s="251"/>
    </row>
    <row r="109" spans="1:8" ht="15" customHeight="1" x14ac:dyDescent="0.3">
      <c r="A109" s="105" t="s">
        <v>59</v>
      </c>
      <c r="B109" s="67">
        <f>SOL!C8</f>
        <v>0</v>
      </c>
      <c r="C109" s="90" t="s">
        <v>60</v>
      </c>
      <c r="D109" s="67">
        <f>SOL!D8</f>
        <v>0</v>
      </c>
      <c r="E109" s="90" t="s">
        <v>61</v>
      </c>
      <c r="F109" s="70">
        <f>SOL!E8</f>
        <v>0</v>
      </c>
      <c r="G109" s="250"/>
      <c r="H109" s="251"/>
    </row>
    <row r="110" spans="1:8" ht="18.75" customHeight="1" x14ac:dyDescent="0.35">
      <c r="A110" s="244" t="s">
        <v>81</v>
      </c>
      <c r="B110" s="245"/>
      <c r="C110" s="245"/>
      <c r="D110" s="245"/>
      <c r="E110" s="92"/>
      <c r="F110" s="91"/>
      <c r="G110" s="250"/>
      <c r="H110" s="251"/>
    </row>
    <row r="111" spans="1:8" ht="15" customHeight="1" x14ac:dyDescent="0.3">
      <c r="A111" s="105" t="s">
        <v>70</v>
      </c>
      <c r="B111" s="67">
        <f>EXEMPTIONS!C8</f>
        <v>0</v>
      </c>
      <c r="C111" s="90" t="s">
        <v>71</v>
      </c>
      <c r="D111" s="67">
        <f>EXEMPTIONS!D8</f>
        <v>0</v>
      </c>
      <c r="E111" s="71"/>
      <c r="F111" s="71"/>
      <c r="G111" s="250"/>
      <c r="H111" s="251"/>
    </row>
    <row r="112" spans="1:8" ht="18.75" customHeight="1" x14ac:dyDescent="0.35">
      <c r="A112" s="244" t="s">
        <v>82</v>
      </c>
      <c r="B112" s="245"/>
      <c r="C112" s="245"/>
      <c r="D112" s="245"/>
      <c r="E112" s="92"/>
      <c r="F112" s="92"/>
      <c r="G112" s="252"/>
      <c r="H112" s="253"/>
    </row>
    <row r="113" spans="1:8" ht="15" thickBot="1" x14ac:dyDescent="0.35">
      <c r="A113" s="106" t="s">
        <v>65</v>
      </c>
      <c r="B113" s="107" t="str">
        <f>'LICENSE-REGIS'!I8</f>
        <v>N/A</v>
      </c>
      <c r="C113" s="108" t="s">
        <v>66</v>
      </c>
      <c r="D113" s="107">
        <f>'LICENSE-REGIS'!M8</f>
        <v>0</v>
      </c>
      <c r="E113" s="186"/>
      <c r="F113" s="187"/>
      <c r="G113" s="187"/>
      <c r="H113" s="188"/>
    </row>
    <row r="117" spans="1:8" ht="15" thickBot="1" x14ac:dyDescent="0.35"/>
    <row r="118" spans="1:8" x14ac:dyDescent="0.3">
      <c r="A118" s="115" t="s">
        <v>9</v>
      </c>
      <c r="B118" s="112" t="s">
        <v>10</v>
      </c>
      <c r="C118" s="112" t="s">
        <v>11</v>
      </c>
      <c r="D118" s="112" t="s">
        <v>12</v>
      </c>
      <c r="E118" s="112" t="s">
        <v>13</v>
      </c>
      <c r="F118" s="112" t="s">
        <v>15</v>
      </c>
      <c r="G118" s="112" t="s">
        <v>16</v>
      </c>
      <c r="H118" s="114" t="s">
        <v>17</v>
      </c>
    </row>
    <row r="119" spans="1:8" ht="17.399999999999999" x14ac:dyDescent="0.35">
      <c r="A119" s="116">
        <f>'CASE DATA'!A9</f>
        <v>0</v>
      </c>
      <c r="B119" s="117">
        <f>'CASE DATA'!B9</f>
        <v>0</v>
      </c>
      <c r="C119" s="119">
        <f>'CASE DATA'!C9</f>
        <v>0</v>
      </c>
      <c r="D119" s="119">
        <f>'CASE DATA'!D9</f>
        <v>0</v>
      </c>
      <c r="E119" s="121">
        <f>'CASE DATA'!E9</f>
        <v>0</v>
      </c>
      <c r="F119" s="121">
        <f>'CASE DATA'!G9</f>
        <v>0</v>
      </c>
      <c r="G119" s="121">
        <f>'CASE DATA'!H9</f>
        <v>0</v>
      </c>
      <c r="H119" s="122">
        <f>'CASE DATA'!I9</f>
        <v>0</v>
      </c>
    </row>
    <row r="120" spans="1:8" x14ac:dyDescent="0.3">
      <c r="A120" s="93" t="s">
        <v>19</v>
      </c>
      <c r="B120" s="72">
        <f>'CASE DATA'!J9</f>
        <v>0</v>
      </c>
      <c r="C120" s="73" t="s">
        <v>22</v>
      </c>
      <c r="D120" s="76">
        <f>'CASE DATA'!M9</f>
        <v>0</v>
      </c>
      <c r="E120" s="78" t="s">
        <v>25</v>
      </c>
      <c r="F120" s="81">
        <f>'CASE DATA'!P9</f>
        <v>0</v>
      </c>
      <c r="G120" s="83" t="s">
        <v>28</v>
      </c>
      <c r="H120" s="94">
        <f>'CASE DATA'!S9</f>
        <v>0</v>
      </c>
    </row>
    <row r="121" spans="1:8" x14ac:dyDescent="0.3">
      <c r="A121" s="95" t="s">
        <v>20</v>
      </c>
      <c r="B121" s="72">
        <f>'CASE DATA'!K9</f>
        <v>0</v>
      </c>
      <c r="C121" s="74" t="s">
        <v>23</v>
      </c>
      <c r="D121" s="76">
        <f>'CASE DATA'!N9</f>
        <v>0</v>
      </c>
      <c r="E121" s="79" t="s">
        <v>26</v>
      </c>
      <c r="F121" s="81">
        <f>'CASE DATA'!Q9</f>
        <v>0</v>
      </c>
      <c r="G121" s="84" t="s">
        <v>29</v>
      </c>
      <c r="H121" s="94">
        <f>'CASE DATA'!T9</f>
        <v>0</v>
      </c>
    </row>
    <row r="122" spans="1:8" x14ac:dyDescent="0.3">
      <c r="A122" s="96" t="s">
        <v>21</v>
      </c>
      <c r="B122" s="72">
        <f>'CASE DATA'!L9</f>
        <v>0</v>
      </c>
      <c r="C122" s="75" t="s">
        <v>24</v>
      </c>
      <c r="D122" s="77">
        <f>'CASE DATA'!O9</f>
        <v>0</v>
      </c>
      <c r="E122" s="80" t="s">
        <v>27</v>
      </c>
      <c r="F122" s="82">
        <f>'CASE DATA'!R9</f>
        <v>0</v>
      </c>
      <c r="G122" s="68"/>
      <c r="H122" s="97"/>
    </row>
    <row r="123" spans="1:8" x14ac:dyDescent="0.3">
      <c r="A123" s="98" t="s">
        <v>8</v>
      </c>
      <c r="B123" s="257">
        <f>'CASE DATA'!U9</f>
        <v>0</v>
      </c>
      <c r="C123" s="258"/>
      <c r="D123" s="258"/>
      <c r="E123" s="258"/>
      <c r="F123" s="258"/>
      <c r="G123" s="258"/>
      <c r="H123" s="259"/>
    </row>
    <row r="124" spans="1:8" ht="18" x14ac:dyDescent="0.35">
      <c r="A124" s="244" t="s">
        <v>76</v>
      </c>
      <c r="B124" s="245"/>
      <c r="C124" s="245"/>
      <c r="D124" s="245"/>
      <c r="E124" s="245"/>
      <c r="F124" s="245"/>
      <c r="G124" s="245"/>
      <c r="H124" s="246"/>
    </row>
    <row r="125" spans="1:8" ht="28.8" x14ac:dyDescent="0.3">
      <c r="A125" s="99" t="s">
        <v>40</v>
      </c>
      <c r="B125" s="85" t="s">
        <v>77</v>
      </c>
      <c r="C125" s="86" t="s">
        <v>44</v>
      </c>
      <c r="D125" s="86" t="s">
        <v>45</v>
      </c>
      <c r="E125" s="86" t="s">
        <v>46</v>
      </c>
      <c r="F125" s="87" t="s">
        <v>47</v>
      </c>
      <c r="G125" s="66" t="s">
        <v>78</v>
      </c>
      <c r="H125" s="100"/>
    </row>
    <row r="126" spans="1:8" x14ac:dyDescent="0.3">
      <c r="A126" s="101" t="str">
        <f>EXPUNGEMENT!D8</f>
        <v>NO</v>
      </c>
      <c r="B126" s="101" t="str">
        <f>EXPUNGEMENT!E8</f>
        <v>N/A</v>
      </c>
      <c r="C126" s="191" t="str">
        <f>EXPUNGEMENT!H8</f>
        <v>NO</v>
      </c>
      <c r="D126" s="191" t="str">
        <f>EXPUNGEMENT!I8</f>
        <v>N/A</v>
      </c>
      <c r="E126" s="191" t="str">
        <f>EXPUNGEMENT!J8</f>
        <v>N/A</v>
      </c>
      <c r="F126" s="191" t="str">
        <f>EXPUNGEMENT!K8</f>
        <v>N/A</v>
      </c>
      <c r="G126" s="69"/>
      <c r="H126" s="102"/>
    </row>
    <row r="127" spans="1:8" x14ac:dyDescent="0.3">
      <c r="A127" s="103" t="s">
        <v>49</v>
      </c>
      <c r="B127" s="88" t="s">
        <v>50</v>
      </c>
      <c r="C127" s="89" t="s">
        <v>45</v>
      </c>
      <c r="D127" s="89" t="s">
        <v>46</v>
      </c>
      <c r="E127" s="69"/>
      <c r="F127" s="69"/>
      <c r="G127" s="69"/>
      <c r="H127" s="102"/>
    </row>
    <row r="128" spans="1:8" x14ac:dyDescent="0.3">
      <c r="A128" s="104" t="str">
        <f>EXPUNGEMENT!M8</f>
        <v>NO</v>
      </c>
      <c r="B128" s="104">
        <f>EXPUNGEMENT!N8</f>
        <v>0</v>
      </c>
      <c r="C128" s="104" t="str">
        <f>EXPUNGEMENT!O8</f>
        <v>N/A</v>
      </c>
      <c r="D128" s="104" t="str">
        <f>EXPUNGEMENT!P8</f>
        <v>N/A</v>
      </c>
      <c r="E128" s="69"/>
      <c r="F128" s="69"/>
      <c r="G128" s="69"/>
      <c r="H128" s="102"/>
    </row>
    <row r="129" spans="1:8" ht="18.75" customHeight="1" x14ac:dyDescent="0.35">
      <c r="A129" s="244" t="s">
        <v>79</v>
      </c>
      <c r="B129" s="245"/>
      <c r="C129" s="245"/>
      <c r="D129" s="245"/>
      <c r="E129" s="245"/>
      <c r="F129" s="247"/>
      <c r="G129" s="248">
        <v>6</v>
      </c>
      <c r="H129" s="249"/>
    </row>
    <row r="130" spans="1:8" ht="15" customHeight="1" x14ac:dyDescent="0.3">
      <c r="A130" s="105" t="s">
        <v>59</v>
      </c>
      <c r="B130" s="67">
        <f>BANKRUPTCY!C9</f>
        <v>0</v>
      </c>
      <c r="C130" s="90" t="s">
        <v>60</v>
      </c>
      <c r="D130" s="67">
        <f>BANKRUPTCY!D9</f>
        <v>0</v>
      </c>
      <c r="E130" s="90" t="s">
        <v>61</v>
      </c>
      <c r="F130" s="70">
        <f>BANKRUPTCY!E9</f>
        <v>0</v>
      </c>
      <c r="G130" s="250"/>
      <c r="H130" s="251"/>
    </row>
    <row r="131" spans="1:8" ht="18.75" customHeight="1" x14ac:dyDescent="0.35">
      <c r="A131" s="244" t="s">
        <v>80</v>
      </c>
      <c r="B131" s="245"/>
      <c r="C131" s="245"/>
      <c r="D131" s="245"/>
      <c r="E131" s="245"/>
      <c r="F131" s="247"/>
      <c r="G131" s="250"/>
      <c r="H131" s="251"/>
    </row>
    <row r="132" spans="1:8" ht="15" customHeight="1" x14ac:dyDescent="0.3">
      <c r="A132" s="105" t="s">
        <v>59</v>
      </c>
      <c r="B132" s="67">
        <f>SOL!C9</f>
        <v>0</v>
      </c>
      <c r="C132" s="90" t="s">
        <v>60</v>
      </c>
      <c r="D132" s="67">
        <f>SOL!D9</f>
        <v>0</v>
      </c>
      <c r="E132" s="90" t="s">
        <v>61</v>
      </c>
      <c r="F132" s="70">
        <f>SOL!E9</f>
        <v>0</v>
      </c>
      <c r="G132" s="250"/>
      <c r="H132" s="251"/>
    </row>
    <row r="133" spans="1:8" ht="18.75" customHeight="1" x14ac:dyDescent="0.35">
      <c r="A133" s="244" t="s">
        <v>81</v>
      </c>
      <c r="B133" s="245"/>
      <c r="C133" s="245"/>
      <c r="D133" s="245"/>
      <c r="E133" s="92"/>
      <c r="F133" s="91"/>
      <c r="G133" s="250"/>
      <c r="H133" s="251"/>
    </row>
    <row r="134" spans="1:8" ht="15" customHeight="1" x14ac:dyDescent="0.3">
      <c r="A134" s="105" t="s">
        <v>70</v>
      </c>
      <c r="B134" s="67">
        <f>EXEMPTIONS!C9</f>
        <v>0</v>
      </c>
      <c r="C134" s="90" t="s">
        <v>71</v>
      </c>
      <c r="D134" s="67">
        <f>EXEMPTIONS!D9</f>
        <v>0</v>
      </c>
      <c r="E134" s="71"/>
      <c r="F134" s="71"/>
      <c r="G134" s="250"/>
      <c r="H134" s="251"/>
    </row>
    <row r="135" spans="1:8" ht="18.75" customHeight="1" x14ac:dyDescent="0.35">
      <c r="A135" s="244" t="s">
        <v>82</v>
      </c>
      <c r="B135" s="245"/>
      <c r="C135" s="245"/>
      <c r="D135" s="245"/>
      <c r="E135" s="92"/>
      <c r="F135" s="92"/>
      <c r="G135" s="252"/>
      <c r="H135" s="253"/>
    </row>
    <row r="136" spans="1:8" ht="15" thickBot="1" x14ac:dyDescent="0.35">
      <c r="A136" s="106" t="s">
        <v>65</v>
      </c>
      <c r="B136" s="107" t="str">
        <f>'LICENSE-REGIS'!I9</f>
        <v>N/A</v>
      </c>
      <c r="C136" s="108" t="s">
        <v>66</v>
      </c>
      <c r="D136" s="107">
        <f>'LICENSE-REGIS'!M9</f>
        <v>0</v>
      </c>
      <c r="E136" s="254"/>
      <c r="F136" s="255"/>
      <c r="G136" s="255"/>
      <c r="H136" s="256"/>
    </row>
    <row r="137" spans="1:8" x14ac:dyDescent="0.3">
      <c r="A137" s="8"/>
      <c r="B137" s="130"/>
      <c r="C137" s="131"/>
      <c r="D137" s="130"/>
      <c r="E137" s="131"/>
      <c r="F137" s="131"/>
      <c r="G137" s="131"/>
      <c r="H137" s="131"/>
    </row>
    <row r="138" spans="1:8" x14ac:dyDescent="0.3">
      <c r="A138" s="8"/>
      <c r="B138" s="130"/>
      <c r="C138" s="131"/>
      <c r="D138" s="130"/>
      <c r="E138" s="131"/>
      <c r="F138" s="131"/>
      <c r="G138" s="131"/>
      <c r="H138" s="131"/>
    </row>
    <row r="139" spans="1:8" x14ac:dyDescent="0.3">
      <c r="A139" s="8"/>
      <c r="B139" s="130"/>
      <c r="C139" s="131"/>
      <c r="D139" s="130"/>
      <c r="E139" s="131"/>
      <c r="F139" s="131"/>
      <c r="G139" s="131"/>
      <c r="H139" s="131"/>
    </row>
    <row r="140" spans="1:8" ht="15" thickBot="1" x14ac:dyDescent="0.35">
      <c r="A140" s="141"/>
      <c r="B140" s="141"/>
      <c r="C140" s="141"/>
      <c r="D140" s="141"/>
      <c r="E140" s="141"/>
      <c r="F140" s="141"/>
      <c r="G140" s="141"/>
      <c r="H140" s="141"/>
    </row>
    <row r="141" spans="1:8" x14ac:dyDescent="0.3">
      <c r="A141" s="115" t="s">
        <v>9</v>
      </c>
      <c r="B141" s="112" t="s">
        <v>10</v>
      </c>
      <c r="C141" s="112" t="s">
        <v>11</v>
      </c>
      <c r="D141" s="112" t="s">
        <v>12</v>
      </c>
      <c r="E141" s="112" t="s">
        <v>13</v>
      </c>
      <c r="F141" s="112" t="s">
        <v>15</v>
      </c>
      <c r="G141" s="112" t="s">
        <v>16</v>
      </c>
      <c r="H141" s="114" t="s">
        <v>17</v>
      </c>
    </row>
    <row r="142" spans="1:8" ht="17.399999999999999" x14ac:dyDescent="0.35">
      <c r="A142" s="116">
        <f>'CASE DATA'!A10</f>
        <v>0</v>
      </c>
      <c r="B142" s="117">
        <f>'CASE DATA'!B10</f>
        <v>0</v>
      </c>
      <c r="C142" s="119">
        <f>'CASE DATA'!C10</f>
        <v>0</v>
      </c>
      <c r="D142" s="119">
        <f>'CASE DATA'!D10</f>
        <v>0</v>
      </c>
      <c r="E142" s="117">
        <f>'CASE DATA'!E10</f>
        <v>0</v>
      </c>
      <c r="F142" s="117">
        <f>'CASE DATA'!G10</f>
        <v>0</v>
      </c>
      <c r="G142" s="117">
        <f>'CASE DATA'!H10</f>
        <v>0</v>
      </c>
      <c r="H142" s="118">
        <f>'CASE DATA'!I10</f>
        <v>0</v>
      </c>
    </row>
    <row r="143" spans="1:8" x14ac:dyDescent="0.3">
      <c r="A143" s="93" t="s">
        <v>19</v>
      </c>
      <c r="B143" s="72">
        <f>'CASE DATA'!J10</f>
        <v>0</v>
      </c>
      <c r="C143" s="73" t="s">
        <v>22</v>
      </c>
      <c r="D143" s="76">
        <f>'CASE DATA'!M10</f>
        <v>0</v>
      </c>
      <c r="E143" s="78" t="s">
        <v>25</v>
      </c>
      <c r="F143" s="81">
        <f>'CASE DATA'!P10</f>
        <v>0</v>
      </c>
      <c r="G143" s="83" t="s">
        <v>28</v>
      </c>
      <c r="H143" s="94">
        <f>'CASE DATA'!S10</f>
        <v>0</v>
      </c>
    </row>
    <row r="144" spans="1:8" x14ac:dyDescent="0.3">
      <c r="A144" s="95" t="s">
        <v>20</v>
      </c>
      <c r="B144" s="72">
        <f>'CASE DATA'!K10</f>
        <v>0</v>
      </c>
      <c r="C144" s="74" t="s">
        <v>23</v>
      </c>
      <c r="D144" s="76">
        <f>'CASE DATA'!N10</f>
        <v>0</v>
      </c>
      <c r="E144" s="79" t="s">
        <v>26</v>
      </c>
      <c r="F144" s="81">
        <f>'CASE DATA'!Q10</f>
        <v>0</v>
      </c>
      <c r="G144" s="84" t="s">
        <v>29</v>
      </c>
      <c r="H144" s="94">
        <f>'CASE DATA'!T10</f>
        <v>0</v>
      </c>
    </row>
    <row r="145" spans="1:8" x14ac:dyDescent="0.3">
      <c r="A145" s="96" t="s">
        <v>21</v>
      </c>
      <c r="B145" s="72">
        <f>'CASE DATA'!L10</f>
        <v>0</v>
      </c>
      <c r="C145" s="75" t="s">
        <v>24</v>
      </c>
      <c r="D145" s="77">
        <f>'CASE DATA'!O10</f>
        <v>0</v>
      </c>
      <c r="E145" s="80" t="s">
        <v>27</v>
      </c>
      <c r="F145" s="82">
        <f>'CASE DATA'!R10</f>
        <v>0</v>
      </c>
      <c r="G145" s="68"/>
      <c r="H145" s="97"/>
    </row>
    <row r="146" spans="1:8" x14ac:dyDescent="0.3">
      <c r="A146" s="98" t="s">
        <v>8</v>
      </c>
      <c r="B146" s="257">
        <f>'CASE DATA'!U10</f>
        <v>0</v>
      </c>
      <c r="C146" s="258"/>
      <c r="D146" s="258"/>
      <c r="E146" s="258"/>
      <c r="F146" s="258"/>
      <c r="G146" s="258"/>
      <c r="H146" s="259"/>
    </row>
    <row r="147" spans="1:8" ht="18" x14ac:dyDescent="0.35">
      <c r="A147" s="244" t="s">
        <v>76</v>
      </c>
      <c r="B147" s="245"/>
      <c r="C147" s="245"/>
      <c r="D147" s="245"/>
      <c r="E147" s="245"/>
      <c r="F147" s="245"/>
      <c r="G147" s="245"/>
      <c r="H147" s="246"/>
    </row>
    <row r="148" spans="1:8" ht="28.8" x14ac:dyDescent="0.3">
      <c r="A148" s="99" t="s">
        <v>40</v>
      </c>
      <c r="B148" s="85" t="s">
        <v>77</v>
      </c>
      <c r="C148" s="86" t="s">
        <v>44</v>
      </c>
      <c r="D148" s="86" t="s">
        <v>45</v>
      </c>
      <c r="E148" s="86" t="s">
        <v>46</v>
      </c>
      <c r="F148" s="87" t="s">
        <v>47</v>
      </c>
      <c r="G148" s="66" t="s">
        <v>78</v>
      </c>
      <c r="H148" s="100"/>
    </row>
    <row r="149" spans="1:8" x14ac:dyDescent="0.3">
      <c r="A149" s="101" t="str">
        <f>EXPUNGEMENT!D9</f>
        <v>NO</v>
      </c>
      <c r="B149" s="101" t="str">
        <f>EXPUNGEMENT!E9</f>
        <v>N/A</v>
      </c>
      <c r="C149" s="191" t="str">
        <f>EXPUNGEMENT!H9</f>
        <v>NO</v>
      </c>
      <c r="D149" s="191" t="str">
        <f>EXPUNGEMENT!I9</f>
        <v>N/A</v>
      </c>
      <c r="E149" s="191" t="str">
        <f>EXPUNGEMENT!J9</f>
        <v>N/A</v>
      </c>
      <c r="F149" s="191" t="str">
        <f>EXPUNGEMENT!K9</f>
        <v>N/A</v>
      </c>
      <c r="G149" s="69"/>
      <c r="H149" s="102"/>
    </row>
    <row r="150" spans="1:8" x14ac:dyDescent="0.3">
      <c r="A150" s="103" t="s">
        <v>49</v>
      </c>
      <c r="B150" s="88" t="s">
        <v>50</v>
      </c>
      <c r="C150" s="89" t="s">
        <v>45</v>
      </c>
      <c r="D150" s="89" t="s">
        <v>46</v>
      </c>
      <c r="E150" s="69"/>
      <c r="F150" s="69"/>
      <c r="G150" s="69"/>
      <c r="H150" s="102"/>
    </row>
    <row r="151" spans="1:8" x14ac:dyDescent="0.3">
      <c r="A151" s="104" t="str">
        <f>EXPUNGEMENT!M9</f>
        <v>NO</v>
      </c>
      <c r="B151" s="104">
        <f>EXPUNGEMENT!N9</f>
        <v>0</v>
      </c>
      <c r="C151" s="104" t="str">
        <f>EXPUNGEMENT!O9</f>
        <v>N/A</v>
      </c>
      <c r="D151" s="104" t="str">
        <f>EXPUNGEMENT!P9</f>
        <v>N/A</v>
      </c>
      <c r="E151" s="69"/>
      <c r="F151" s="69"/>
      <c r="G151" s="69"/>
      <c r="H151" s="102"/>
    </row>
    <row r="152" spans="1:8" ht="18" x14ac:dyDescent="0.35">
      <c r="A152" s="244" t="s">
        <v>79</v>
      </c>
      <c r="B152" s="245"/>
      <c r="C152" s="245"/>
      <c r="D152" s="245"/>
      <c r="E152" s="245"/>
      <c r="F152" s="247"/>
      <c r="G152" s="248">
        <v>7</v>
      </c>
      <c r="H152" s="249"/>
    </row>
    <row r="153" spans="1:8" ht="15" customHeight="1" x14ac:dyDescent="0.3">
      <c r="A153" s="105" t="s">
        <v>59</v>
      </c>
      <c r="B153" s="67">
        <f>BANKRUPTCY!C10</f>
        <v>0</v>
      </c>
      <c r="C153" s="90" t="s">
        <v>60</v>
      </c>
      <c r="D153" s="67">
        <f>BANKRUPTCY!D10</f>
        <v>0</v>
      </c>
      <c r="E153" s="90" t="s">
        <v>61</v>
      </c>
      <c r="F153" s="70">
        <f>BANKRUPTCY!E9</f>
        <v>0</v>
      </c>
      <c r="G153" s="250"/>
      <c r="H153" s="251"/>
    </row>
    <row r="154" spans="1:8" ht="18" x14ac:dyDescent="0.35">
      <c r="A154" s="244" t="s">
        <v>80</v>
      </c>
      <c r="B154" s="245"/>
      <c r="C154" s="245"/>
      <c r="D154" s="245"/>
      <c r="E154" s="245"/>
      <c r="F154" s="247"/>
      <c r="G154" s="250"/>
      <c r="H154" s="251"/>
    </row>
    <row r="155" spans="1:8" ht="15" customHeight="1" x14ac:dyDescent="0.3">
      <c r="A155" s="105" t="s">
        <v>59</v>
      </c>
      <c r="B155" s="67">
        <f>SOL!C10</f>
        <v>0</v>
      </c>
      <c r="C155" s="90" t="s">
        <v>60</v>
      </c>
      <c r="D155" s="67">
        <f>SOL!D10</f>
        <v>0</v>
      </c>
      <c r="E155" s="90" t="s">
        <v>61</v>
      </c>
      <c r="F155" s="70">
        <f>SOL!E9</f>
        <v>0</v>
      </c>
      <c r="G155" s="250"/>
      <c r="H155" s="251"/>
    </row>
    <row r="156" spans="1:8" ht="18" x14ac:dyDescent="0.35">
      <c r="A156" s="244" t="s">
        <v>81</v>
      </c>
      <c r="B156" s="245"/>
      <c r="C156" s="245"/>
      <c r="D156" s="245"/>
      <c r="E156" s="92"/>
      <c r="F156" s="91"/>
      <c r="G156" s="250"/>
      <c r="H156" s="251"/>
    </row>
    <row r="157" spans="1:8" ht="15" customHeight="1" x14ac:dyDescent="0.3">
      <c r="A157" s="105" t="s">
        <v>70</v>
      </c>
      <c r="B157" s="67">
        <f>EXEMPTIONS!C10</f>
        <v>0</v>
      </c>
      <c r="C157" s="90" t="s">
        <v>71</v>
      </c>
      <c r="D157" s="67">
        <f>EXEMPTIONS!D10</f>
        <v>0</v>
      </c>
      <c r="E157" s="71"/>
      <c r="F157" s="71"/>
      <c r="G157" s="250"/>
      <c r="H157" s="251"/>
    </row>
    <row r="158" spans="1:8" ht="18" x14ac:dyDescent="0.35">
      <c r="A158" s="244" t="s">
        <v>82</v>
      </c>
      <c r="B158" s="245"/>
      <c r="C158" s="245"/>
      <c r="D158" s="245"/>
      <c r="E158" s="92"/>
      <c r="F158" s="92"/>
      <c r="G158" s="252"/>
      <c r="H158" s="253"/>
    </row>
    <row r="159" spans="1:8" ht="15" thickBot="1" x14ac:dyDescent="0.35">
      <c r="A159" s="106" t="s">
        <v>65</v>
      </c>
      <c r="B159" s="107" t="str">
        <f>'LICENSE-REGIS'!I10</f>
        <v>N/A</v>
      </c>
      <c r="C159" s="108" t="s">
        <v>66</v>
      </c>
      <c r="D159" s="107">
        <f>'LICENSE-REGIS'!M10</f>
        <v>0</v>
      </c>
      <c r="E159" s="254"/>
      <c r="F159" s="255"/>
      <c r="G159" s="255"/>
      <c r="H159" s="256"/>
    </row>
    <row r="163" spans="1:8" ht="15" thickBot="1" x14ac:dyDescent="0.35"/>
    <row r="164" spans="1:8" x14ac:dyDescent="0.3">
      <c r="A164" s="115" t="s">
        <v>9</v>
      </c>
      <c r="B164" s="112" t="s">
        <v>10</v>
      </c>
      <c r="C164" s="112" t="s">
        <v>11</v>
      </c>
      <c r="D164" s="112" t="s">
        <v>12</v>
      </c>
      <c r="E164" s="112" t="s">
        <v>13</v>
      </c>
      <c r="F164" s="112" t="s">
        <v>15</v>
      </c>
      <c r="G164" s="112" t="s">
        <v>16</v>
      </c>
      <c r="H164" s="114" t="s">
        <v>17</v>
      </c>
    </row>
    <row r="165" spans="1:8" ht="17.399999999999999" x14ac:dyDescent="0.35">
      <c r="A165" s="116">
        <f>'CASE DATA'!A11</f>
        <v>0</v>
      </c>
      <c r="B165" s="117">
        <f>'CASE DATA'!B11</f>
        <v>0</v>
      </c>
      <c r="C165" s="119">
        <f>'CASE DATA'!C11</f>
        <v>0</v>
      </c>
      <c r="D165" s="119">
        <f>'CASE DATA'!D11</f>
        <v>0</v>
      </c>
      <c r="E165" s="117">
        <f>'CASE DATA'!E11</f>
        <v>0</v>
      </c>
      <c r="F165" s="117">
        <f>'CASE DATA'!G11</f>
        <v>0</v>
      </c>
      <c r="G165" s="117">
        <f>'CASE DATA'!H11</f>
        <v>0</v>
      </c>
      <c r="H165" s="118">
        <f>'CASE DATA'!I11</f>
        <v>0</v>
      </c>
    </row>
    <row r="166" spans="1:8" x14ac:dyDescent="0.3">
      <c r="A166" s="93" t="s">
        <v>19</v>
      </c>
      <c r="B166" s="72">
        <f>'CASE DATA'!J11</f>
        <v>0</v>
      </c>
      <c r="C166" s="73" t="s">
        <v>22</v>
      </c>
      <c r="D166" s="76">
        <f>'CASE DATA'!M11</f>
        <v>0</v>
      </c>
      <c r="E166" s="78" t="s">
        <v>25</v>
      </c>
      <c r="F166" s="81">
        <f>'CASE DATA'!P11</f>
        <v>0</v>
      </c>
      <c r="G166" s="83" t="s">
        <v>28</v>
      </c>
      <c r="H166" s="94">
        <f>'CASE DATA'!S11</f>
        <v>0</v>
      </c>
    </row>
    <row r="167" spans="1:8" x14ac:dyDescent="0.3">
      <c r="A167" s="95" t="s">
        <v>20</v>
      </c>
      <c r="B167" s="72">
        <f>'CASE DATA'!K11</f>
        <v>0</v>
      </c>
      <c r="C167" s="74" t="s">
        <v>23</v>
      </c>
      <c r="D167" s="76">
        <f>'CASE DATA'!N11</f>
        <v>0</v>
      </c>
      <c r="E167" s="79" t="s">
        <v>26</v>
      </c>
      <c r="F167" s="81">
        <f>'CASE DATA'!Q11</f>
        <v>0</v>
      </c>
      <c r="G167" s="84" t="s">
        <v>29</v>
      </c>
      <c r="H167" s="94">
        <f>'CASE DATA'!T11</f>
        <v>0</v>
      </c>
    </row>
    <row r="168" spans="1:8" x14ac:dyDescent="0.3">
      <c r="A168" s="96" t="s">
        <v>21</v>
      </c>
      <c r="B168" s="72">
        <f>'CASE DATA'!L11</f>
        <v>0</v>
      </c>
      <c r="C168" s="75" t="s">
        <v>24</v>
      </c>
      <c r="D168" s="77">
        <f>'CASE DATA'!O11</f>
        <v>0</v>
      </c>
      <c r="E168" s="80" t="s">
        <v>27</v>
      </c>
      <c r="F168" s="82">
        <f>'CASE DATA'!R11</f>
        <v>0</v>
      </c>
      <c r="G168" s="68"/>
      <c r="H168" s="97"/>
    </row>
    <row r="169" spans="1:8" x14ac:dyDescent="0.3">
      <c r="A169" s="98" t="s">
        <v>8</v>
      </c>
      <c r="B169" s="257">
        <f>'CASE DATA'!U11</f>
        <v>0</v>
      </c>
      <c r="C169" s="258"/>
      <c r="D169" s="258"/>
      <c r="E169" s="258"/>
      <c r="F169" s="258"/>
      <c r="G169" s="258"/>
      <c r="H169" s="259"/>
    </row>
    <row r="170" spans="1:8" ht="18" x14ac:dyDescent="0.35">
      <c r="A170" s="244" t="s">
        <v>76</v>
      </c>
      <c r="B170" s="245"/>
      <c r="C170" s="245"/>
      <c r="D170" s="245"/>
      <c r="E170" s="245"/>
      <c r="F170" s="245"/>
      <c r="G170" s="245"/>
      <c r="H170" s="246"/>
    </row>
    <row r="171" spans="1:8" ht="28.8" x14ac:dyDescent="0.3">
      <c r="A171" s="99" t="s">
        <v>40</v>
      </c>
      <c r="B171" s="85" t="s">
        <v>77</v>
      </c>
      <c r="C171" s="86" t="s">
        <v>44</v>
      </c>
      <c r="D171" s="86" t="s">
        <v>45</v>
      </c>
      <c r="E171" s="86" t="s">
        <v>46</v>
      </c>
      <c r="F171" s="87" t="s">
        <v>47</v>
      </c>
      <c r="G171" s="66" t="s">
        <v>78</v>
      </c>
      <c r="H171" s="100"/>
    </row>
    <row r="172" spans="1:8" x14ac:dyDescent="0.3">
      <c r="A172" s="101" t="str">
        <f>EXPUNGEMENT!D10</f>
        <v>NO</v>
      </c>
      <c r="B172" s="101" t="str">
        <f>EXPUNGEMENT!E10</f>
        <v>N/A</v>
      </c>
      <c r="C172" s="191" t="str">
        <f>EXPUNGEMENT!H10</f>
        <v>NO</v>
      </c>
      <c r="D172" s="191" t="str">
        <f>EXPUNGEMENT!I10</f>
        <v>N/A</v>
      </c>
      <c r="E172" s="191" t="str">
        <f>EXPUNGEMENT!J10</f>
        <v>N/A</v>
      </c>
      <c r="F172" s="191" t="str">
        <f>EXPUNGEMENT!K10</f>
        <v>N/A</v>
      </c>
      <c r="G172" s="69"/>
      <c r="H172" s="102"/>
    </row>
    <row r="173" spans="1:8" x14ac:dyDescent="0.3">
      <c r="A173" s="103" t="s">
        <v>49</v>
      </c>
      <c r="B173" s="88" t="s">
        <v>50</v>
      </c>
      <c r="C173" s="89" t="s">
        <v>45</v>
      </c>
      <c r="D173" s="89" t="s">
        <v>46</v>
      </c>
      <c r="E173" s="69"/>
      <c r="F173" s="69"/>
      <c r="G173" s="69"/>
      <c r="H173" s="102"/>
    </row>
    <row r="174" spans="1:8" x14ac:dyDescent="0.3">
      <c r="A174" s="104" t="str">
        <f>EXPUNGEMENT!M10</f>
        <v>NO</v>
      </c>
      <c r="B174" s="104">
        <f>EXPUNGEMENT!N10</f>
        <v>0</v>
      </c>
      <c r="C174" s="104" t="str">
        <f>EXPUNGEMENT!O10</f>
        <v>N/A</v>
      </c>
      <c r="D174" s="104" t="str">
        <f>EXPUNGEMENT!P10</f>
        <v>N/A</v>
      </c>
      <c r="E174" s="69"/>
      <c r="F174" s="69"/>
      <c r="G174" s="69"/>
      <c r="H174" s="102"/>
    </row>
    <row r="175" spans="1:8" ht="18.75" customHeight="1" x14ac:dyDescent="0.35">
      <c r="A175" s="244" t="s">
        <v>79</v>
      </c>
      <c r="B175" s="245"/>
      <c r="C175" s="245"/>
      <c r="D175" s="245"/>
      <c r="E175" s="245"/>
      <c r="F175" s="247"/>
      <c r="G175" s="248">
        <v>8</v>
      </c>
      <c r="H175" s="249"/>
    </row>
    <row r="176" spans="1:8" ht="15" customHeight="1" x14ac:dyDescent="0.3">
      <c r="A176" s="105" t="s">
        <v>59</v>
      </c>
      <c r="B176" s="67">
        <f>BANKRUPTCY!C11</f>
        <v>0</v>
      </c>
      <c r="C176" s="90" t="s">
        <v>60</v>
      </c>
      <c r="D176" s="67">
        <f>BANKRUPTCY!D11</f>
        <v>0</v>
      </c>
      <c r="E176" s="90" t="s">
        <v>61</v>
      </c>
      <c r="F176" s="70">
        <f>BANKRUPTCY!E11</f>
        <v>0</v>
      </c>
      <c r="G176" s="250"/>
      <c r="H176" s="251"/>
    </row>
    <row r="177" spans="1:8" ht="18.75" customHeight="1" x14ac:dyDescent="0.35">
      <c r="A177" s="244" t="s">
        <v>80</v>
      </c>
      <c r="B177" s="245"/>
      <c r="C177" s="245"/>
      <c r="D177" s="245"/>
      <c r="E177" s="245"/>
      <c r="F177" s="247"/>
      <c r="G177" s="250"/>
      <c r="H177" s="251"/>
    </row>
    <row r="178" spans="1:8" ht="15" customHeight="1" x14ac:dyDescent="0.3">
      <c r="A178" s="105" t="s">
        <v>59</v>
      </c>
      <c r="B178" s="67">
        <f>SOL!C11</f>
        <v>0</v>
      </c>
      <c r="C178" s="90" t="s">
        <v>60</v>
      </c>
      <c r="D178" s="67">
        <f>SOL!D11</f>
        <v>0</v>
      </c>
      <c r="E178" s="90" t="s">
        <v>61</v>
      </c>
      <c r="F178" s="70">
        <f>SOL!E11</f>
        <v>0</v>
      </c>
      <c r="G178" s="250"/>
      <c r="H178" s="251"/>
    </row>
    <row r="179" spans="1:8" ht="18.75" customHeight="1" x14ac:dyDescent="0.35">
      <c r="A179" s="244" t="s">
        <v>81</v>
      </c>
      <c r="B179" s="245"/>
      <c r="C179" s="245"/>
      <c r="D179" s="245"/>
      <c r="E179" s="92"/>
      <c r="F179" s="91"/>
      <c r="G179" s="250"/>
      <c r="H179" s="251"/>
    </row>
    <row r="180" spans="1:8" ht="15" customHeight="1" x14ac:dyDescent="0.3">
      <c r="A180" s="105" t="s">
        <v>70</v>
      </c>
      <c r="B180" s="67">
        <f>EXEMPTIONS!C11</f>
        <v>0</v>
      </c>
      <c r="C180" s="90" t="s">
        <v>71</v>
      </c>
      <c r="D180" s="67">
        <f>EXEMPTIONS!D11</f>
        <v>0</v>
      </c>
      <c r="E180" s="71"/>
      <c r="F180" s="71"/>
      <c r="G180" s="250"/>
      <c r="H180" s="251"/>
    </row>
    <row r="181" spans="1:8" ht="18.75" customHeight="1" x14ac:dyDescent="0.35">
      <c r="A181" s="244" t="s">
        <v>82</v>
      </c>
      <c r="B181" s="245"/>
      <c r="C181" s="245"/>
      <c r="D181" s="245"/>
      <c r="E181" s="92"/>
      <c r="F181" s="92"/>
      <c r="G181" s="252"/>
      <c r="H181" s="253"/>
    </row>
    <row r="182" spans="1:8" ht="15" thickBot="1" x14ac:dyDescent="0.35">
      <c r="A182" s="106" t="s">
        <v>65</v>
      </c>
      <c r="B182" s="107" t="str">
        <f>'LICENSE-REGIS'!I11</f>
        <v>N/A</v>
      </c>
      <c r="C182" s="108" t="s">
        <v>66</v>
      </c>
      <c r="D182" s="107">
        <f>'LICENSE-REGIS'!M11</f>
        <v>0</v>
      </c>
      <c r="E182" s="254"/>
      <c r="F182" s="255"/>
      <c r="G182" s="255"/>
      <c r="H182" s="256"/>
    </row>
    <row r="186" spans="1:8" ht="15" thickBot="1" x14ac:dyDescent="0.35"/>
    <row r="187" spans="1:8" x14ac:dyDescent="0.3">
      <c r="A187" s="115" t="s">
        <v>9</v>
      </c>
      <c r="B187" s="112" t="s">
        <v>10</v>
      </c>
      <c r="C187" s="112" t="s">
        <v>11</v>
      </c>
      <c r="D187" s="112" t="s">
        <v>12</v>
      </c>
      <c r="E187" s="112" t="s">
        <v>13</v>
      </c>
      <c r="F187" s="112" t="s">
        <v>15</v>
      </c>
      <c r="G187" s="112" t="s">
        <v>16</v>
      </c>
      <c r="H187" s="114" t="s">
        <v>17</v>
      </c>
    </row>
    <row r="188" spans="1:8" ht="17.399999999999999" x14ac:dyDescent="0.35">
      <c r="A188" s="116">
        <f>'CASE DATA'!A12</f>
        <v>0</v>
      </c>
      <c r="B188" s="117">
        <f>'CASE DATA'!B12</f>
        <v>0</v>
      </c>
      <c r="C188" s="119">
        <f>'CASE DATA'!C12</f>
        <v>0</v>
      </c>
      <c r="D188" s="119">
        <f>'CASE DATA'!D12</f>
        <v>0</v>
      </c>
      <c r="E188" s="117">
        <f>'CASE DATA'!E12</f>
        <v>0</v>
      </c>
      <c r="F188" s="117">
        <f>'CASE DATA'!G12</f>
        <v>0</v>
      </c>
      <c r="G188" s="117">
        <f>'CASE DATA'!H12</f>
        <v>0</v>
      </c>
      <c r="H188" s="118">
        <f>'CASE DATA'!I12</f>
        <v>0</v>
      </c>
    </row>
    <row r="189" spans="1:8" x14ac:dyDescent="0.3">
      <c r="A189" s="93" t="s">
        <v>19</v>
      </c>
      <c r="B189" s="72">
        <f>'CASE DATA'!J12</f>
        <v>0</v>
      </c>
      <c r="C189" s="73" t="s">
        <v>22</v>
      </c>
      <c r="D189" s="76">
        <f>'CASE DATA'!M12</f>
        <v>0</v>
      </c>
      <c r="E189" s="78" t="s">
        <v>25</v>
      </c>
      <c r="F189" s="81">
        <f>'CASE DATA'!P12</f>
        <v>0</v>
      </c>
      <c r="G189" s="83" t="s">
        <v>28</v>
      </c>
      <c r="H189" s="94">
        <f>'CASE DATA'!S12</f>
        <v>0</v>
      </c>
    </row>
    <row r="190" spans="1:8" x14ac:dyDescent="0.3">
      <c r="A190" s="95" t="s">
        <v>20</v>
      </c>
      <c r="B190" s="72">
        <f>'CASE DATA'!K12</f>
        <v>0</v>
      </c>
      <c r="C190" s="74" t="s">
        <v>23</v>
      </c>
      <c r="D190" s="76">
        <f>'CASE DATA'!N12</f>
        <v>0</v>
      </c>
      <c r="E190" s="79" t="s">
        <v>26</v>
      </c>
      <c r="F190" s="81">
        <f>'CASE DATA'!Q12</f>
        <v>0</v>
      </c>
      <c r="G190" s="84" t="s">
        <v>29</v>
      </c>
      <c r="H190" s="94">
        <f>'CASE DATA'!T12</f>
        <v>0</v>
      </c>
    </row>
    <row r="191" spans="1:8" x14ac:dyDescent="0.3">
      <c r="A191" s="96" t="s">
        <v>21</v>
      </c>
      <c r="B191" s="72">
        <f>'CASE DATA'!L12</f>
        <v>0</v>
      </c>
      <c r="C191" s="75" t="s">
        <v>24</v>
      </c>
      <c r="D191" s="77">
        <f>'CASE DATA'!O12</f>
        <v>0</v>
      </c>
      <c r="E191" s="80" t="s">
        <v>27</v>
      </c>
      <c r="F191" s="82">
        <f>'CASE DATA'!R12</f>
        <v>0</v>
      </c>
      <c r="G191" s="68"/>
      <c r="H191" s="97"/>
    </row>
    <row r="192" spans="1:8" x14ac:dyDescent="0.3">
      <c r="A192" s="98" t="s">
        <v>8</v>
      </c>
      <c r="B192" s="257">
        <f>'CASE DATA'!U12</f>
        <v>0</v>
      </c>
      <c r="C192" s="258"/>
      <c r="D192" s="258"/>
      <c r="E192" s="258"/>
      <c r="F192" s="258"/>
      <c r="G192" s="258"/>
      <c r="H192" s="259"/>
    </row>
    <row r="193" spans="1:8" ht="18" x14ac:dyDescent="0.35">
      <c r="A193" s="244" t="s">
        <v>76</v>
      </c>
      <c r="B193" s="245"/>
      <c r="C193" s="245"/>
      <c r="D193" s="245"/>
      <c r="E193" s="245"/>
      <c r="F193" s="245"/>
      <c r="G193" s="245"/>
      <c r="H193" s="246"/>
    </row>
    <row r="194" spans="1:8" ht="28.8" x14ac:dyDescent="0.3">
      <c r="A194" s="99" t="s">
        <v>40</v>
      </c>
      <c r="B194" s="85" t="s">
        <v>77</v>
      </c>
      <c r="C194" s="86" t="s">
        <v>44</v>
      </c>
      <c r="D194" s="86" t="s">
        <v>45</v>
      </c>
      <c r="E194" s="86" t="s">
        <v>46</v>
      </c>
      <c r="F194" s="87" t="s">
        <v>47</v>
      </c>
      <c r="G194" s="66" t="s">
        <v>78</v>
      </c>
      <c r="H194" s="100"/>
    </row>
    <row r="195" spans="1:8" x14ac:dyDescent="0.3">
      <c r="A195" s="101" t="str">
        <f>EXPUNGEMENT!D11</f>
        <v>NO</v>
      </c>
      <c r="B195" s="101" t="str">
        <f>EXPUNGEMENT!E11</f>
        <v>N/A</v>
      </c>
      <c r="C195" s="191" t="str">
        <f>EXPUNGEMENT!H11</f>
        <v>NO</v>
      </c>
      <c r="D195" s="191" t="str">
        <f>EXPUNGEMENT!I11</f>
        <v>N/A</v>
      </c>
      <c r="E195" s="191" t="str">
        <f>EXPUNGEMENT!J11</f>
        <v>N/A</v>
      </c>
      <c r="F195" s="191" t="str">
        <f>EXPUNGEMENT!K11</f>
        <v>N/A</v>
      </c>
      <c r="G195" s="69"/>
      <c r="H195" s="102"/>
    </row>
    <row r="196" spans="1:8" x14ac:dyDescent="0.3">
      <c r="A196" s="103" t="s">
        <v>49</v>
      </c>
      <c r="B196" s="88" t="s">
        <v>50</v>
      </c>
      <c r="C196" s="89" t="s">
        <v>45</v>
      </c>
      <c r="D196" s="89" t="s">
        <v>46</v>
      </c>
      <c r="E196" s="69"/>
      <c r="F196" s="69"/>
      <c r="G196" s="69"/>
      <c r="H196" s="102"/>
    </row>
    <row r="197" spans="1:8" x14ac:dyDescent="0.3">
      <c r="A197" s="104" t="str">
        <f>EXPUNGEMENT!M11</f>
        <v>NO</v>
      </c>
      <c r="B197" s="104">
        <f>EXPUNGEMENT!N11</f>
        <v>0</v>
      </c>
      <c r="C197" s="104" t="str">
        <f>EXPUNGEMENT!O11</f>
        <v>N/A</v>
      </c>
      <c r="D197" s="104" t="str">
        <f>EXPUNGEMENT!P11</f>
        <v>N/A</v>
      </c>
      <c r="E197" s="69"/>
      <c r="F197" s="69"/>
      <c r="G197" s="69"/>
      <c r="H197" s="102"/>
    </row>
    <row r="198" spans="1:8" ht="18" x14ac:dyDescent="0.35">
      <c r="A198" s="244" t="s">
        <v>79</v>
      </c>
      <c r="B198" s="245"/>
      <c r="C198" s="245"/>
      <c r="D198" s="245"/>
      <c r="E198" s="245"/>
      <c r="F198" s="247"/>
      <c r="G198" s="248">
        <v>9</v>
      </c>
      <c r="H198" s="249"/>
    </row>
    <row r="199" spans="1:8" x14ac:dyDescent="0.3">
      <c r="A199" s="105" t="s">
        <v>59</v>
      </c>
      <c r="B199" s="67">
        <f>BANKRUPTCY!C11</f>
        <v>0</v>
      </c>
      <c r="C199" s="90" t="s">
        <v>60</v>
      </c>
      <c r="D199" s="67">
        <f>BANKRUPTCY!D12</f>
        <v>0</v>
      </c>
      <c r="E199" s="90" t="s">
        <v>61</v>
      </c>
      <c r="F199" s="70">
        <f>BANKRUPTCY!E12</f>
        <v>0</v>
      </c>
      <c r="G199" s="250"/>
      <c r="H199" s="251"/>
    </row>
    <row r="200" spans="1:8" ht="18" x14ac:dyDescent="0.35">
      <c r="A200" s="244" t="s">
        <v>80</v>
      </c>
      <c r="B200" s="245"/>
      <c r="C200" s="245"/>
      <c r="D200" s="245"/>
      <c r="E200" s="245"/>
      <c r="F200" s="247"/>
      <c r="G200" s="250"/>
      <c r="H200" s="251"/>
    </row>
    <row r="201" spans="1:8" x14ac:dyDescent="0.3">
      <c r="A201" s="105" t="s">
        <v>59</v>
      </c>
      <c r="B201" s="67">
        <f>SOL!C12</f>
        <v>0</v>
      </c>
      <c r="C201" s="90" t="s">
        <v>60</v>
      </c>
      <c r="D201" s="67">
        <f>SOL!D12</f>
        <v>0</v>
      </c>
      <c r="E201" s="90" t="s">
        <v>61</v>
      </c>
      <c r="F201" s="70">
        <f>SOL!E12</f>
        <v>0</v>
      </c>
      <c r="G201" s="250"/>
      <c r="H201" s="251"/>
    </row>
    <row r="202" spans="1:8" ht="18" x14ac:dyDescent="0.35">
      <c r="A202" s="244" t="s">
        <v>81</v>
      </c>
      <c r="B202" s="245"/>
      <c r="C202" s="245"/>
      <c r="D202" s="245"/>
      <c r="E202" s="92"/>
      <c r="F202" s="91"/>
      <c r="G202" s="250"/>
      <c r="H202" s="251"/>
    </row>
    <row r="203" spans="1:8" x14ac:dyDescent="0.3">
      <c r="A203" s="105" t="s">
        <v>70</v>
      </c>
      <c r="B203" s="67">
        <f>EXEMPTIONS!C12</f>
        <v>0</v>
      </c>
      <c r="C203" s="90" t="s">
        <v>71</v>
      </c>
      <c r="D203" s="67">
        <f>EXEMPTIONS!D12</f>
        <v>0</v>
      </c>
      <c r="E203" s="71"/>
      <c r="F203" s="71"/>
      <c r="G203" s="250"/>
      <c r="H203" s="251"/>
    </row>
    <row r="204" spans="1:8" ht="18" x14ac:dyDescent="0.35">
      <c r="A204" s="244" t="s">
        <v>82</v>
      </c>
      <c r="B204" s="245"/>
      <c r="C204" s="245"/>
      <c r="D204" s="245"/>
      <c r="E204" s="92"/>
      <c r="F204" s="92"/>
      <c r="G204" s="252"/>
      <c r="H204" s="253"/>
    </row>
    <row r="205" spans="1:8" ht="15" thickBot="1" x14ac:dyDescent="0.35">
      <c r="A205" s="106" t="s">
        <v>65</v>
      </c>
      <c r="B205" s="107" t="str">
        <f>'LICENSE-REGIS'!I12</f>
        <v>N/A</v>
      </c>
      <c r="C205" s="108" t="s">
        <v>66</v>
      </c>
      <c r="D205" s="107">
        <f>'LICENSE-REGIS'!M12</f>
        <v>0</v>
      </c>
      <c r="E205" s="254"/>
      <c r="F205" s="255"/>
      <c r="G205" s="255"/>
      <c r="H205" s="256"/>
    </row>
    <row r="209" spans="1:8" ht="15" thickBot="1" x14ac:dyDescent="0.35"/>
    <row r="210" spans="1:8" ht="18" customHeight="1" x14ac:dyDescent="0.3">
      <c r="A210" s="115" t="s">
        <v>9</v>
      </c>
      <c r="B210" s="112" t="s">
        <v>10</v>
      </c>
      <c r="C210" s="112" t="s">
        <v>11</v>
      </c>
      <c r="D210" s="112" t="s">
        <v>12</v>
      </c>
      <c r="E210" s="112" t="s">
        <v>13</v>
      </c>
      <c r="F210" s="112" t="s">
        <v>15</v>
      </c>
      <c r="G210" s="112" t="s">
        <v>16</v>
      </c>
      <c r="H210" s="114" t="s">
        <v>17</v>
      </c>
    </row>
    <row r="211" spans="1:8" ht="17.399999999999999" x14ac:dyDescent="0.35">
      <c r="A211" s="116">
        <f>'CASE DATA'!A13</f>
        <v>0</v>
      </c>
      <c r="B211" s="117">
        <f>'CASE DATA'!B13</f>
        <v>0</v>
      </c>
      <c r="C211" s="119">
        <f>'CASE DATA'!C13</f>
        <v>0</v>
      </c>
      <c r="D211" s="119">
        <f>'CASE DATA'!D13</f>
        <v>0</v>
      </c>
      <c r="E211" s="117">
        <f>'CASE DATA'!E13</f>
        <v>0</v>
      </c>
      <c r="F211" s="117">
        <f>'CASE DATA'!G13</f>
        <v>0</v>
      </c>
      <c r="G211" s="117">
        <f>'CASE DATA'!H13</f>
        <v>0</v>
      </c>
      <c r="H211" s="118">
        <f>'CASE DATA'!I13</f>
        <v>0</v>
      </c>
    </row>
    <row r="212" spans="1:8" x14ac:dyDescent="0.3">
      <c r="A212" s="93" t="s">
        <v>19</v>
      </c>
      <c r="B212" s="72">
        <f>'CASE DATA'!J13</f>
        <v>0</v>
      </c>
      <c r="C212" s="73" t="s">
        <v>22</v>
      </c>
      <c r="D212" s="76">
        <f>'CASE DATA'!M13</f>
        <v>0</v>
      </c>
      <c r="E212" s="78" t="s">
        <v>25</v>
      </c>
      <c r="F212" s="81">
        <f>'CASE DATA'!P13</f>
        <v>0</v>
      </c>
      <c r="G212" s="83" t="s">
        <v>28</v>
      </c>
      <c r="H212" s="94">
        <f>'CASE DATA'!S13</f>
        <v>0</v>
      </c>
    </row>
    <row r="213" spans="1:8" x14ac:dyDescent="0.3">
      <c r="A213" s="95" t="s">
        <v>20</v>
      </c>
      <c r="B213" s="72">
        <f>'CASE DATA'!K13</f>
        <v>0</v>
      </c>
      <c r="C213" s="74" t="s">
        <v>23</v>
      </c>
      <c r="D213" s="76">
        <f>'CASE DATA'!N13</f>
        <v>0</v>
      </c>
      <c r="E213" s="79" t="s">
        <v>26</v>
      </c>
      <c r="F213" s="81">
        <f>'CASE DATA'!Q13</f>
        <v>0</v>
      </c>
      <c r="G213" s="84" t="s">
        <v>29</v>
      </c>
      <c r="H213" s="94">
        <f>'CASE DATA'!T13</f>
        <v>0</v>
      </c>
    </row>
    <row r="214" spans="1:8" x14ac:dyDescent="0.3">
      <c r="A214" s="96" t="s">
        <v>21</v>
      </c>
      <c r="B214" s="72">
        <f>'CASE DATA'!L13</f>
        <v>0</v>
      </c>
      <c r="C214" s="75" t="s">
        <v>24</v>
      </c>
      <c r="D214" s="77">
        <f>'CASE DATA'!O13</f>
        <v>0</v>
      </c>
      <c r="E214" s="80" t="s">
        <v>27</v>
      </c>
      <c r="F214" s="82">
        <f>'CASE DATA'!R13</f>
        <v>0</v>
      </c>
      <c r="G214" s="68"/>
      <c r="H214" s="97"/>
    </row>
    <row r="215" spans="1:8" x14ac:dyDescent="0.3">
      <c r="A215" s="98" t="s">
        <v>8</v>
      </c>
      <c r="B215" s="257">
        <f>'CASE DATA'!U13</f>
        <v>0</v>
      </c>
      <c r="C215" s="258"/>
      <c r="D215" s="258"/>
      <c r="E215" s="258"/>
      <c r="F215" s="258"/>
      <c r="G215" s="258"/>
      <c r="H215" s="259"/>
    </row>
    <row r="216" spans="1:8" ht="18" x14ac:dyDescent="0.35">
      <c r="A216" s="244" t="s">
        <v>76</v>
      </c>
      <c r="B216" s="245"/>
      <c r="C216" s="245"/>
      <c r="D216" s="245"/>
      <c r="E216" s="245"/>
      <c r="F216" s="245"/>
      <c r="G216" s="245"/>
      <c r="H216" s="246"/>
    </row>
    <row r="217" spans="1:8" ht="28.8" x14ac:dyDescent="0.3">
      <c r="A217" s="99" t="s">
        <v>40</v>
      </c>
      <c r="B217" s="85" t="s">
        <v>77</v>
      </c>
      <c r="C217" s="86" t="s">
        <v>44</v>
      </c>
      <c r="D217" s="86" t="s">
        <v>45</v>
      </c>
      <c r="E217" s="86" t="s">
        <v>46</v>
      </c>
      <c r="F217" s="87" t="s">
        <v>47</v>
      </c>
      <c r="G217" s="66" t="s">
        <v>78</v>
      </c>
      <c r="H217" s="100"/>
    </row>
    <row r="218" spans="1:8" x14ac:dyDescent="0.3">
      <c r="A218" s="101" t="str">
        <f>EXPUNGEMENT!D12</f>
        <v>NO</v>
      </c>
      <c r="B218" s="101" t="str">
        <f>EXPUNGEMENT!E12</f>
        <v>N/A</v>
      </c>
      <c r="C218" s="191" t="str">
        <f>EXPUNGEMENT!H12</f>
        <v>NO</v>
      </c>
      <c r="D218" s="191" t="str">
        <f>EXPUNGEMENT!I12</f>
        <v>N/A</v>
      </c>
      <c r="E218" s="191" t="str">
        <f>EXPUNGEMENT!J12</f>
        <v>N/A</v>
      </c>
      <c r="F218" s="191" t="str">
        <f>EXPUNGEMENT!K12</f>
        <v>N/A</v>
      </c>
      <c r="G218" s="69"/>
      <c r="H218" s="102"/>
    </row>
    <row r="219" spans="1:8" x14ac:dyDescent="0.3">
      <c r="A219" s="103" t="s">
        <v>49</v>
      </c>
      <c r="B219" s="88" t="s">
        <v>50</v>
      </c>
      <c r="C219" s="89" t="s">
        <v>45</v>
      </c>
      <c r="D219" s="89" t="s">
        <v>46</v>
      </c>
      <c r="E219" s="69"/>
      <c r="F219" s="69"/>
      <c r="G219" s="69"/>
      <c r="H219" s="102"/>
    </row>
    <row r="220" spans="1:8" x14ac:dyDescent="0.3">
      <c r="A220" s="104" t="str">
        <f>EXPUNGEMENT!M12</f>
        <v>NO</v>
      </c>
      <c r="B220" s="104">
        <f>EXPUNGEMENT!N12</f>
        <v>0</v>
      </c>
      <c r="C220" s="104" t="str">
        <f>EXPUNGEMENT!O12</f>
        <v>N/A</v>
      </c>
      <c r="D220" s="104" t="str">
        <f>EXPUNGEMENT!P12</f>
        <v>N/A</v>
      </c>
      <c r="E220" s="69"/>
      <c r="F220" s="69"/>
      <c r="G220" s="69"/>
      <c r="H220" s="102"/>
    </row>
    <row r="221" spans="1:8" ht="18.75" customHeight="1" x14ac:dyDescent="0.35">
      <c r="A221" s="244" t="s">
        <v>79</v>
      </c>
      <c r="B221" s="245"/>
      <c r="C221" s="245"/>
      <c r="D221" s="245"/>
      <c r="E221" s="245"/>
      <c r="F221" s="247"/>
      <c r="G221" s="248">
        <v>10</v>
      </c>
      <c r="H221" s="249"/>
    </row>
    <row r="222" spans="1:8" ht="15" customHeight="1" x14ac:dyDescent="0.3">
      <c r="A222" s="105" t="s">
        <v>59</v>
      </c>
      <c r="B222" s="67">
        <f>BANKRUPTCY!C13</f>
        <v>0</v>
      </c>
      <c r="C222" s="90" t="s">
        <v>60</v>
      </c>
      <c r="D222" s="67">
        <f>BANKRUPTCY!D13</f>
        <v>0</v>
      </c>
      <c r="E222" s="90" t="s">
        <v>61</v>
      </c>
      <c r="F222" s="70">
        <f>BANKRUPTCY!E13</f>
        <v>0</v>
      </c>
      <c r="G222" s="250"/>
      <c r="H222" s="251"/>
    </row>
    <row r="223" spans="1:8" ht="18.75" customHeight="1" x14ac:dyDescent="0.35">
      <c r="A223" s="244" t="s">
        <v>80</v>
      </c>
      <c r="B223" s="245"/>
      <c r="C223" s="245"/>
      <c r="D223" s="245"/>
      <c r="E223" s="245"/>
      <c r="F223" s="247"/>
      <c r="G223" s="250"/>
      <c r="H223" s="251"/>
    </row>
    <row r="224" spans="1:8" ht="15" customHeight="1" x14ac:dyDescent="0.3">
      <c r="A224" s="105" t="s">
        <v>59</v>
      </c>
      <c r="B224" s="67">
        <f>SOL!C13</f>
        <v>0</v>
      </c>
      <c r="C224" s="90" t="s">
        <v>60</v>
      </c>
      <c r="D224" s="67">
        <f>SOL!D13</f>
        <v>0</v>
      </c>
      <c r="E224" s="90" t="s">
        <v>61</v>
      </c>
      <c r="F224" s="70">
        <f>SOL!E13</f>
        <v>0</v>
      </c>
      <c r="G224" s="250"/>
      <c r="H224" s="251"/>
    </row>
    <row r="225" spans="1:8" ht="18.75" customHeight="1" x14ac:dyDescent="0.35">
      <c r="A225" s="244" t="s">
        <v>81</v>
      </c>
      <c r="B225" s="245"/>
      <c r="C225" s="245"/>
      <c r="D225" s="245"/>
      <c r="E225" s="92"/>
      <c r="F225" s="91"/>
      <c r="G225" s="250"/>
      <c r="H225" s="251"/>
    </row>
    <row r="226" spans="1:8" ht="15" customHeight="1" x14ac:dyDescent="0.3">
      <c r="A226" s="105" t="s">
        <v>70</v>
      </c>
      <c r="B226" s="67">
        <f>EXEMPTIONS!C13</f>
        <v>0</v>
      </c>
      <c r="C226" s="90" t="s">
        <v>71</v>
      </c>
      <c r="D226" s="67">
        <f>EXEMPTIONS!D13</f>
        <v>0</v>
      </c>
      <c r="E226" s="71"/>
      <c r="F226" s="71"/>
      <c r="G226" s="250"/>
      <c r="H226" s="251"/>
    </row>
    <row r="227" spans="1:8" ht="18.75" customHeight="1" x14ac:dyDescent="0.35">
      <c r="A227" s="244" t="s">
        <v>82</v>
      </c>
      <c r="B227" s="245"/>
      <c r="C227" s="245"/>
      <c r="D227" s="245"/>
      <c r="E227" s="92"/>
      <c r="F227" s="92"/>
      <c r="G227" s="252"/>
      <c r="H227" s="253"/>
    </row>
    <row r="228" spans="1:8" ht="15" thickBot="1" x14ac:dyDescent="0.35">
      <c r="A228" s="106" t="s">
        <v>65</v>
      </c>
      <c r="B228" s="107" t="str">
        <f>'LICENSE-REGIS'!I13</f>
        <v>N/A</v>
      </c>
      <c r="C228" s="108" t="s">
        <v>66</v>
      </c>
      <c r="D228" s="107">
        <f>'LICENSE-REGIS'!M13</f>
        <v>0</v>
      </c>
      <c r="E228" s="254"/>
      <c r="F228" s="255"/>
      <c r="G228" s="255"/>
      <c r="H228" s="256"/>
    </row>
    <row r="232" spans="1:8" ht="15" thickBot="1" x14ac:dyDescent="0.35"/>
    <row r="233" spans="1:8" x14ac:dyDescent="0.3">
      <c r="A233" s="115" t="s">
        <v>9</v>
      </c>
      <c r="B233" s="112" t="s">
        <v>10</v>
      </c>
      <c r="C233" s="112" t="s">
        <v>11</v>
      </c>
      <c r="D233" s="112" t="s">
        <v>12</v>
      </c>
      <c r="E233" s="112" t="s">
        <v>13</v>
      </c>
      <c r="F233" s="112" t="s">
        <v>15</v>
      </c>
      <c r="G233" s="112" t="s">
        <v>16</v>
      </c>
      <c r="H233" s="114" t="s">
        <v>17</v>
      </c>
    </row>
    <row r="234" spans="1:8" ht="17.399999999999999" x14ac:dyDescent="0.35">
      <c r="A234" s="116">
        <f>'CASE DATA'!A14</f>
        <v>0</v>
      </c>
      <c r="B234" s="117">
        <f>'CASE DATA'!B14</f>
        <v>0</v>
      </c>
      <c r="C234" s="119">
        <f>'CASE DATA'!C14</f>
        <v>0</v>
      </c>
      <c r="D234" s="119">
        <f>'CASE DATA'!D14</f>
        <v>0</v>
      </c>
      <c r="E234" s="117">
        <f>'CASE DATA'!E14</f>
        <v>0</v>
      </c>
      <c r="F234" s="117">
        <f>'CASE DATA'!G14</f>
        <v>0</v>
      </c>
      <c r="G234" s="117">
        <f>'CASE DATA'!H14</f>
        <v>0</v>
      </c>
      <c r="H234" s="118">
        <f>'CASE DATA'!I14</f>
        <v>0</v>
      </c>
    </row>
    <row r="235" spans="1:8" x14ac:dyDescent="0.3">
      <c r="A235" s="93" t="s">
        <v>19</v>
      </c>
      <c r="B235" s="72">
        <f>'CASE DATA'!J14</f>
        <v>0</v>
      </c>
      <c r="C235" s="73" t="s">
        <v>22</v>
      </c>
      <c r="D235" s="76">
        <f>'CASE DATA'!M14</f>
        <v>0</v>
      </c>
      <c r="E235" s="78" t="s">
        <v>25</v>
      </c>
      <c r="F235" s="81">
        <f>'CASE DATA'!P14</f>
        <v>0</v>
      </c>
      <c r="G235" s="83" t="s">
        <v>28</v>
      </c>
      <c r="H235" s="94">
        <f>'CASE DATA'!S14</f>
        <v>0</v>
      </c>
    </row>
    <row r="236" spans="1:8" x14ac:dyDescent="0.3">
      <c r="A236" s="95" t="s">
        <v>20</v>
      </c>
      <c r="B236" s="72">
        <f>'CASE DATA'!K14</f>
        <v>0</v>
      </c>
      <c r="C236" s="74" t="s">
        <v>23</v>
      </c>
      <c r="D236" s="76">
        <f>'CASE DATA'!N14</f>
        <v>0</v>
      </c>
      <c r="E236" s="79" t="s">
        <v>26</v>
      </c>
      <c r="F236" s="81">
        <f>'CASE DATA'!Q14</f>
        <v>0</v>
      </c>
      <c r="G236" s="84" t="s">
        <v>29</v>
      </c>
      <c r="H236" s="94">
        <f>'CASE DATA'!T14</f>
        <v>0</v>
      </c>
    </row>
    <row r="237" spans="1:8" x14ac:dyDescent="0.3">
      <c r="A237" s="96" t="s">
        <v>21</v>
      </c>
      <c r="B237" s="72">
        <f>'CASE DATA'!L14</f>
        <v>0</v>
      </c>
      <c r="C237" s="75" t="s">
        <v>24</v>
      </c>
      <c r="D237" s="77">
        <f>'CASE DATA'!O14</f>
        <v>0</v>
      </c>
      <c r="E237" s="80" t="s">
        <v>27</v>
      </c>
      <c r="F237" s="82">
        <f>'CASE DATA'!R14</f>
        <v>0</v>
      </c>
      <c r="G237" s="68"/>
      <c r="H237" s="97"/>
    </row>
    <row r="238" spans="1:8" x14ac:dyDescent="0.3">
      <c r="A238" s="98" t="s">
        <v>8</v>
      </c>
      <c r="B238" s="257">
        <f>'CASE DATA'!U14</f>
        <v>0</v>
      </c>
      <c r="C238" s="258"/>
      <c r="D238" s="258"/>
      <c r="E238" s="258"/>
      <c r="F238" s="258"/>
      <c r="G238" s="258"/>
      <c r="H238" s="259"/>
    </row>
    <row r="239" spans="1:8" ht="18" x14ac:dyDescent="0.35">
      <c r="A239" s="244" t="s">
        <v>76</v>
      </c>
      <c r="B239" s="245"/>
      <c r="C239" s="245"/>
      <c r="D239" s="245"/>
      <c r="E239" s="245"/>
      <c r="F239" s="245"/>
      <c r="G239" s="245"/>
      <c r="H239" s="246"/>
    </row>
    <row r="240" spans="1:8" ht="28.8" x14ac:dyDescent="0.3">
      <c r="A240" s="99" t="s">
        <v>40</v>
      </c>
      <c r="B240" s="85" t="s">
        <v>77</v>
      </c>
      <c r="C240" s="86" t="s">
        <v>44</v>
      </c>
      <c r="D240" s="86" t="s">
        <v>45</v>
      </c>
      <c r="E240" s="86" t="s">
        <v>46</v>
      </c>
      <c r="F240" s="87" t="s">
        <v>47</v>
      </c>
      <c r="G240" s="66" t="s">
        <v>78</v>
      </c>
      <c r="H240" s="100"/>
    </row>
    <row r="241" spans="1:8" x14ac:dyDescent="0.3">
      <c r="A241" s="101" t="str">
        <f>EXPUNGEMENT!D13</f>
        <v>NO</v>
      </c>
      <c r="B241" s="101" t="str">
        <f>EXPUNGEMENT!E13</f>
        <v>N/A</v>
      </c>
      <c r="C241" s="191" t="str">
        <f>EXPUNGEMENT!H13</f>
        <v>NO</v>
      </c>
      <c r="D241" s="191" t="str">
        <f>EXPUNGEMENT!I13</f>
        <v>N/A</v>
      </c>
      <c r="E241" s="191" t="str">
        <f>EXPUNGEMENT!J13</f>
        <v>N/A</v>
      </c>
      <c r="F241" s="191" t="str">
        <f>EXPUNGEMENT!K13</f>
        <v>N/A</v>
      </c>
      <c r="G241" s="69"/>
      <c r="H241" s="102"/>
    </row>
    <row r="242" spans="1:8" x14ac:dyDescent="0.3">
      <c r="A242" s="103" t="s">
        <v>49</v>
      </c>
      <c r="B242" s="88" t="s">
        <v>50</v>
      </c>
      <c r="C242" s="89" t="s">
        <v>45</v>
      </c>
      <c r="D242" s="89" t="s">
        <v>46</v>
      </c>
      <c r="E242" s="69"/>
      <c r="F242" s="69"/>
      <c r="G242" s="69"/>
      <c r="H242" s="102"/>
    </row>
    <row r="243" spans="1:8" x14ac:dyDescent="0.3">
      <c r="A243" s="104" t="str">
        <f>EXPUNGEMENT!M13</f>
        <v>NO</v>
      </c>
      <c r="B243" s="104">
        <f>EXPUNGEMENT!N13</f>
        <v>0</v>
      </c>
      <c r="C243" s="104" t="str">
        <f>EXPUNGEMENT!O13</f>
        <v>N/A</v>
      </c>
      <c r="D243" s="104" t="str">
        <f>EXPUNGEMENT!P13</f>
        <v>N/A</v>
      </c>
      <c r="E243" s="69"/>
      <c r="F243" s="69"/>
      <c r="G243" s="69"/>
      <c r="H243" s="102"/>
    </row>
    <row r="244" spans="1:8" ht="18.75" customHeight="1" x14ac:dyDescent="0.35">
      <c r="A244" s="244" t="s">
        <v>79</v>
      </c>
      <c r="B244" s="245"/>
      <c r="C244" s="245"/>
      <c r="D244" s="245"/>
      <c r="E244" s="245"/>
      <c r="F244" s="247"/>
      <c r="G244" s="248">
        <v>11</v>
      </c>
      <c r="H244" s="249"/>
    </row>
    <row r="245" spans="1:8" ht="15" customHeight="1" x14ac:dyDescent="0.3">
      <c r="A245" s="105" t="s">
        <v>59</v>
      </c>
      <c r="B245" s="67">
        <f>BANKRUPTCY!C14</f>
        <v>0</v>
      </c>
      <c r="C245" s="90" t="s">
        <v>60</v>
      </c>
      <c r="D245" s="67">
        <f>BANKRUPTCY!D14</f>
        <v>0</v>
      </c>
      <c r="E245" s="90" t="s">
        <v>61</v>
      </c>
      <c r="F245" s="70">
        <f>BANKRUPTCY!E14</f>
        <v>0</v>
      </c>
      <c r="G245" s="250"/>
      <c r="H245" s="251"/>
    </row>
    <row r="246" spans="1:8" ht="18.75" customHeight="1" x14ac:dyDescent="0.35">
      <c r="A246" s="244" t="s">
        <v>80</v>
      </c>
      <c r="B246" s="245"/>
      <c r="C246" s="245"/>
      <c r="D246" s="245"/>
      <c r="E246" s="245"/>
      <c r="F246" s="247"/>
      <c r="G246" s="250"/>
      <c r="H246" s="251"/>
    </row>
    <row r="247" spans="1:8" ht="15" customHeight="1" x14ac:dyDescent="0.3">
      <c r="A247" s="105" t="s">
        <v>59</v>
      </c>
      <c r="B247" s="67">
        <f>SOL!C14</f>
        <v>0</v>
      </c>
      <c r="C247" s="90" t="s">
        <v>60</v>
      </c>
      <c r="D247" s="67">
        <f>SOL!D14</f>
        <v>0</v>
      </c>
      <c r="E247" s="90" t="s">
        <v>61</v>
      </c>
      <c r="F247" s="70">
        <f>SOL!E14</f>
        <v>0</v>
      </c>
      <c r="G247" s="250"/>
      <c r="H247" s="251"/>
    </row>
    <row r="248" spans="1:8" ht="18.75" customHeight="1" x14ac:dyDescent="0.35">
      <c r="A248" s="244" t="s">
        <v>81</v>
      </c>
      <c r="B248" s="245"/>
      <c r="C248" s="245"/>
      <c r="D248" s="245"/>
      <c r="E248" s="92"/>
      <c r="F248" s="91"/>
      <c r="G248" s="250"/>
      <c r="H248" s="251"/>
    </row>
    <row r="249" spans="1:8" ht="15" customHeight="1" x14ac:dyDescent="0.3">
      <c r="A249" s="105" t="s">
        <v>70</v>
      </c>
      <c r="B249" s="67">
        <f>EXEMPTIONS!C14</f>
        <v>0</v>
      </c>
      <c r="C249" s="90" t="s">
        <v>71</v>
      </c>
      <c r="D249" s="67">
        <f>EXEMPTIONS!D14</f>
        <v>0</v>
      </c>
      <c r="E249" s="71"/>
      <c r="F249" s="71"/>
      <c r="G249" s="250"/>
      <c r="H249" s="251"/>
    </row>
    <row r="250" spans="1:8" ht="18.75" customHeight="1" x14ac:dyDescent="0.35">
      <c r="A250" s="244" t="s">
        <v>82</v>
      </c>
      <c r="B250" s="245"/>
      <c r="C250" s="245"/>
      <c r="D250" s="245"/>
      <c r="E250" s="92"/>
      <c r="F250" s="92"/>
      <c r="G250" s="252"/>
      <c r="H250" s="253"/>
    </row>
    <row r="251" spans="1:8" ht="15" thickBot="1" x14ac:dyDescent="0.35">
      <c r="A251" s="106" t="s">
        <v>65</v>
      </c>
      <c r="B251" s="107" t="str">
        <f>'LICENSE-REGIS'!I14</f>
        <v>N/A</v>
      </c>
      <c r="C251" s="108" t="s">
        <v>66</v>
      </c>
      <c r="D251" s="107">
        <f>'LICENSE-REGIS'!M14</f>
        <v>0</v>
      </c>
      <c r="E251" s="254"/>
      <c r="F251" s="255"/>
      <c r="G251" s="255"/>
      <c r="H251" s="256"/>
    </row>
    <row r="255" spans="1:8" ht="15" thickBot="1" x14ac:dyDescent="0.35"/>
    <row r="256" spans="1:8" x14ac:dyDescent="0.3">
      <c r="A256" s="115" t="s">
        <v>9</v>
      </c>
      <c r="B256" s="112" t="s">
        <v>10</v>
      </c>
      <c r="C256" s="112" t="s">
        <v>11</v>
      </c>
      <c r="D256" s="112" t="s">
        <v>12</v>
      </c>
      <c r="E256" s="112" t="s">
        <v>13</v>
      </c>
      <c r="F256" s="112" t="s">
        <v>15</v>
      </c>
      <c r="G256" s="112" t="s">
        <v>16</v>
      </c>
      <c r="H256" s="114" t="s">
        <v>17</v>
      </c>
    </row>
    <row r="257" spans="1:8" ht="17.399999999999999" x14ac:dyDescent="0.35">
      <c r="A257" s="116">
        <f>'CASE DATA'!A15</f>
        <v>0</v>
      </c>
      <c r="B257" s="117">
        <f>'CASE DATA'!B15</f>
        <v>0</v>
      </c>
      <c r="C257" s="119">
        <f>'CASE DATA'!C15</f>
        <v>0</v>
      </c>
      <c r="D257" s="119">
        <f>'CASE DATA'!D15</f>
        <v>0</v>
      </c>
      <c r="E257" s="117">
        <f>'CASE DATA'!E15</f>
        <v>0</v>
      </c>
      <c r="F257" s="117">
        <f>'CASE DATA'!G15</f>
        <v>0</v>
      </c>
      <c r="G257" s="117">
        <f>'CASE DATA'!H15</f>
        <v>0</v>
      </c>
      <c r="H257" s="118">
        <f>'CASE DATA'!I15</f>
        <v>0</v>
      </c>
    </row>
    <row r="258" spans="1:8" x14ac:dyDescent="0.3">
      <c r="A258" s="93" t="s">
        <v>19</v>
      </c>
      <c r="B258" s="72">
        <f>'CASE DATA'!J15</f>
        <v>0</v>
      </c>
      <c r="C258" s="73" t="s">
        <v>22</v>
      </c>
      <c r="D258" s="76">
        <f>'CASE DATA'!M15</f>
        <v>0</v>
      </c>
      <c r="E258" s="78" t="s">
        <v>25</v>
      </c>
      <c r="F258" s="81">
        <f>'CASE DATA'!P15</f>
        <v>0</v>
      </c>
      <c r="G258" s="83" t="s">
        <v>28</v>
      </c>
      <c r="H258" s="94">
        <f>'CASE DATA'!S15</f>
        <v>0</v>
      </c>
    </row>
    <row r="259" spans="1:8" x14ac:dyDescent="0.3">
      <c r="A259" s="95" t="s">
        <v>20</v>
      </c>
      <c r="B259" s="72">
        <f>'CASE DATA'!K15</f>
        <v>0</v>
      </c>
      <c r="C259" s="74" t="s">
        <v>23</v>
      </c>
      <c r="D259" s="76">
        <f>'CASE DATA'!N15</f>
        <v>0</v>
      </c>
      <c r="E259" s="79" t="s">
        <v>26</v>
      </c>
      <c r="F259" s="81">
        <f>'CASE DATA'!Q15</f>
        <v>0</v>
      </c>
      <c r="G259" s="84" t="s">
        <v>29</v>
      </c>
      <c r="H259" s="94">
        <f>'CASE DATA'!T15</f>
        <v>0</v>
      </c>
    </row>
    <row r="260" spans="1:8" x14ac:dyDescent="0.3">
      <c r="A260" s="96" t="s">
        <v>21</v>
      </c>
      <c r="B260" s="72">
        <f>'CASE DATA'!L15</f>
        <v>0</v>
      </c>
      <c r="C260" s="75" t="s">
        <v>24</v>
      </c>
      <c r="D260" s="77">
        <f>'CASE DATA'!O15</f>
        <v>0</v>
      </c>
      <c r="E260" s="80" t="s">
        <v>27</v>
      </c>
      <c r="F260" s="82">
        <f>'CASE DATA'!R15</f>
        <v>0</v>
      </c>
      <c r="G260" s="68"/>
      <c r="H260" s="97"/>
    </row>
    <row r="261" spans="1:8" x14ac:dyDescent="0.3">
      <c r="A261" s="98" t="s">
        <v>8</v>
      </c>
      <c r="B261" s="257">
        <f>'CASE DATA'!U15</f>
        <v>0</v>
      </c>
      <c r="C261" s="258"/>
      <c r="D261" s="258"/>
      <c r="E261" s="258"/>
      <c r="F261" s="258"/>
      <c r="G261" s="258"/>
      <c r="H261" s="259"/>
    </row>
    <row r="262" spans="1:8" ht="18" x14ac:dyDescent="0.35">
      <c r="A262" s="244" t="s">
        <v>76</v>
      </c>
      <c r="B262" s="245"/>
      <c r="C262" s="245"/>
      <c r="D262" s="245"/>
      <c r="E262" s="245"/>
      <c r="F262" s="245"/>
      <c r="G262" s="245"/>
      <c r="H262" s="246"/>
    </row>
    <row r="263" spans="1:8" ht="28.8" x14ac:dyDescent="0.3">
      <c r="A263" s="99" t="s">
        <v>40</v>
      </c>
      <c r="B263" s="85" t="s">
        <v>77</v>
      </c>
      <c r="C263" s="86" t="s">
        <v>44</v>
      </c>
      <c r="D263" s="86" t="s">
        <v>45</v>
      </c>
      <c r="E263" s="86" t="s">
        <v>46</v>
      </c>
      <c r="F263" s="87" t="s">
        <v>47</v>
      </c>
      <c r="G263" s="66" t="s">
        <v>78</v>
      </c>
      <c r="H263" s="100"/>
    </row>
    <row r="264" spans="1:8" x14ac:dyDescent="0.3">
      <c r="A264" s="101" t="str">
        <f>EXPUNGEMENT!D14</f>
        <v>NO</v>
      </c>
      <c r="B264" s="101" t="str">
        <f>EXPUNGEMENT!E14</f>
        <v>N/A</v>
      </c>
      <c r="C264" s="191" t="str">
        <f>EXPUNGEMENT!H14</f>
        <v>NO</v>
      </c>
      <c r="D264" s="191" t="str">
        <f>EXPUNGEMENT!I14</f>
        <v>N/A</v>
      </c>
      <c r="E264" s="191" t="str">
        <f>EXPUNGEMENT!J14</f>
        <v>N/A</v>
      </c>
      <c r="F264" s="191" t="str">
        <f>EXPUNGEMENT!K14</f>
        <v>N/A</v>
      </c>
      <c r="G264" s="69"/>
      <c r="H264" s="102"/>
    </row>
    <row r="265" spans="1:8" x14ac:dyDescent="0.3">
      <c r="A265" s="103" t="s">
        <v>49</v>
      </c>
      <c r="B265" s="88" t="s">
        <v>50</v>
      </c>
      <c r="C265" s="89" t="s">
        <v>45</v>
      </c>
      <c r="D265" s="89" t="s">
        <v>46</v>
      </c>
      <c r="E265" s="69"/>
      <c r="F265" s="69"/>
      <c r="G265" s="69"/>
      <c r="H265" s="102"/>
    </row>
    <row r="266" spans="1:8" x14ac:dyDescent="0.3">
      <c r="A266" s="104" t="str">
        <f>EXPUNGEMENT!M14</f>
        <v>NO</v>
      </c>
      <c r="B266" s="104">
        <f>EXPUNGEMENT!N14</f>
        <v>0</v>
      </c>
      <c r="C266" s="104" t="str">
        <f>EXPUNGEMENT!O14</f>
        <v>N/A</v>
      </c>
      <c r="D266" s="104" t="str">
        <f>EXPUNGEMENT!P14</f>
        <v>N/A</v>
      </c>
      <c r="E266" s="69"/>
      <c r="F266" s="69"/>
      <c r="G266" s="69"/>
      <c r="H266" s="102"/>
    </row>
    <row r="267" spans="1:8" ht="18.75" customHeight="1" x14ac:dyDescent="0.35">
      <c r="A267" s="244" t="s">
        <v>79</v>
      </c>
      <c r="B267" s="245"/>
      <c r="C267" s="245"/>
      <c r="D267" s="245"/>
      <c r="E267" s="245"/>
      <c r="F267" s="247"/>
      <c r="G267" s="248">
        <v>12</v>
      </c>
      <c r="H267" s="249"/>
    </row>
    <row r="268" spans="1:8" ht="15" customHeight="1" x14ac:dyDescent="0.3">
      <c r="A268" s="105" t="s">
        <v>59</v>
      </c>
      <c r="B268" s="67">
        <f>BANKRUPTCY!C15</f>
        <v>0</v>
      </c>
      <c r="C268" s="90" t="s">
        <v>60</v>
      </c>
      <c r="D268" s="67">
        <f>BANKRUPTCY!D15</f>
        <v>0</v>
      </c>
      <c r="E268" s="90" t="s">
        <v>61</v>
      </c>
      <c r="F268" s="70">
        <f>BANKRUPTCY!E15</f>
        <v>0</v>
      </c>
      <c r="G268" s="250"/>
      <c r="H268" s="251"/>
    </row>
    <row r="269" spans="1:8" ht="18.75" customHeight="1" x14ac:dyDescent="0.35">
      <c r="A269" s="244" t="s">
        <v>80</v>
      </c>
      <c r="B269" s="245"/>
      <c r="C269" s="245"/>
      <c r="D269" s="245"/>
      <c r="E269" s="245"/>
      <c r="F269" s="247"/>
      <c r="G269" s="250"/>
      <c r="H269" s="251"/>
    </row>
    <row r="270" spans="1:8" ht="15" customHeight="1" x14ac:dyDescent="0.3">
      <c r="A270" s="105" t="s">
        <v>59</v>
      </c>
      <c r="B270" s="67">
        <f>SOL!C15</f>
        <v>0</v>
      </c>
      <c r="C270" s="90" t="s">
        <v>60</v>
      </c>
      <c r="D270" s="67">
        <f>SOL!D15</f>
        <v>0</v>
      </c>
      <c r="E270" s="90" t="s">
        <v>61</v>
      </c>
      <c r="F270" s="70">
        <f>SOL!E15</f>
        <v>0</v>
      </c>
      <c r="G270" s="250"/>
      <c r="H270" s="251"/>
    </row>
    <row r="271" spans="1:8" ht="18.75" customHeight="1" x14ac:dyDescent="0.35">
      <c r="A271" s="244" t="s">
        <v>81</v>
      </c>
      <c r="B271" s="245"/>
      <c r="C271" s="245"/>
      <c r="D271" s="245"/>
      <c r="E271" s="92"/>
      <c r="F271" s="91"/>
      <c r="G271" s="250"/>
      <c r="H271" s="251"/>
    </row>
    <row r="272" spans="1:8" ht="15" customHeight="1" x14ac:dyDescent="0.3">
      <c r="A272" s="105" t="s">
        <v>70</v>
      </c>
      <c r="B272" s="67">
        <f>EXEMPTIONS!C15</f>
        <v>0</v>
      </c>
      <c r="C272" s="90" t="s">
        <v>71</v>
      </c>
      <c r="D272" s="67">
        <f>EXEMPTIONS!D15</f>
        <v>0</v>
      </c>
      <c r="E272" s="71"/>
      <c r="F272" s="71"/>
      <c r="G272" s="250"/>
      <c r="H272" s="251"/>
    </row>
    <row r="273" spans="1:8" ht="18.75" customHeight="1" x14ac:dyDescent="0.35">
      <c r="A273" s="244" t="s">
        <v>82</v>
      </c>
      <c r="B273" s="245"/>
      <c r="C273" s="245"/>
      <c r="D273" s="245"/>
      <c r="E273" s="92"/>
      <c r="F273" s="92"/>
      <c r="G273" s="252"/>
      <c r="H273" s="253"/>
    </row>
    <row r="274" spans="1:8" ht="15" thickBot="1" x14ac:dyDescent="0.35">
      <c r="A274" s="106" t="s">
        <v>65</v>
      </c>
      <c r="B274" s="107" t="str">
        <f>'LICENSE-REGIS'!I15</f>
        <v>N/A</v>
      </c>
      <c r="C274" s="108" t="s">
        <v>66</v>
      </c>
      <c r="D274" s="107">
        <f>'LICENSE-REGIS'!M15</f>
        <v>0</v>
      </c>
      <c r="E274" s="254"/>
      <c r="F274" s="255"/>
      <c r="G274" s="255"/>
      <c r="H274" s="256"/>
    </row>
    <row r="278" spans="1:8" ht="15" thickBot="1" x14ac:dyDescent="0.35"/>
    <row r="279" spans="1:8" x14ac:dyDescent="0.3">
      <c r="A279" s="115" t="s">
        <v>9</v>
      </c>
      <c r="B279" s="112" t="s">
        <v>10</v>
      </c>
      <c r="C279" s="112" t="s">
        <v>11</v>
      </c>
      <c r="D279" s="112" t="s">
        <v>12</v>
      </c>
      <c r="E279" s="112" t="s">
        <v>13</v>
      </c>
      <c r="F279" s="112" t="s">
        <v>15</v>
      </c>
      <c r="G279" s="112" t="s">
        <v>16</v>
      </c>
      <c r="H279" s="114" t="s">
        <v>17</v>
      </c>
    </row>
    <row r="280" spans="1:8" ht="17.399999999999999" x14ac:dyDescent="0.35">
      <c r="A280" s="116">
        <f>'CASE DATA'!A16</f>
        <v>0</v>
      </c>
      <c r="B280" s="117">
        <f>'CASE DATA'!B16</f>
        <v>0</v>
      </c>
      <c r="C280" s="119">
        <f>'CASE DATA'!C16</f>
        <v>0</v>
      </c>
      <c r="D280" s="119">
        <f>'CASE DATA'!D16</f>
        <v>0</v>
      </c>
      <c r="E280" s="117">
        <f>'CASE DATA'!E16</f>
        <v>0</v>
      </c>
      <c r="F280" s="117">
        <f>'CASE DATA'!G16</f>
        <v>0</v>
      </c>
      <c r="G280" s="117">
        <f>'CASE DATA'!H16</f>
        <v>0</v>
      </c>
      <c r="H280" s="118">
        <f>'CASE DATA'!I16</f>
        <v>0</v>
      </c>
    </row>
    <row r="281" spans="1:8" x14ac:dyDescent="0.3">
      <c r="A281" s="93" t="s">
        <v>19</v>
      </c>
      <c r="B281" s="72">
        <f>'CASE DATA'!J16</f>
        <v>0</v>
      </c>
      <c r="C281" s="73" t="s">
        <v>22</v>
      </c>
      <c r="D281" s="76">
        <f>'CASE DATA'!M16</f>
        <v>0</v>
      </c>
      <c r="E281" s="78" t="s">
        <v>25</v>
      </c>
      <c r="F281" s="81">
        <f>'CASE DATA'!P16</f>
        <v>0</v>
      </c>
      <c r="G281" s="83" t="s">
        <v>28</v>
      </c>
      <c r="H281" s="94">
        <f>'CASE DATA'!S16</f>
        <v>0</v>
      </c>
    </row>
    <row r="282" spans="1:8" x14ac:dyDescent="0.3">
      <c r="A282" s="95" t="s">
        <v>20</v>
      </c>
      <c r="B282" s="72">
        <f>'CASE DATA'!K16</f>
        <v>0</v>
      </c>
      <c r="C282" s="74" t="s">
        <v>23</v>
      </c>
      <c r="D282" s="76">
        <f>'CASE DATA'!N16</f>
        <v>0</v>
      </c>
      <c r="E282" s="79" t="s">
        <v>26</v>
      </c>
      <c r="F282" s="81">
        <f>'CASE DATA'!Q16</f>
        <v>0</v>
      </c>
      <c r="G282" s="84" t="s">
        <v>29</v>
      </c>
      <c r="H282" s="94">
        <f>'CASE DATA'!T16</f>
        <v>0</v>
      </c>
    </row>
    <row r="283" spans="1:8" x14ac:dyDescent="0.3">
      <c r="A283" s="96" t="s">
        <v>21</v>
      </c>
      <c r="B283" s="72">
        <f>'CASE DATA'!L16</f>
        <v>0</v>
      </c>
      <c r="C283" s="75" t="s">
        <v>24</v>
      </c>
      <c r="D283" s="77">
        <f>'CASE DATA'!O16</f>
        <v>0</v>
      </c>
      <c r="E283" s="80" t="s">
        <v>27</v>
      </c>
      <c r="F283" s="82">
        <f>'CASE DATA'!R16</f>
        <v>0</v>
      </c>
      <c r="G283" s="68"/>
      <c r="H283" s="97"/>
    </row>
    <row r="284" spans="1:8" x14ac:dyDescent="0.3">
      <c r="A284" s="98" t="s">
        <v>8</v>
      </c>
      <c r="B284" s="257">
        <f>'CASE DATA'!U16</f>
        <v>0</v>
      </c>
      <c r="C284" s="258"/>
      <c r="D284" s="258"/>
      <c r="E284" s="258"/>
      <c r="F284" s="258"/>
      <c r="G284" s="258"/>
      <c r="H284" s="259"/>
    </row>
    <row r="285" spans="1:8" ht="18" x14ac:dyDescent="0.35">
      <c r="A285" s="244" t="s">
        <v>76</v>
      </c>
      <c r="B285" s="245"/>
      <c r="C285" s="245"/>
      <c r="D285" s="245"/>
      <c r="E285" s="245"/>
      <c r="F285" s="245"/>
      <c r="G285" s="245"/>
      <c r="H285" s="246"/>
    </row>
    <row r="286" spans="1:8" ht="28.8" x14ac:dyDescent="0.3">
      <c r="A286" s="99" t="s">
        <v>40</v>
      </c>
      <c r="B286" s="85" t="s">
        <v>77</v>
      </c>
      <c r="C286" s="86" t="s">
        <v>44</v>
      </c>
      <c r="D286" s="86" t="s">
        <v>45</v>
      </c>
      <c r="E286" s="86" t="s">
        <v>46</v>
      </c>
      <c r="F286" s="87" t="s">
        <v>47</v>
      </c>
      <c r="G286" s="66" t="s">
        <v>78</v>
      </c>
      <c r="H286" s="100"/>
    </row>
    <row r="287" spans="1:8" x14ac:dyDescent="0.3">
      <c r="A287" s="101" t="str">
        <f>EXPUNGEMENT!D15</f>
        <v>NO</v>
      </c>
      <c r="B287" s="101" t="str">
        <f>EXPUNGEMENT!E15</f>
        <v>N/A</v>
      </c>
      <c r="C287" s="191" t="str">
        <f>EXPUNGEMENT!H15</f>
        <v>NO</v>
      </c>
      <c r="D287" s="191" t="str">
        <f>EXPUNGEMENT!I15</f>
        <v>N/A</v>
      </c>
      <c r="E287" s="191" t="str">
        <f>EXPUNGEMENT!J15</f>
        <v>N/A</v>
      </c>
      <c r="F287" s="191" t="str">
        <f>EXPUNGEMENT!K15</f>
        <v>N/A</v>
      </c>
      <c r="G287" s="69"/>
      <c r="H287" s="102"/>
    </row>
    <row r="288" spans="1:8" x14ac:dyDescent="0.3">
      <c r="A288" s="103" t="s">
        <v>49</v>
      </c>
      <c r="B288" s="88" t="s">
        <v>50</v>
      </c>
      <c r="C288" s="89" t="s">
        <v>45</v>
      </c>
      <c r="D288" s="89" t="s">
        <v>46</v>
      </c>
      <c r="E288" s="69"/>
      <c r="F288" s="69"/>
      <c r="G288" s="69"/>
      <c r="H288" s="102"/>
    </row>
    <row r="289" spans="1:8" x14ac:dyDescent="0.3">
      <c r="A289" s="104" t="str">
        <f>EXPUNGEMENT!M15</f>
        <v>NO</v>
      </c>
      <c r="B289" s="104">
        <f>EXPUNGEMENT!N15</f>
        <v>0</v>
      </c>
      <c r="C289" s="104" t="str">
        <f>EXPUNGEMENT!O15</f>
        <v>N/A</v>
      </c>
      <c r="D289" s="104" t="str">
        <f>EXPUNGEMENT!P15</f>
        <v>N/A</v>
      </c>
      <c r="E289" s="69"/>
      <c r="F289" s="69"/>
      <c r="G289" s="69"/>
      <c r="H289" s="102"/>
    </row>
    <row r="290" spans="1:8" ht="18" x14ac:dyDescent="0.35">
      <c r="A290" s="244" t="s">
        <v>79</v>
      </c>
      <c r="B290" s="245"/>
      <c r="C290" s="245"/>
      <c r="D290" s="245"/>
      <c r="E290" s="245"/>
      <c r="F290" s="247"/>
      <c r="G290" s="248">
        <v>13</v>
      </c>
      <c r="H290" s="249"/>
    </row>
    <row r="291" spans="1:8" x14ac:dyDescent="0.3">
      <c r="A291" s="105" t="s">
        <v>59</v>
      </c>
      <c r="B291" s="67">
        <f>BANKRUPTCY!C16</f>
        <v>0</v>
      </c>
      <c r="C291" s="90" t="s">
        <v>60</v>
      </c>
      <c r="D291" s="67">
        <f>BANKRUPTCY!D16</f>
        <v>0</v>
      </c>
      <c r="E291" s="90" t="s">
        <v>61</v>
      </c>
      <c r="F291" s="70">
        <f>BANKRUPTCY!E16</f>
        <v>0</v>
      </c>
      <c r="G291" s="250"/>
      <c r="H291" s="251"/>
    </row>
    <row r="292" spans="1:8" ht="18" x14ac:dyDescent="0.35">
      <c r="A292" s="244" t="s">
        <v>80</v>
      </c>
      <c r="B292" s="245"/>
      <c r="C292" s="245"/>
      <c r="D292" s="245"/>
      <c r="E292" s="245"/>
      <c r="F292" s="247"/>
      <c r="G292" s="250"/>
      <c r="H292" s="251"/>
    </row>
    <row r="293" spans="1:8" x14ac:dyDescent="0.3">
      <c r="A293" s="105" t="s">
        <v>59</v>
      </c>
      <c r="B293" s="67">
        <f>SOL!C16</f>
        <v>0</v>
      </c>
      <c r="C293" s="90" t="s">
        <v>60</v>
      </c>
      <c r="D293" s="67">
        <f>SOL!D16</f>
        <v>0</v>
      </c>
      <c r="E293" s="90" t="s">
        <v>61</v>
      </c>
      <c r="F293" s="70">
        <f>SOL!E16</f>
        <v>0</v>
      </c>
      <c r="G293" s="250"/>
      <c r="H293" s="251"/>
    </row>
    <row r="294" spans="1:8" ht="18" x14ac:dyDescent="0.35">
      <c r="A294" s="244" t="s">
        <v>81</v>
      </c>
      <c r="B294" s="245"/>
      <c r="C294" s="245"/>
      <c r="D294" s="245"/>
      <c r="E294" s="92"/>
      <c r="F294" s="91"/>
      <c r="G294" s="250"/>
      <c r="H294" s="251"/>
    </row>
    <row r="295" spans="1:8" x14ac:dyDescent="0.3">
      <c r="A295" s="105" t="s">
        <v>70</v>
      </c>
      <c r="B295" s="67">
        <f>EXEMPTIONS!C16</f>
        <v>0</v>
      </c>
      <c r="C295" s="90" t="s">
        <v>71</v>
      </c>
      <c r="D295" s="67">
        <f>EXEMPTIONS!D16</f>
        <v>0</v>
      </c>
      <c r="E295" s="71"/>
      <c r="F295" s="71"/>
      <c r="G295" s="250"/>
      <c r="H295" s="251"/>
    </row>
    <row r="296" spans="1:8" ht="18" x14ac:dyDescent="0.35">
      <c r="A296" s="244" t="s">
        <v>82</v>
      </c>
      <c r="B296" s="245"/>
      <c r="C296" s="245"/>
      <c r="D296" s="245"/>
      <c r="E296" s="92"/>
      <c r="F296" s="92"/>
      <c r="G296" s="252"/>
      <c r="H296" s="253"/>
    </row>
    <row r="297" spans="1:8" ht="15" thickBot="1" x14ac:dyDescent="0.35">
      <c r="A297" s="106" t="s">
        <v>65</v>
      </c>
      <c r="B297" s="107" t="str">
        <f>'LICENSE-REGIS'!I16</f>
        <v>N/A</v>
      </c>
      <c r="C297" s="108" t="s">
        <v>66</v>
      </c>
      <c r="D297" s="107">
        <f>'LICENSE-REGIS'!M16</f>
        <v>0</v>
      </c>
      <c r="E297" s="254"/>
      <c r="F297" s="255"/>
      <c r="G297" s="255"/>
      <c r="H297" s="256"/>
    </row>
    <row r="301" spans="1:8" ht="15" thickBot="1" x14ac:dyDescent="0.35"/>
    <row r="302" spans="1:8" x14ac:dyDescent="0.3">
      <c r="A302" s="115" t="s">
        <v>9</v>
      </c>
      <c r="B302" s="112" t="s">
        <v>10</v>
      </c>
      <c r="C302" s="112" t="s">
        <v>11</v>
      </c>
      <c r="D302" s="112" t="s">
        <v>12</v>
      </c>
      <c r="E302" s="112" t="s">
        <v>13</v>
      </c>
      <c r="F302" s="112" t="s">
        <v>15</v>
      </c>
      <c r="G302" s="112" t="s">
        <v>16</v>
      </c>
      <c r="H302" s="114" t="s">
        <v>17</v>
      </c>
    </row>
    <row r="303" spans="1:8" ht="17.399999999999999" x14ac:dyDescent="0.35">
      <c r="A303" s="116">
        <f>'CASE DATA'!A17</f>
        <v>0</v>
      </c>
      <c r="B303" s="117">
        <f>'CASE DATA'!B17</f>
        <v>0</v>
      </c>
      <c r="C303" s="119">
        <f>'CASE DATA'!C17</f>
        <v>0</v>
      </c>
      <c r="D303" s="119">
        <f>'CASE DATA'!D17</f>
        <v>0</v>
      </c>
      <c r="E303" s="117">
        <f>'CASE DATA'!E17</f>
        <v>0</v>
      </c>
      <c r="F303" s="117">
        <f>'CASE DATA'!G17</f>
        <v>0</v>
      </c>
      <c r="G303" s="117">
        <f>'CASE DATA'!H17</f>
        <v>0</v>
      </c>
      <c r="H303" s="118">
        <f>'CASE DATA'!I17</f>
        <v>0</v>
      </c>
    </row>
    <row r="304" spans="1:8" x14ac:dyDescent="0.3">
      <c r="A304" s="93" t="s">
        <v>19</v>
      </c>
      <c r="B304" s="72">
        <f>'CASE DATA'!J17</f>
        <v>0</v>
      </c>
      <c r="C304" s="73" t="s">
        <v>22</v>
      </c>
      <c r="D304" s="76">
        <f>'CASE DATA'!M17</f>
        <v>0</v>
      </c>
      <c r="E304" s="78" t="s">
        <v>25</v>
      </c>
      <c r="F304" s="81">
        <f>'CASE DATA'!P17</f>
        <v>0</v>
      </c>
      <c r="G304" s="83" t="s">
        <v>28</v>
      </c>
      <c r="H304" s="94">
        <f>'CASE DATA'!S17</f>
        <v>0</v>
      </c>
    </row>
    <row r="305" spans="1:8" x14ac:dyDescent="0.3">
      <c r="A305" s="95" t="s">
        <v>20</v>
      </c>
      <c r="B305" s="72">
        <f>'CASE DATA'!K17</f>
        <v>0</v>
      </c>
      <c r="C305" s="74" t="s">
        <v>23</v>
      </c>
      <c r="D305" s="76">
        <f>'CASE DATA'!N17</f>
        <v>0</v>
      </c>
      <c r="E305" s="79" t="s">
        <v>26</v>
      </c>
      <c r="F305" s="81">
        <f>'CASE DATA'!Q17</f>
        <v>0</v>
      </c>
      <c r="G305" s="84" t="s">
        <v>29</v>
      </c>
      <c r="H305" s="94">
        <f>'CASE DATA'!T17</f>
        <v>0</v>
      </c>
    </row>
    <row r="306" spans="1:8" x14ac:dyDescent="0.3">
      <c r="A306" s="96" t="s">
        <v>21</v>
      </c>
      <c r="B306" s="72">
        <f>'CASE DATA'!L17</f>
        <v>0</v>
      </c>
      <c r="C306" s="75" t="s">
        <v>24</v>
      </c>
      <c r="D306" s="77">
        <f>'CASE DATA'!O17</f>
        <v>0</v>
      </c>
      <c r="E306" s="80" t="s">
        <v>27</v>
      </c>
      <c r="F306" s="82">
        <f>'CASE DATA'!R17</f>
        <v>0</v>
      </c>
      <c r="G306" s="68"/>
      <c r="H306" s="97"/>
    </row>
    <row r="307" spans="1:8" x14ac:dyDescent="0.3">
      <c r="A307" s="98" t="s">
        <v>8</v>
      </c>
      <c r="B307" s="257">
        <f>'CASE DATA'!U17</f>
        <v>0</v>
      </c>
      <c r="C307" s="258"/>
      <c r="D307" s="258"/>
      <c r="E307" s="258"/>
      <c r="F307" s="258"/>
      <c r="G307" s="258"/>
      <c r="H307" s="259"/>
    </row>
    <row r="308" spans="1:8" ht="18" x14ac:dyDescent="0.35">
      <c r="A308" s="244" t="s">
        <v>76</v>
      </c>
      <c r="B308" s="245"/>
      <c r="C308" s="245"/>
      <c r="D308" s="245"/>
      <c r="E308" s="245"/>
      <c r="F308" s="245"/>
      <c r="G308" s="245"/>
      <c r="H308" s="246"/>
    </row>
    <row r="309" spans="1:8" ht="28.8" x14ac:dyDescent="0.3">
      <c r="A309" s="99" t="s">
        <v>40</v>
      </c>
      <c r="B309" s="85" t="s">
        <v>77</v>
      </c>
      <c r="C309" s="86" t="s">
        <v>44</v>
      </c>
      <c r="D309" s="86" t="s">
        <v>45</v>
      </c>
      <c r="E309" s="86" t="s">
        <v>46</v>
      </c>
      <c r="F309" s="87" t="s">
        <v>47</v>
      </c>
      <c r="G309" s="66" t="s">
        <v>78</v>
      </c>
      <c r="H309" s="100"/>
    </row>
    <row r="310" spans="1:8" x14ac:dyDescent="0.3">
      <c r="A310" s="101" t="str">
        <f>EXPUNGEMENT!D16</f>
        <v>NO</v>
      </c>
      <c r="B310" s="101" t="str">
        <f>EXPUNGEMENT!E16</f>
        <v>N/A</v>
      </c>
      <c r="C310" s="191" t="str">
        <f>EXPUNGEMENT!H16</f>
        <v>NO</v>
      </c>
      <c r="D310" s="191" t="str">
        <f>EXPUNGEMENT!I16</f>
        <v>N/A</v>
      </c>
      <c r="E310" s="191" t="str">
        <f>EXPUNGEMENT!J16</f>
        <v>N/A</v>
      </c>
      <c r="F310" s="191" t="str">
        <f>EXPUNGEMENT!K16</f>
        <v>N/A</v>
      </c>
      <c r="G310" s="69"/>
      <c r="H310" s="102"/>
    </row>
    <row r="311" spans="1:8" x14ac:dyDescent="0.3">
      <c r="A311" s="103" t="s">
        <v>49</v>
      </c>
      <c r="B311" s="88" t="s">
        <v>50</v>
      </c>
      <c r="C311" s="89" t="s">
        <v>45</v>
      </c>
      <c r="D311" s="89" t="s">
        <v>46</v>
      </c>
      <c r="E311" s="69"/>
      <c r="F311" s="69"/>
      <c r="G311" s="69"/>
      <c r="H311" s="102"/>
    </row>
    <row r="312" spans="1:8" x14ac:dyDescent="0.3">
      <c r="A312" s="104" t="str">
        <f>EXPUNGEMENT!M16</f>
        <v>NO</v>
      </c>
      <c r="B312" s="104">
        <f>EXPUNGEMENT!N16</f>
        <v>0</v>
      </c>
      <c r="C312" s="104" t="str">
        <f>EXPUNGEMENT!O16</f>
        <v>N/A</v>
      </c>
      <c r="D312" s="104" t="str">
        <f>EXPUNGEMENT!P16</f>
        <v>N/A</v>
      </c>
      <c r="E312" s="69"/>
      <c r="F312" s="69"/>
      <c r="G312" s="69"/>
      <c r="H312" s="102"/>
    </row>
    <row r="313" spans="1:8" ht="18.75" customHeight="1" x14ac:dyDescent="0.35">
      <c r="A313" s="244" t="s">
        <v>79</v>
      </c>
      <c r="B313" s="245"/>
      <c r="C313" s="245"/>
      <c r="D313" s="245"/>
      <c r="E313" s="245"/>
      <c r="F313" s="247"/>
      <c r="G313" s="248">
        <v>14</v>
      </c>
      <c r="H313" s="249"/>
    </row>
    <row r="314" spans="1:8" ht="15" customHeight="1" x14ac:dyDescent="0.3">
      <c r="A314" s="105" t="s">
        <v>59</v>
      </c>
      <c r="B314" s="67">
        <f>BANKRUPTCY!C17</f>
        <v>0</v>
      </c>
      <c r="C314" s="90" t="s">
        <v>60</v>
      </c>
      <c r="D314" s="67">
        <f>BANKRUPTCY!D17</f>
        <v>0</v>
      </c>
      <c r="E314" s="90" t="s">
        <v>61</v>
      </c>
      <c r="F314" s="70">
        <f>BANKRUPTCY!E17</f>
        <v>0</v>
      </c>
      <c r="G314" s="250"/>
      <c r="H314" s="251"/>
    </row>
    <row r="315" spans="1:8" ht="18.75" customHeight="1" x14ac:dyDescent="0.35">
      <c r="A315" s="244" t="s">
        <v>80</v>
      </c>
      <c r="B315" s="245"/>
      <c r="C315" s="245"/>
      <c r="D315" s="245"/>
      <c r="E315" s="245"/>
      <c r="F315" s="247"/>
      <c r="G315" s="250"/>
      <c r="H315" s="251"/>
    </row>
    <row r="316" spans="1:8" ht="15" customHeight="1" x14ac:dyDescent="0.3">
      <c r="A316" s="105" t="s">
        <v>59</v>
      </c>
      <c r="B316" s="67">
        <f>SOL!C17</f>
        <v>0</v>
      </c>
      <c r="C316" s="90" t="s">
        <v>60</v>
      </c>
      <c r="D316" s="67">
        <f>SOL!D17</f>
        <v>0</v>
      </c>
      <c r="E316" s="90" t="s">
        <v>61</v>
      </c>
      <c r="F316" s="70">
        <f>SOL!E17</f>
        <v>0</v>
      </c>
      <c r="G316" s="250"/>
      <c r="H316" s="251"/>
    </row>
    <row r="317" spans="1:8" ht="18.75" customHeight="1" x14ac:dyDescent="0.35">
      <c r="A317" s="244" t="s">
        <v>81</v>
      </c>
      <c r="B317" s="245"/>
      <c r="C317" s="245"/>
      <c r="D317" s="245"/>
      <c r="E317" s="92"/>
      <c r="F317" s="91"/>
      <c r="G317" s="250"/>
      <c r="H317" s="251"/>
    </row>
    <row r="318" spans="1:8" ht="15" customHeight="1" x14ac:dyDescent="0.3">
      <c r="A318" s="105" t="s">
        <v>70</v>
      </c>
      <c r="B318" s="67">
        <f>EXEMPTIONS!C17</f>
        <v>0</v>
      </c>
      <c r="C318" s="90" t="s">
        <v>71</v>
      </c>
      <c r="D318" s="67">
        <f>EXEMPTIONS!D17</f>
        <v>0</v>
      </c>
      <c r="E318" s="71"/>
      <c r="F318" s="71"/>
      <c r="G318" s="250"/>
      <c r="H318" s="251"/>
    </row>
    <row r="319" spans="1:8" ht="18.75" customHeight="1" x14ac:dyDescent="0.35">
      <c r="A319" s="244" t="s">
        <v>82</v>
      </c>
      <c r="B319" s="245"/>
      <c r="C319" s="245"/>
      <c r="D319" s="245"/>
      <c r="E319" s="92"/>
      <c r="F319" s="92"/>
      <c r="G319" s="252"/>
      <c r="H319" s="253"/>
    </row>
    <row r="320" spans="1:8" ht="15" thickBot="1" x14ac:dyDescent="0.35">
      <c r="A320" s="106" t="s">
        <v>65</v>
      </c>
      <c r="B320" s="107" t="str">
        <f>'LICENSE-REGIS'!I17</f>
        <v>N/A</v>
      </c>
      <c r="C320" s="108" t="s">
        <v>66</v>
      </c>
      <c r="D320" s="107">
        <f>'LICENSE-REGIS'!M17</f>
        <v>0</v>
      </c>
      <c r="E320" s="254"/>
      <c r="F320" s="255"/>
      <c r="G320" s="255"/>
      <c r="H320" s="256"/>
    </row>
    <row r="324" spans="1:8" ht="15" thickBot="1" x14ac:dyDescent="0.35"/>
    <row r="325" spans="1:8" x14ac:dyDescent="0.3">
      <c r="A325" s="115" t="s">
        <v>9</v>
      </c>
      <c r="B325" s="112" t="s">
        <v>10</v>
      </c>
      <c r="C325" s="112" t="s">
        <v>11</v>
      </c>
      <c r="D325" s="112" t="s">
        <v>12</v>
      </c>
      <c r="E325" s="112" t="s">
        <v>13</v>
      </c>
      <c r="F325" s="112" t="s">
        <v>15</v>
      </c>
      <c r="G325" s="112" t="s">
        <v>16</v>
      </c>
      <c r="H325" s="114" t="s">
        <v>17</v>
      </c>
    </row>
    <row r="326" spans="1:8" ht="17.399999999999999" x14ac:dyDescent="0.35">
      <c r="A326" s="116">
        <f>'CASE DATA'!A18</f>
        <v>0</v>
      </c>
      <c r="B326" s="117">
        <f>'CASE DATA'!B18</f>
        <v>0</v>
      </c>
      <c r="C326" s="119">
        <f>'CASE DATA'!C18</f>
        <v>0</v>
      </c>
      <c r="D326" s="119">
        <f>'CASE DATA'!D18</f>
        <v>0</v>
      </c>
      <c r="E326" s="117">
        <f>'CASE DATA'!E18</f>
        <v>0</v>
      </c>
      <c r="F326" s="117">
        <f>'CASE DATA'!G18</f>
        <v>0</v>
      </c>
      <c r="G326" s="117">
        <f>'CASE DATA'!H18</f>
        <v>0</v>
      </c>
      <c r="H326" s="118">
        <f>'CASE DATA'!I18</f>
        <v>0</v>
      </c>
    </row>
    <row r="327" spans="1:8" x14ac:dyDescent="0.3">
      <c r="A327" s="93" t="s">
        <v>19</v>
      </c>
      <c r="B327" s="72">
        <f>'CASE DATA'!J18</f>
        <v>0</v>
      </c>
      <c r="C327" s="73" t="s">
        <v>22</v>
      </c>
      <c r="D327" s="76">
        <f>'CASE DATA'!M18</f>
        <v>0</v>
      </c>
      <c r="E327" s="78" t="s">
        <v>25</v>
      </c>
      <c r="F327" s="81">
        <f>'CASE DATA'!P18</f>
        <v>0</v>
      </c>
      <c r="G327" s="83" t="s">
        <v>28</v>
      </c>
      <c r="H327" s="94">
        <f>'CASE DATA'!S18</f>
        <v>0</v>
      </c>
    </row>
    <row r="328" spans="1:8" x14ac:dyDescent="0.3">
      <c r="A328" s="95" t="s">
        <v>20</v>
      </c>
      <c r="B328" s="72">
        <f>'CASE DATA'!K18</f>
        <v>0</v>
      </c>
      <c r="C328" s="74" t="s">
        <v>23</v>
      </c>
      <c r="D328" s="76">
        <f>'CASE DATA'!N18</f>
        <v>0</v>
      </c>
      <c r="E328" s="79" t="s">
        <v>26</v>
      </c>
      <c r="F328" s="81">
        <f>'CASE DATA'!Q18</f>
        <v>0</v>
      </c>
      <c r="G328" s="84" t="s">
        <v>29</v>
      </c>
      <c r="H328" s="94">
        <f>'CASE DATA'!T18</f>
        <v>0</v>
      </c>
    </row>
    <row r="329" spans="1:8" x14ac:dyDescent="0.3">
      <c r="A329" s="96" t="s">
        <v>21</v>
      </c>
      <c r="B329" s="72">
        <f>'CASE DATA'!L18</f>
        <v>0</v>
      </c>
      <c r="C329" s="75" t="s">
        <v>24</v>
      </c>
      <c r="D329" s="77">
        <f>'CASE DATA'!O18</f>
        <v>0</v>
      </c>
      <c r="E329" s="80" t="s">
        <v>27</v>
      </c>
      <c r="F329" s="82">
        <f>'CASE DATA'!R18</f>
        <v>0</v>
      </c>
      <c r="G329" s="68"/>
      <c r="H329" s="97"/>
    </row>
    <row r="330" spans="1:8" x14ac:dyDescent="0.3">
      <c r="A330" s="98" t="s">
        <v>8</v>
      </c>
      <c r="B330" s="257">
        <f>'CASE DATA'!U18</f>
        <v>0</v>
      </c>
      <c r="C330" s="258"/>
      <c r="D330" s="258"/>
      <c r="E330" s="258"/>
      <c r="F330" s="258"/>
      <c r="G330" s="258"/>
      <c r="H330" s="259"/>
    </row>
    <row r="331" spans="1:8" ht="18" x14ac:dyDescent="0.35">
      <c r="A331" s="244" t="s">
        <v>76</v>
      </c>
      <c r="B331" s="245"/>
      <c r="C331" s="245"/>
      <c r="D331" s="245"/>
      <c r="E331" s="245"/>
      <c r="F331" s="245"/>
      <c r="G331" s="245"/>
      <c r="H331" s="246"/>
    </row>
    <row r="332" spans="1:8" ht="28.8" x14ac:dyDescent="0.3">
      <c r="A332" s="99" t="s">
        <v>40</v>
      </c>
      <c r="B332" s="85" t="s">
        <v>77</v>
      </c>
      <c r="C332" s="86" t="s">
        <v>44</v>
      </c>
      <c r="D332" s="86" t="s">
        <v>45</v>
      </c>
      <c r="E332" s="86" t="s">
        <v>46</v>
      </c>
      <c r="F332" s="87" t="s">
        <v>47</v>
      </c>
      <c r="G332" s="66" t="s">
        <v>78</v>
      </c>
      <c r="H332" s="100"/>
    </row>
    <row r="333" spans="1:8" x14ac:dyDescent="0.3">
      <c r="A333" s="101" t="str">
        <f>EXPUNGEMENT!D17</f>
        <v>NO</v>
      </c>
      <c r="B333" s="101" t="str">
        <f>EXPUNGEMENT!E17</f>
        <v>N/A</v>
      </c>
      <c r="C333" s="191" t="str">
        <f>EXPUNGEMENT!H17</f>
        <v>NO</v>
      </c>
      <c r="D333" s="191" t="str">
        <f>EXPUNGEMENT!I17</f>
        <v>N/A</v>
      </c>
      <c r="E333" s="191" t="str">
        <f>EXPUNGEMENT!J17</f>
        <v>N/A</v>
      </c>
      <c r="F333" s="191" t="str">
        <f>EXPUNGEMENT!K17</f>
        <v>N/A</v>
      </c>
      <c r="G333" s="69"/>
      <c r="H333" s="102"/>
    </row>
    <row r="334" spans="1:8" x14ac:dyDescent="0.3">
      <c r="A334" s="103" t="s">
        <v>49</v>
      </c>
      <c r="B334" s="88" t="s">
        <v>50</v>
      </c>
      <c r="C334" s="89" t="s">
        <v>45</v>
      </c>
      <c r="D334" s="89" t="s">
        <v>46</v>
      </c>
      <c r="E334" s="69"/>
      <c r="F334" s="69"/>
      <c r="G334" s="69"/>
      <c r="H334" s="102"/>
    </row>
    <row r="335" spans="1:8" x14ac:dyDescent="0.3">
      <c r="A335" s="104" t="str">
        <f>EXPUNGEMENT!M17</f>
        <v>NO</v>
      </c>
      <c r="B335" s="104">
        <f>EXPUNGEMENT!N17</f>
        <v>0</v>
      </c>
      <c r="C335" s="104" t="str">
        <f>EXPUNGEMENT!O17</f>
        <v>N/A</v>
      </c>
      <c r="D335" s="104" t="str">
        <f>EXPUNGEMENT!P17</f>
        <v>N/A</v>
      </c>
      <c r="E335" s="69"/>
      <c r="F335" s="69"/>
      <c r="G335" s="69"/>
      <c r="H335" s="102"/>
    </row>
    <row r="336" spans="1:8" ht="18" x14ac:dyDescent="0.35">
      <c r="A336" s="244" t="s">
        <v>79</v>
      </c>
      <c r="B336" s="245"/>
      <c r="C336" s="245"/>
      <c r="D336" s="245"/>
      <c r="E336" s="245"/>
      <c r="F336" s="247"/>
      <c r="G336" s="248">
        <v>15</v>
      </c>
      <c r="H336" s="249"/>
    </row>
    <row r="337" spans="1:8" x14ac:dyDescent="0.3">
      <c r="A337" s="105" t="s">
        <v>59</v>
      </c>
      <c r="B337" s="67">
        <f>BANKRUPTCY!C18</f>
        <v>0</v>
      </c>
      <c r="C337" s="90" t="s">
        <v>60</v>
      </c>
      <c r="D337" s="67">
        <f>BANKRUPTCY!D18</f>
        <v>0</v>
      </c>
      <c r="E337" s="90" t="s">
        <v>61</v>
      </c>
      <c r="F337" s="70">
        <f>BANKRUPTCY!E18</f>
        <v>0</v>
      </c>
      <c r="G337" s="250"/>
      <c r="H337" s="251"/>
    </row>
    <row r="338" spans="1:8" ht="18" x14ac:dyDescent="0.35">
      <c r="A338" s="244" t="s">
        <v>80</v>
      </c>
      <c r="B338" s="245"/>
      <c r="C338" s="245"/>
      <c r="D338" s="245"/>
      <c r="E338" s="245"/>
      <c r="F338" s="247"/>
      <c r="G338" s="250"/>
      <c r="H338" s="251"/>
    </row>
    <row r="339" spans="1:8" x14ac:dyDescent="0.3">
      <c r="A339" s="105" t="s">
        <v>59</v>
      </c>
      <c r="B339" s="67">
        <f>SOL!C18</f>
        <v>0</v>
      </c>
      <c r="C339" s="90" t="s">
        <v>60</v>
      </c>
      <c r="D339" s="67">
        <f>SOL!D18</f>
        <v>0</v>
      </c>
      <c r="E339" s="90" t="s">
        <v>61</v>
      </c>
      <c r="F339" s="70">
        <f>SOL!E18</f>
        <v>0</v>
      </c>
      <c r="G339" s="250"/>
      <c r="H339" s="251"/>
    </row>
    <row r="340" spans="1:8" ht="18" x14ac:dyDescent="0.35">
      <c r="A340" s="244" t="s">
        <v>81</v>
      </c>
      <c r="B340" s="245"/>
      <c r="C340" s="245"/>
      <c r="D340" s="245"/>
      <c r="E340" s="92"/>
      <c r="F340" s="91"/>
      <c r="G340" s="250"/>
      <c r="H340" s="251"/>
    </row>
    <row r="341" spans="1:8" x14ac:dyDescent="0.3">
      <c r="A341" s="105" t="s">
        <v>70</v>
      </c>
      <c r="B341" s="67">
        <f>EXEMPTIONS!C18</f>
        <v>0</v>
      </c>
      <c r="C341" s="90" t="s">
        <v>71</v>
      </c>
      <c r="D341" s="67">
        <f>EXEMPTIONS!D18</f>
        <v>0</v>
      </c>
      <c r="E341" s="71"/>
      <c r="F341" s="71"/>
      <c r="G341" s="250"/>
      <c r="H341" s="251"/>
    </row>
    <row r="342" spans="1:8" ht="18" x14ac:dyDescent="0.35">
      <c r="A342" s="244" t="s">
        <v>82</v>
      </c>
      <c r="B342" s="245"/>
      <c r="C342" s="245"/>
      <c r="D342" s="245"/>
      <c r="E342" s="92"/>
      <c r="F342" s="92"/>
      <c r="G342" s="252"/>
      <c r="H342" s="253"/>
    </row>
    <row r="343" spans="1:8" ht="15" thickBot="1" x14ac:dyDescent="0.35">
      <c r="A343" s="106" t="s">
        <v>65</v>
      </c>
      <c r="B343" s="107" t="str">
        <f>'LICENSE-REGIS'!I18</f>
        <v>N/A</v>
      </c>
      <c r="C343" s="108" t="s">
        <v>66</v>
      </c>
      <c r="D343" s="107">
        <f>'LICENSE-REGIS'!M18</f>
        <v>0</v>
      </c>
      <c r="E343" s="254"/>
      <c r="F343" s="255"/>
      <c r="G343" s="255"/>
      <c r="H343" s="256"/>
    </row>
    <row r="347" spans="1:8" ht="15" thickBot="1" x14ac:dyDescent="0.35"/>
    <row r="348" spans="1:8" x14ac:dyDescent="0.3">
      <c r="A348" s="115" t="s">
        <v>9</v>
      </c>
      <c r="B348" s="112" t="s">
        <v>10</v>
      </c>
      <c r="C348" s="112" t="s">
        <v>11</v>
      </c>
      <c r="D348" s="112" t="s">
        <v>12</v>
      </c>
      <c r="E348" s="112" t="s">
        <v>13</v>
      </c>
      <c r="F348" s="112" t="s">
        <v>15</v>
      </c>
      <c r="G348" s="112" t="s">
        <v>16</v>
      </c>
      <c r="H348" s="114" t="s">
        <v>17</v>
      </c>
    </row>
    <row r="349" spans="1:8" ht="17.399999999999999" x14ac:dyDescent="0.35">
      <c r="A349" s="116">
        <f>'CASE DATA'!A19</f>
        <v>0</v>
      </c>
      <c r="B349" s="117">
        <f>'CASE DATA'!B19</f>
        <v>0</v>
      </c>
      <c r="C349" s="119">
        <f>'CASE DATA'!C19</f>
        <v>0</v>
      </c>
      <c r="D349" s="119">
        <f>'CASE DATA'!D19</f>
        <v>0</v>
      </c>
      <c r="E349" s="117">
        <f>'CASE DATA'!E19</f>
        <v>0</v>
      </c>
      <c r="F349" s="117">
        <f>'CASE DATA'!G19</f>
        <v>0</v>
      </c>
      <c r="G349" s="117">
        <f>'CASE DATA'!H19</f>
        <v>0</v>
      </c>
      <c r="H349" s="118">
        <f>'CASE DATA'!I19</f>
        <v>0</v>
      </c>
    </row>
    <row r="350" spans="1:8" x14ac:dyDescent="0.3">
      <c r="A350" s="93" t="s">
        <v>19</v>
      </c>
      <c r="B350" s="72">
        <f>'CASE DATA'!J19</f>
        <v>0</v>
      </c>
      <c r="C350" s="73" t="s">
        <v>22</v>
      </c>
      <c r="D350" s="76">
        <f>'CASE DATA'!M19</f>
        <v>0</v>
      </c>
      <c r="E350" s="78" t="s">
        <v>25</v>
      </c>
      <c r="F350" s="81">
        <f>'CASE DATA'!P19</f>
        <v>0</v>
      </c>
      <c r="G350" s="83" t="s">
        <v>28</v>
      </c>
      <c r="H350" s="94">
        <f>'CASE DATA'!S19</f>
        <v>0</v>
      </c>
    </row>
    <row r="351" spans="1:8" x14ac:dyDescent="0.3">
      <c r="A351" s="95" t="s">
        <v>20</v>
      </c>
      <c r="B351" s="72">
        <f>'CASE DATA'!K19</f>
        <v>0</v>
      </c>
      <c r="C351" s="74" t="s">
        <v>23</v>
      </c>
      <c r="D351" s="76">
        <f>'CASE DATA'!N19</f>
        <v>0</v>
      </c>
      <c r="E351" s="79" t="s">
        <v>26</v>
      </c>
      <c r="F351" s="81">
        <f>'CASE DATA'!Q19</f>
        <v>0</v>
      </c>
      <c r="G351" s="84" t="s">
        <v>29</v>
      </c>
      <c r="H351" s="94">
        <f>'CASE DATA'!T19</f>
        <v>0</v>
      </c>
    </row>
    <row r="352" spans="1:8" x14ac:dyDescent="0.3">
      <c r="A352" s="96" t="s">
        <v>21</v>
      </c>
      <c r="B352" s="72">
        <f>'CASE DATA'!L19</f>
        <v>0</v>
      </c>
      <c r="C352" s="75" t="s">
        <v>24</v>
      </c>
      <c r="D352" s="77">
        <f>'CASE DATA'!O19</f>
        <v>0</v>
      </c>
      <c r="E352" s="80" t="s">
        <v>27</v>
      </c>
      <c r="F352" s="82">
        <f>'CASE DATA'!R19</f>
        <v>0</v>
      </c>
      <c r="G352" s="68"/>
      <c r="H352" s="97"/>
    </row>
    <row r="353" spans="1:8" x14ac:dyDescent="0.3">
      <c r="A353" s="98" t="s">
        <v>8</v>
      </c>
      <c r="B353" s="257">
        <f>'CASE DATA'!U19</f>
        <v>0</v>
      </c>
      <c r="C353" s="258"/>
      <c r="D353" s="258"/>
      <c r="E353" s="258"/>
      <c r="F353" s="258"/>
      <c r="G353" s="258"/>
      <c r="H353" s="259"/>
    </row>
    <row r="354" spans="1:8" ht="18" x14ac:dyDescent="0.35">
      <c r="A354" s="244" t="s">
        <v>76</v>
      </c>
      <c r="B354" s="245"/>
      <c r="C354" s="245"/>
      <c r="D354" s="245"/>
      <c r="E354" s="245"/>
      <c r="F354" s="245"/>
      <c r="G354" s="245"/>
      <c r="H354" s="246"/>
    </row>
    <row r="355" spans="1:8" ht="28.8" x14ac:dyDescent="0.3">
      <c r="A355" s="99" t="s">
        <v>40</v>
      </c>
      <c r="B355" s="85" t="s">
        <v>77</v>
      </c>
      <c r="C355" s="86" t="s">
        <v>44</v>
      </c>
      <c r="D355" s="86" t="s">
        <v>45</v>
      </c>
      <c r="E355" s="86" t="s">
        <v>46</v>
      </c>
      <c r="F355" s="87" t="s">
        <v>47</v>
      </c>
      <c r="G355" s="66" t="s">
        <v>78</v>
      </c>
      <c r="H355" s="100"/>
    </row>
    <row r="356" spans="1:8" x14ac:dyDescent="0.3">
      <c r="A356" s="101" t="str">
        <f>EXPUNGEMENT!D18</f>
        <v>NO</v>
      </c>
      <c r="B356" s="101" t="str">
        <f>EXPUNGEMENT!E18</f>
        <v>N/A</v>
      </c>
      <c r="C356" s="191" t="str">
        <f>EXPUNGEMENT!H18</f>
        <v>NO</v>
      </c>
      <c r="D356" s="191" t="str">
        <f>EXPUNGEMENT!I18</f>
        <v>N/A</v>
      </c>
      <c r="E356" s="191" t="str">
        <f>EXPUNGEMENT!J18</f>
        <v>N/A</v>
      </c>
      <c r="F356" s="191" t="str">
        <f>EXPUNGEMENT!K18</f>
        <v>N/A</v>
      </c>
      <c r="G356" s="69"/>
      <c r="H356" s="102"/>
    </row>
    <row r="357" spans="1:8" x14ac:dyDescent="0.3">
      <c r="A357" s="103" t="s">
        <v>49</v>
      </c>
      <c r="B357" s="88" t="s">
        <v>50</v>
      </c>
      <c r="C357" s="89" t="s">
        <v>45</v>
      </c>
      <c r="D357" s="89" t="s">
        <v>46</v>
      </c>
      <c r="E357" s="69"/>
      <c r="F357" s="69"/>
      <c r="G357" s="69"/>
      <c r="H357" s="102"/>
    </row>
    <row r="358" spans="1:8" x14ac:dyDescent="0.3">
      <c r="A358" s="104" t="str">
        <f>EXPUNGEMENT!M18</f>
        <v>NO</v>
      </c>
      <c r="B358" s="104">
        <f>EXPUNGEMENT!N18</f>
        <v>0</v>
      </c>
      <c r="C358" s="104" t="str">
        <f>EXPUNGEMENT!O18</f>
        <v>N/A</v>
      </c>
      <c r="D358" s="104" t="str">
        <f>EXPUNGEMENT!P18</f>
        <v>N/A</v>
      </c>
      <c r="E358" s="69"/>
      <c r="F358" s="69"/>
      <c r="G358" s="69"/>
      <c r="H358" s="102"/>
    </row>
    <row r="359" spans="1:8" ht="18.75" customHeight="1" x14ac:dyDescent="0.35">
      <c r="A359" s="244" t="s">
        <v>79</v>
      </c>
      <c r="B359" s="245"/>
      <c r="C359" s="245"/>
      <c r="D359" s="245"/>
      <c r="E359" s="245"/>
      <c r="F359" s="247"/>
      <c r="G359" s="248">
        <v>16</v>
      </c>
      <c r="H359" s="249"/>
    </row>
    <row r="360" spans="1:8" ht="15" customHeight="1" x14ac:dyDescent="0.3">
      <c r="A360" s="105" t="s">
        <v>59</v>
      </c>
      <c r="B360" s="67">
        <f>BANKRUPTCY!C19</f>
        <v>0</v>
      </c>
      <c r="C360" s="90" t="s">
        <v>60</v>
      </c>
      <c r="D360" s="67">
        <f>BANKRUPTCY!D19</f>
        <v>0</v>
      </c>
      <c r="E360" s="90" t="s">
        <v>61</v>
      </c>
      <c r="F360" s="70">
        <f>BANKRUPTCY!E19</f>
        <v>0</v>
      </c>
      <c r="G360" s="250"/>
      <c r="H360" s="251"/>
    </row>
    <row r="361" spans="1:8" ht="18.75" customHeight="1" x14ac:dyDescent="0.35">
      <c r="A361" s="244" t="s">
        <v>80</v>
      </c>
      <c r="B361" s="245"/>
      <c r="C361" s="245"/>
      <c r="D361" s="245"/>
      <c r="E361" s="245"/>
      <c r="F361" s="247"/>
      <c r="G361" s="250"/>
      <c r="H361" s="251"/>
    </row>
    <row r="362" spans="1:8" ht="15" customHeight="1" x14ac:dyDescent="0.3">
      <c r="A362" s="105" t="s">
        <v>59</v>
      </c>
      <c r="B362" s="67">
        <f>SOL!C19</f>
        <v>0</v>
      </c>
      <c r="C362" s="90" t="s">
        <v>60</v>
      </c>
      <c r="D362" s="67">
        <f>SOL!D19</f>
        <v>0</v>
      </c>
      <c r="E362" s="90" t="s">
        <v>61</v>
      </c>
      <c r="F362" s="70">
        <f>SOL!E19</f>
        <v>0</v>
      </c>
      <c r="G362" s="250"/>
      <c r="H362" s="251"/>
    </row>
    <row r="363" spans="1:8" ht="18.75" customHeight="1" x14ac:dyDescent="0.35">
      <c r="A363" s="244" t="s">
        <v>81</v>
      </c>
      <c r="B363" s="245"/>
      <c r="C363" s="245"/>
      <c r="D363" s="245"/>
      <c r="E363" s="92"/>
      <c r="F363" s="91"/>
      <c r="G363" s="250"/>
      <c r="H363" s="251"/>
    </row>
    <row r="364" spans="1:8" ht="15" customHeight="1" x14ac:dyDescent="0.3">
      <c r="A364" s="105" t="s">
        <v>70</v>
      </c>
      <c r="B364" s="67">
        <f>EXEMPTIONS!C19</f>
        <v>0</v>
      </c>
      <c r="C364" s="90" t="s">
        <v>71</v>
      </c>
      <c r="D364" s="67">
        <f>EXEMPTIONS!D19</f>
        <v>0</v>
      </c>
      <c r="E364" s="71"/>
      <c r="F364" s="71"/>
      <c r="G364" s="250"/>
      <c r="H364" s="251"/>
    </row>
    <row r="365" spans="1:8" ht="18.75" customHeight="1" x14ac:dyDescent="0.35">
      <c r="A365" s="244" t="s">
        <v>82</v>
      </c>
      <c r="B365" s="245"/>
      <c r="C365" s="245"/>
      <c r="D365" s="245"/>
      <c r="E365" s="92"/>
      <c r="F365" s="92"/>
      <c r="G365" s="252"/>
      <c r="H365" s="253"/>
    </row>
    <row r="366" spans="1:8" ht="15" thickBot="1" x14ac:dyDescent="0.35">
      <c r="A366" s="106" t="s">
        <v>65</v>
      </c>
      <c r="B366" s="107" t="str">
        <f>'LICENSE-REGIS'!I19</f>
        <v>N/A</v>
      </c>
      <c r="C366" s="108" t="s">
        <v>66</v>
      </c>
      <c r="D366" s="107">
        <f>'LICENSE-REGIS'!M19</f>
        <v>0</v>
      </c>
      <c r="E366" s="254"/>
      <c r="F366" s="255"/>
      <c r="G366" s="255"/>
      <c r="H366" s="256"/>
    </row>
    <row r="370" spans="1:8" ht="15" thickBot="1" x14ac:dyDescent="0.35"/>
    <row r="371" spans="1:8" x14ac:dyDescent="0.3">
      <c r="A371" s="115" t="s">
        <v>9</v>
      </c>
      <c r="B371" s="112" t="s">
        <v>10</v>
      </c>
      <c r="C371" s="112" t="s">
        <v>11</v>
      </c>
      <c r="D371" s="112" t="s">
        <v>12</v>
      </c>
      <c r="E371" s="112" t="s">
        <v>13</v>
      </c>
      <c r="F371" s="112" t="s">
        <v>15</v>
      </c>
      <c r="G371" s="112" t="s">
        <v>16</v>
      </c>
      <c r="H371" s="114" t="s">
        <v>17</v>
      </c>
    </row>
    <row r="372" spans="1:8" ht="17.399999999999999" x14ac:dyDescent="0.35">
      <c r="A372" s="116">
        <f>'CASE DATA'!A20</f>
        <v>0</v>
      </c>
      <c r="B372" s="117">
        <f>'CASE DATA'!B20</f>
        <v>0</v>
      </c>
      <c r="C372" s="119">
        <f>'CASE DATA'!C20</f>
        <v>0</v>
      </c>
      <c r="D372" s="119">
        <f>'CASE DATA'!D20</f>
        <v>0</v>
      </c>
      <c r="E372" s="117">
        <f>'CASE DATA'!E20</f>
        <v>0</v>
      </c>
      <c r="F372" s="117">
        <f>'CASE DATA'!G20</f>
        <v>0</v>
      </c>
      <c r="G372" s="117">
        <f>'CASE DATA'!H20</f>
        <v>0</v>
      </c>
      <c r="H372" s="118">
        <f>'CASE DATA'!I20</f>
        <v>0</v>
      </c>
    </row>
    <row r="373" spans="1:8" x14ac:dyDescent="0.3">
      <c r="A373" s="93" t="s">
        <v>19</v>
      </c>
      <c r="B373" s="72">
        <f>'CASE DATA'!J20</f>
        <v>0</v>
      </c>
      <c r="C373" s="73" t="s">
        <v>22</v>
      </c>
      <c r="D373" s="76">
        <f>'CASE DATA'!M20</f>
        <v>0</v>
      </c>
      <c r="E373" s="78" t="s">
        <v>25</v>
      </c>
      <c r="F373" s="81">
        <f>'CASE DATA'!P20</f>
        <v>0</v>
      </c>
      <c r="G373" s="83" t="s">
        <v>28</v>
      </c>
      <c r="H373" s="94">
        <f>'CASE DATA'!S20</f>
        <v>0</v>
      </c>
    </row>
    <row r="374" spans="1:8" x14ac:dyDescent="0.3">
      <c r="A374" s="95" t="s">
        <v>20</v>
      </c>
      <c r="B374" s="72">
        <f>'CASE DATA'!K20</f>
        <v>0</v>
      </c>
      <c r="C374" s="74" t="s">
        <v>23</v>
      </c>
      <c r="D374" s="76">
        <f>'CASE DATA'!N20</f>
        <v>0</v>
      </c>
      <c r="E374" s="79" t="s">
        <v>26</v>
      </c>
      <c r="F374" s="81">
        <f>'CASE DATA'!Q20</f>
        <v>0</v>
      </c>
      <c r="G374" s="84" t="s">
        <v>29</v>
      </c>
      <c r="H374" s="94">
        <f>'CASE DATA'!T20</f>
        <v>0</v>
      </c>
    </row>
    <row r="375" spans="1:8" x14ac:dyDescent="0.3">
      <c r="A375" s="96" t="s">
        <v>21</v>
      </c>
      <c r="B375" s="72">
        <f>'CASE DATA'!L20</f>
        <v>0</v>
      </c>
      <c r="C375" s="75" t="s">
        <v>24</v>
      </c>
      <c r="D375" s="77">
        <f>'CASE DATA'!O20</f>
        <v>0</v>
      </c>
      <c r="E375" s="80" t="s">
        <v>27</v>
      </c>
      <c r="F375" s="82">
        <f>'CASE DATA'!R20</f>
        <v>0</v>
      </c>
      <c r="G375" s="68"/>
      <c r="H375" s="97"/>
    </row>
    <row r="376" spans="1:8" x14ac:dyDescent="0.3">
      <c r="A376" s="98" t="s">
        <v>8</v>
      </c>
      <c r="B376" s="257">
        <f>'CASE DATA'!U20</f>
        <v>0</v>
      </c>
      <c r="C376" s="258"/>
      <c r="D376" s="258"/>
      <c r="E376" s="258"/>
      <c r="F376" s="258"/>
      <c r="G376" s="258"/>
      <c r="H376" s="259"/>
    </row>
    <row r="377" spans="1:8" ht="18" x14ac:dyDescent="0.35">
      <c r="A377" s="244" t="s">
        <v>76</v>
      </c>
      <c r="B377" s="245"/>
      <c r="C377" s="245"/>
      <c r="D377" s="245"/>
      <c r="E377" s="245"/>
      <c r="F377" s="245"/>
      <c r="G377" s="245"/>
      <c r="H377" s="246"/>
    </row>
    <row r="378" spans="1:8" ht="28.8" x14ac:dyDescent="0.3">
      <c r="A378" s="99" t="s">
        <v>40</v>
      </c>
      <c r="B378" s="85" t="s">
        <v>77</v>
      </c>
      <c r="C378" s="86" t="s">
        <v>44</v>
      </c>
      <c r="D378" s="86" t="s">
        <v>45</v>
      </c>
      <c r="E378" s="86" t="s">
        <v>46</v>
      </c>
      <c r="F378" s="87" t="s">
        <v>47</v>
      </c>
      <c r="G378" s="66" t="s">
        <v>78</v>
      </c>
      <c r="H378" s="100"/>
    </row>
    <row r="379" spans="1:8" x14ac:dyDescent="0.3">
      <c r="A379" s="101" t="str">
        <f>EXPUNGEMENT!D19</f>
        <v>NO</v>
      </c>
      <c r="B379" s="101" t="str">
        <f>EXPUNGEMENT!E19</f>
        <v>N/A</v>
      </c>
      <c r="C379" s="191" t="str">
        <f>EXPUNGEMENT!H19</f>
        <v>NO</v>
      </c>
      <c r="D379" s="191" t="str">
        <f>EXPUNGEMENT!I19</f>
        <v>N/A</v>
      </c>
      <c r="E379" s="191" t="str">
        <f>EXPUNGEMENT!J19</f>
        <v>N/A</v>
      </c>
      <c r="F379" s="191" t="str">
        <f>EXPUNGEMENT!K19</f>
        <v>N/A</v>
      </c>
      <c r="G379" s="69"/>
      <c r="H379" s="102"/>
    </row>
    <row r="380" spans="1:8" x14ac:dyDescent="0.3">
      <c r="A380" s="103" t="s">
        <v>49</v>
      </c>
      <c r="B380" s="88" t="s">
        <v>50</v>
      </c>
      <c r="C380" s="89" t="s">
        <v>45</v>
      </c>
      <c r="D380" s="89" t="s">
        <v>46</v>
      </c>
      <c r="E380" s="69"/>
      <c r="F380" s="69"/>
      <c r="G380" s="69"/>
      <c r="H380" s="102"/>
    </row>
    <row r="381" spans="1:8" x14ac:dyDescent="0.3">
      <c r="A381" s="104" t="str">
        <f>EXPUNGEMENT!M19</f>
        <v>NO</v>
      </c>
      <c r="B381" s="104">
        <f>EXPUNGEMENT!N19</f>
        <v>0</v>
      </c>
      <c r="C381" s="104" t="str">
        <f>EXPUNGEMENT!O19</f>
        <v>N/A</v>
      </c>
      <c r="D381" s="104" t="str">
        <f>EXPUNGEMENT!P19</f>
        <v>N/A</v>
      </c>
      <c r="E381" s="69"/>
      <c r="F381" s="69"/>
      <c r="G381" s="69"/>
      <c r="H381" s="102"/>
    </row>
    <row r="382" spans="1:8" ht="18.75" customHeight="1" x14ac:dyDescent="0.35">
      <c r="A382" s="244" t="s">
        <v>79</v>
      </c>
      <c r="B382" s="245"/>
      <c r="C382" s="245"/>
      <c r="D382" s="245"/>
      <c r="E382" s="245"/>
      <c r="F382" s="247"/>
      <c r="G382" s="248">
        <v>17</v>
      </c>
      <c r="H382" s="249"/>
    </row>
    <row r="383" spans="1:8" ht="15" customHeight="1" x14ac:dyDescent="0.3">
      <c r="A383" s="105" t="s">
        <v>59</v>
      </c>
      <c r="B383" s="67">
        <f>BANKRUPTCY!C20</f>
        <v>0</v>
      </c>
      <c r="C383" s="90" t="s">
        <v>60</v>
      </c>
      <c r="D383" s="67">
        <f>BANKRUPTCY!D20</f>
        <v>0</v>
      </c>
      <c r="E383" s="90" t="s">
        <v>61</v>
      </c>
      <c r="F383" s="70">
        <f>BANKRUPTCY!E20</f>
        <v>0</v>
      </c>
      <c r="G383" s="250"/>
      <c r="H383" s="251"/>
    </row>
    <row r="384" spans="1:8" ht="18.75" customHeight="1" x14ac:dyDescent="0.35">
      <c r="A384" s="244" t="s">
        <v>80</v>
      </c>
      <c r="B384" s="245"/>
      <c r="C384" s="245"/>
      <c r="D384" s="245"/>
      <c r="E384" s="245"/>
      <c r="F384" s="247"/>
      <c r="G384" s="250"/>
      <c r="H384" s="251"/>
    </row>
    <row r="385" spans="1:8" ht="15" customHeight="1" x14ac:dyDescent="0.3">
      <c r="A385" s="105" t="s">
        <v>59</v>
      </c>
      <c r="B385" s="67">
        <f>SOL!C20</f>
        <v>0</v>
      </c>
      <c r="C385" s="90" t="s">
        <v>60</v>
      </c>
      <c r="D385" s="67">
        <f>SOL!D20</f>
        <v>0</v>
      </c>
      <c r="E385" s="90" t="s">
        <v>61</v>
      </c>
      <c r="F385" s="70">
        <f>SOL!E20</f>
        <v>0</v>
      </c>
      <c r="G385" s="250"/>
      <c r="H385" s="251"/>
    </row>
    <row r="386" spans="1:8" ht="18.75" customHeight="1" x14ac:dyDescent="0.35">
      <c r="A386" s="244" t="s">
        <v>81</v>
      </c>
      <c r="B386" s="245"/>
      <c r="C386" s="245"/>
      <c r="D386" s="245"/>
      <c r="E386" s="92"/>
      <c r="F386" s="91"/>
      <c r="G386" s="250"/>
      <c r="H386" s="251"/>
    </row>
    <row r="387" spans="1:8" ht="15" customHeight="1" x14ac:dyDescent="0.3">
      <c r="A387" s="105" t="s">
        <v>70</v>
      </c>
      <c r="B387" s="67">
        <f>EXEMPTIONS!C20</f>
        <v>0</v>
      </c>
      <c r="C387" s="90" t="s">
        <v>71</v>
      </c>
      <c r="D387" s="67">
        <f>EXEMPTIONS!D20</f>
        <v>0</v>
      </c>
      <c r="E387" s="71"/>
      <c r="F387" s="71"/>
      <c r="G387" s="250"/>
      <c r="H387" s="251"/>
    </row>
    <row r="388" spans="1:8" ht="18.75" customHeight="1" x14ac:dyDescent="0.35">
      <c r="A388" s="244" t="s">
        <v>82</v>
      </c>
      <c r="B388" s="245"/>
      <c r="C388" s="245"/>
      <c r="D388" s="245"/>
      <c r="E388" s="92"/>
      <c r="F388" s="92"/>
      <c r="G388" s="252"/>
      <c r="H388" s="253"/>
    </row>
    <row r="389" spans="1:8" ht="15" thickBot="1" x14ac:dyDescent="0.35">
      <c r="A389" s="106" t="s">
        <v>65</v>
      </c>
      <c r="B389" s="107" t="str">
        <f>'LICENSE-REGIS'!I20</f>
        <v>N/A</v>
      </c>
      <c r="C389" s="108" t="s">
        <v>66</v>
      </c>
      <c r="D389" s="107">
        <f>'LICENSE-REGIS'!M20</f>
        <v>0</v>
      </c>
      <c r="E389" s="254"/>
      <c r="F389" s="255"/>
      <c r="G389" s="255"/>
      <c r="H389" s="256"/>
    </row>
    <row r="393" spans="1:8" ht="15" thickBot="1" x14ac:dyDescent="0.35"/>
    <row r="394" spans="1:8" x14ac:dyDescent="0.3">
      <c r="A394" s="115" t="s">
        <v>9</v>
      </c>
      <c r="B394" s="112" t="s">
        <v>10</v>
      </c>
      <c r="C394" s="112" t="s">
        <v>11</v>
      </c>
      <c r="D394" s="112" t="s">
        <v>12</v>
      </c>
      <c r="E394" s="112" t="s">
        <v>13</v>
      </c>
      <c r="F394" s="112" t="s">
        <v>15</v>
      </c>
      <c r="G394" s="112" t="s">
        <v>16</v>
      </c>
      <c r="H394" s="114" t="s">
        <v>17</v>
      </c>
    </row>
    <row r="395" spans="1:8" ht="17.399999999999999" x14ac:dyDescent="0.35">
      <c r="A395" s="116">
        <f>'CASE DATA'!A21</f>
        <v>0</v>
      </c>
      <c r="B395" s="117">
        <f>'CASE DATA'!B21</f>
        <v>0</v>
      </c>
      <c r="C395" s="119">
        <f>'CASE DATA'!C21</f>
        <v>0</v>
      </c>
      <c r="D395" s="119">
        <f>'CASE DATA'!D21</f>
        <v>0</v>
      </c>
      <c r="E395" s="117">
        <f>'CASE DATA'!E21</f>
        <v>0</v>
      </c>
      <c r="F395" s="117">
        <f>'CASE DATA'!G21</f>
        <v>0</v>
      </c>
      <c r="G395" s="117">
        <f>'CASE DATA'!H21</f>
        <v>0</v>
      </c>
      <c r="H395" s="118">
        <f>'CASE DATA'!I21</f>
        <v>0</v>
      </c>
    </row>
    <row r="396" spans="1:8" x14ac:dyDescent="0.3">
      <c r="A396" s="93" t="s">
        <v>19</v>
      </c>
      <c r="B396" s="72">
        <f>'CASE DATA'!J21</f>
        <v>0</v>
      </c>
      <c r="C396" s="73" t="s">
        <v>22</v>
      </c>
      <c r="D396" s="76">
        <f>'CASE DATA'!M21</f>
        <v>0</v>
      </c>
      <c r="E396" s="78" t="s">
        <v>25</v>
      </c>
      <c r="F396" s="81">
        <f>'CASE DATA'!P21</f>
        <v>0</v>
      </c>
      <c r="G396" s="83" t="s">
        <v>28</v>
      </c>
      <c r="H396" s="94">
        <f>'CASE DATA'!S21</f>
        <v>0</v>
      </c>
    </row>
    <row r="397" spans="1:8" x14ac:dyDescent="0.3">
      <c r="A397" s="95" t="s">
        <v>20</v>
      </c>
      <c r="B397" s="72">
        <f>'CASE DATA'!K21</f>
        <v>0</v>
      </c>
      <c r="C397" s="74" t="s">
        <v>23</v>
      </c>
      <c r="D397" s="76">
        <f>'CASE DATA'!N21</f>
        <v>0</v>
      </c>
      <c r="E397" s="79" t="s">
        <v>26</v>
      </c>
      <c r="F397" s="81">
        <f>'CASE DATA'!Q21</f>
        <v>0</v>
      </c>
      <c r="G397" s="84" t="s">
        <v>29</v>
      </c>
      <c r="H397" s="94">
        <f>'CASE DATA'!T21</f>
        <v>0</v>
      </c>
    </row>
    <row r="398" spans="1:8" x14ac:dyDescent="0.3">
      <c r="A398" s="96" t="s">
        <v>21</v>
      </c>
      <c r="B398" s="72">
        <f>'CASE DATA'!L21</f>
        <v>0</v>
      </c>
      <c r="C398" s="75" t="s">
        <v>24</v>
      </c>
      <c r="D398" s="77">
        <f>'CASE DATA'!O21</f>
        <v>0</v>
      </c>
      <c r="E398" s="80" t="s">
        <v>27</v>
      </c>
      <c r="F398" s="82">
        <f>'CASE DATA'!R21</f>
        <v>0</v>
      </c>
      <c r="G398" s="68"/>
      <c r="H398" s="97"/>
    </row>
    <row r="399" spans="1:8" x14ac:dyDescent="0.3">
      <c r="A399" s="98" t="s">
        <v>8</v>
      </c>
      <c r="B399" s="257">
        <f>'CASE DATA'!U21</f>
        <v>0</v>
      </c>
      <c r="C399" s="258"/>
      <c r="D399" s="258"/>
      <c r="E399" s="258"/>
      <c r="F399" s="258"/>
      <c r="G399" s="258"/>
      <c r="H399" s="259"/>
    </row>
    <row r="400" spans="1:8" ht="18" x14ac:dyDescent="0.35">
      <c r="A400" s="244" t="s">
        <v>76</v>
      </c>
      <c r="B400" s="245"/>
      <c r="C400" s="245"/>
      <c r="D400" s="245"/>
      <c r="E400" s="245"/>
      <c r="F400" s="245"/>
      <c r="G400" s="245"/>
      <c r="H400" s="246"/>
    </row>
    <row r="401" spans="1:8" ht="28.8" x14ac:dyDescent="0.3">
      <c r="A401" s="99" t="s">
        <v>40</v>
      </c>
      <c r="B401" s="85" t="s">
        <v>77</v>
      </c>
      <c r="C401" s="86" t="s">
        <v>44</v>
      </c>
      <c r="D401" s="86" t="s">
        <v>45</v>
      </c>
      <c r="E401" s="86" t="s">
        <v>46</v>
      </c>
      <c r="F401" s="87" t="s">
        <v>47</v>
      </c>
      <c r="G401" s="66" t="s">
        <v>78</v>
      </c>
      <c r="H401" s="100"/>
    </row>
    <row r="402" spans="1:8" x14ac:dyDescent="0.3">
      <c r="A402" s="101" t="str">
        <f>EXPUNGEMENT!D20</f>
        <v>NO</v>
      </c>
      <c r="B402" s="101" t="str">
        <f>EXPUNGEMENT!E20</f>
        <v>N/A</v>
      </c>
      <c r="C402" s="191" t="str">
        <f>EXPUNGEMENT!H20</f>
        <v>NO</v>
      </c>
      <c r="D402" s="191" t="str">
        <f>EXPUNGEMENT!I20</f>
        <v>N/A</v>
      </c>
      <c r="E402" s="191" t="str">
        <f>EXPUNGEMENT!J20</f>
        <v>N/A</v>
      </c>
      <c r="F402" s="191" t="str">
        <f>EXPUNGEMENT!K20</f>
        <v>N/A</v>
      </c>
      <c r="G402" s="69"/>
      <c r="H402" s="102"/>
    </row>
    <row r="403" spans="1:8" x14ac:dyDescent="0.3">
      <c r="A403" s="103" t="s">
        <v>49</v>
      </c>
      <c r="B403" s="88" t="s">
        <v>50</v>
      </c>
      <c r="C403" s="89" t="s">
        <v>45</v>
      </c>
      <c r="D403" s="89" t="s">
        <v>46</v>
      </c>
      <c r="E403" s="69"/>
      <c r="F403" s="69"/>
      <c r="G403" s="69"/>
      <c r="H403" s="102"/>
    </row>
    <row r="404" spans="1:8" x14ac:dyDescent="0.3">
      <c r="A404" s="104" t="str">
        <f>EXPUNGEMENT!M20</f>
        <v>NO</v>
      </c>
      <c r="B404" s="104">
        <f>EXPUNGEMENT!N20</f>
        <v>0</v>
      </c>
      <c r="C404" s="104" t="str">
        <f>EXPUNGEMENT!O20</f>
        <v>N/A</v>
      </c>
      <c r="D404" s="104" t="str">
        <f>EXPUNGEMENT!P20</f>
        <v>N/A</v>
      </c>
      <c r="E404" s="69"/>
      <c r="F404" s="69"/>
      <c r="G404" s="69"/>
      <c r="H404" s="102"/>
    </row>
    <row r="405" spans="1:8" ht="18.75" customHeight="1" x14ac:dyDescent="0.35">
      <c r="A405" s="244" t="s">
        <v>79</v>
      </c>
      <c r="B405" s="245"/>
      <c r="C405" s="245"/>
      <c r="D405" s="245"/>
      <c r="E405" s="245"/>
      <c r="F405" s="247"/>
      <c r="G405" s="248">
        <v>18</v>
      </c>
      <c r="H405" s="249"/>
    </row>
    <row r="406" spans="1:8" ht="15" customHeight="1" x14ac:dyDescent="0.3">
      <c r="A406" s="105" t="s">
        <v>59</v>
      </c>
      <c r="B406" s="67">
        <f>BANKRUPTCY!C21</f>
        <v>0</v>
      </c>
      <c r="C406" s="90" t="s">
        <v>60</v>
      </c>
      <c r="D406" s="67">
        <f>BANKRUPTCY!D21</f>
        <v>0</v>
      </c>
      <c r="E406" s="90" t="s">
        <v>61</v>
      </c>
      <c r="F406" s="70">
        <f>BANKRUPTCY!E21</f>
        <v>0</v>
      </c>
      <c r="G406" s="250"/>
      <c r="H406" s="251"/>
    </row>
    <row r="407" spans="1:8" ht="18.75" customHeight="1" x14ac:dyDescent="0.35">
      <c r="A407" s="244" t="s">
        <v>80</v>
      </c>
      <c r="B407" s="245"/>
      <c r="C407" s="245"/>
      <c r="D407" s="245"/>
      <c r="E407" s="245"/>
      <c r="F407" s="247"/>
      <c r="G407" s="250"/>
      <c r="H407" s="251"/>
    </row>
    <row r="408" spans="1:8" ht="15" customHeight="1" x14ac:dyDescent="0.3">
      <c r="A408" s="105" t="s">
        <v>59</v>
      </c>
      <c r="B408" s="67">
        <f>SOL!C21</f>
        <v>0</v>
      </c>
      <c r="C408" s="90" t="s">
        <v>60</v>
      </c>
      <c r="D408" s="67">
        <f>SOL!D21</f>
        <v>0</v>
      </c>
      <c r="E408" s="90" t="s">
        <v>61</v>
      </c>
      <c r="F408" s="70">
        <f>SOL!E21</f>
        <v>0</v>
      </c>
      <c r="G408" s="250"/>
      <c r="H408" s="251"/>
    </row>
    <row r="409" spans="1:8" ht="18.75" customHeight="1" x14ac:dyDescent="0.35">
      <c r="A409" s="244" t="s">
        <v>81</v>
      </c>
      <c r="B409" s="245"/>
      <c r="C409" s="245"/>
      <c r="D409" s="245"/>
      <c r="E409" s="92"/>
      <c r="F409" s="91"/>
      <c r="G409" s="250"/>
      <c r="H409" s="251"/>
    </row>
    <row r="410" spans="1:8" ht="15" customHeight="1" x14ac:dyDescent="0.3">
      <c r="A410" s="105" t="s">
        <v>70</v>
      </c>
      <c r="B410" s="67">
        <f>EXEMPTIONS!C21</f>
        <v>0</v>
      </c>
      <c r="C410" s="90" t="s">
        <v>71</v>
      </c>
      <c r="D410" s="67">
        <f>EXEMPTIONS!D21</f>
        <v>0</v>
      </c>
      <c r="E410" s="71"/>
      <c r="F410" s="71"/>
      <c r="G410" s="250"/>
      <c r="H410" s="251"/>
    </row>
    <row r="411" spans="1:8" ht="18.75" customHeight="1" x14ac:dyDescent="0.35">
      <c r="A411" s="244" t="s">
        <v>82</v>
      </c>
      <c r="B411" s="245"/>
      <c r="C411" s="245"/>
      <c r="D411" s="245"/>
      <c r="E411" s="92"/>
      <c r="F411" s="92"/>
      <c r="G411" s="252"/>
      <c r="H411" s="253"/>
    </row>
    <row r="412" spans="1:8" ht="15" thickBot="1" x14ac:dyDescent="0.35">
      <c r="A412" s="106" t="s">
        <v>65</v>
      </c>
      <c r="B412" s="107" t="str">
        <f>'LICENSE-REGIS'!I21</f>
        <v>N/A</v>
      </c>
      <c r="C412" s="108" t="s">
        <v>66</v>
      </c>
      <c r="D412" s="107">
        <f>'LICENSE-REGIS'!M21</f>
        <v>0</v>
      </c>
      <c r="E412" s="254"/>
      <c r="F412" s="255"/>
      <c r="G412" s="255"/>
      <c r="H412" s="256"/>
    </row>
    <row r="416" spans="1:8" ht="15" thickBot="1" x14ac:dyDescent="0.35"/>
    <row r="417" spans="1:8" x14ac:dyDescent="0.3">
      <c r="A417" s="115" t="s">
        <v>9</v>
      </c>
      <c r="B417" s="112" t="s">
        <v>10</v>
      </c>
      <c r="C417" s="112" t="s">
        <v>11</v>
      </c>
      <c r="D417" s="112" t="s">
        <v>12</v>
      </c>
      <c r="E417" s="112" t="s">
        <v>13</v>
      </c>
      <c r="F417" s="112" t="s">
        <v>15</v>
      </c>
      <c r="G417" s="112" t="s">
        <v>16</v>
      </c>
      <c r="H417" s="114" t="s">
        <v>17</v>
      </c>
    </row>
    <row r="418" spans="1:8" ht="17.399999999999999" x14ac:dyDescent="0.35">
      <c r="A418" s="116">
        <f>'CASE DATA'!A22</f>
        <v>0</v>
      </c>
      <c r="B418" s="117">
        <f>'CASE DATA'!B22</f>
        <v>0</v>
      </c>
      <c r="C418" s="119">
        <f>'CASE DATA'!C22</f>
        <v>0</v>
      </c>
      <c r="D418" s="119">
        <f>'CASE DATA'!D22</f>
        <v>0</v>
      </c>
      <c r="E418" s="117">
        <f>'CASE DATA'!E22</f>
        <v>0</v>
      </c>
      <c r="F418" s="117">
        <f>'CASE DATA'!G22</f>
        <v>0</v>
      </c>
      <c r="G418" s="117">
        <f>'CASE DATA'!H22</f>
        <v>0</v>
      </c>
      <c r="H418" s="118">
        <f>'CASE DATA'!I22</f>
        <v>0</v>
      </c>
    </row>
    <row r="419" spans="1:8" x14ac:dyDescent="0.3">
      <c r="A419" s="93" t="s">
        <v>19</v>
      </c>
      <c r="B419" s="72">
        <f>'CASE DATA'!J22</f>
        <v>0</v>
      </c>
      <c r="C419" s="73" t="s">
        <v>22</v>
      </c>
      <c r="D419" s="76">
        <f>'CASE DATA'!M22</f>
        <v>0</v>
      </c>
      <c r="E419" s="78" t="s">
        <v>25</v>
      </c>
      <c r="F419" s="81">
        <f>'CASE DATA'!P22</f>
        <v>0</v>
      </c>
      <c r="G419" s="83" t="s">
        <v>28</v>
      </c>
      <c r="H419" s="94">
        <f>'CASE DATA'!S22</f>
        <v>0</v>
      </c>
    </row>
    <row r="420" spans="1:8" x14ac:dyDescent="0.3">
      <c r="A420" s="95" t="s">
        <v>20</v>
      </c>
      <c r="B420" s="72">
        <f>'CASE DATA'!K22</f>
        <v>0</v>
      </c>
      <c r="C420" s="74" t="s">
        <v>23</v>
      </c>
      <c r="D420" s="76">
        <f>'CASE DATA'!N22</f>
        <v>0</v>
      </c>
      <c r="E420" s="79" t="s">
        <v>26</v>
      </c>
      <c r="F420" s="81">
        <f>'CASE DATA'!Q22</f>
        <v>0</v>
      </c>
      <c r="G420" s="84" t="s">
        <v>29</v>
      </c>
      <c r="H420" s="94">
        <f>'CASE DATA'!T22</f>
        <v>0</v>
      </c>
    </row>
    <row r="421" spans="1:8" x14ac:dyDescent="0.3">
      <c r="A421" s="96" t="s">
        <v>21</v>
      </c>
      <c r="B421" s="72">
        <f>'CASE DATA'!L22</f>
        <v>0</v>
      </c>
      <c r="C421" s="75" t="s">
        <v>24</v>
      </c>
      <c r="D421" s="77">
        <f>'CASE DATA'!O22</f>
        <v>0</v>
      </c>
      <c r="E421" s="80" t="s">
        <v>27</v>
      </c>
      <c r="F421" s="82">
        <f>'CASE DATA'!R22</f>
        <v>0</v>
      </c>
      <c r="G421" s="68"/>
      <c r="H421" s="97"/>
    </row>
    <row r="422" spans="1:8" x14ac:dyDescent="0.3">
      <c r="A422" s="98" t="s">
        <v>8</v>
      </c>
      <c r="B422" s="257">
        <f>'CASE DATA'!U22</f>
        <v>0</v>
      </c>
      <c r="C422" s="258"/>
      <c r="D422" s="258"/>
      <c r="E422" s="258"/>
      <c r="F422" s="258"/>
      <c r="G422" s="258"/>
      <c r="H422" s="259"/>
    </row>
    <row r="423" spans="1:8" ht="18" x14ac:dyDescent="0.35">
      <c r="A423" s="244" t="s">
        <v>76</v>
      </c>
      <c r="B423" s="245"/>
      <c r="C423" s="245"/>
      <c r="D423" s="245"/>
      <c r="E423" s="245"/>
      <c r="F423" s="245"/>
      <c r="G423" s="245"/>
      <c r="H423" s="246"/>
    </row>
    <row r="424" spans="1:8" ht="28.8" x14ac:dyDescent="0.3">
      <c r="A424" s="99" t="s">
        <v>40</v>
      </c>
      <c r="B424" s="85" t="s">
        <v>77</v>
      </c>
      <c r="C424" s="86" t="s">
        <v>44</v>
      </c>
      <c r="D424" s="86" t="s">
        <v>45</v>
      </c>
      <c r="E424" s="86" t="s">
        <v>46</v>
      </c>
      <c r="F424" s="87" t="s">
        <v>47</v>
      </c>
      <c r="G424" s="66" t="s">
        <v>78</v>
      </c>
      <c r="H424" s="100"/>
    </row>
    <row r="425" spans="1:8" x14ac:dyDescent="0.3">
      <c r="A425" s="101" t="str">
        <f>EXPUNGEMENT!D21</f>
        <v>NO</v>
      </c>
      <c r="B425" s="101" t="str">
        <f>EXPUNGEMENT!E21</f>
        <v>N/A</v>
      </c>
      <c r="C425" s="191" t="str">
        <f>EXPUNGEMENT!H21</f>
        <v>NO</v>
      </c>
      <c r="D425" s="191" t="str">
        <f>EXPUNGEMENT!I21</f>
        <v>N/A</v>
      </c>
      <c r="E425" s="191" t="str">
        <f>EXPUNGEMENT!J21</f>
        <v>N/A</v>
      </c>
      <c r="F425" s="191" t="str">
        <f>EXPUNGEMENT!K21</f>
        <v>N/A</v>
      </c>
      <c r="G425" s="69"/>
      <c r="H425" s="102"/>
    </row>
    <row r="426" spans="1:8" x14ac:dyDescent="0.3">
      <c r="A426" s="103" t="s">
        <v>49</v>
      </c>
      <c r="B426" s="88" t="s">
        <v>50</v>
      </c>
      <c r="C426" s="89" t="s">
        <v>45</v>
      </c>
      <c r="D426" s="89" t="s">
        <v>46</v>
      </c>
      <c r="E426" s="69"/>
      <c r="F426" s="69"/>
      <c r="G426" s="69"/>
      <c r="H426" s="102"/>
    </row>
    <row r="427" spans="1:8" x14ac:dyDescent="0.3">
      <c r="A427" s="104" t="str">
        <f>EXPUNGEMENT!M21</f>
        <v>NO</v>
      </c>
      <c r="B427" s="104">
        <f>EXPUNGEMENT!N21</f>
        <v>0</v>
      </c>
      <c r="C427" s="104" t="str">
        <f>EXPUNGEMENT!O21</f>
        <v>N/A</v>
      </c>
      <c r="D427" s="104" t="str">
        <f>EXPUNGEMENT!P21</f>
        <v>N/A</v>
      </c>
      <c r="E427" s="69"/>
      <c r="F427" s="69"/>
      <c r="G427" s="69"/>
      <c r="H427" s="102"/>
    </row>
    <row r="428" spans="1:8" ht="18.75" customHeight="1" x14ac:dyDescent="0.35">
      <c r="A428" s="244" t="s">
        <v>79</v>
      </c>
      <c r="B428" s="245"/>
      <c r="C428" s="245"/>
      <c r="D428" s="245"/>
      <c r="E428" s="245"/>
      <c r="F428" s="247"/>
      <c r="G428" s="248">
        <v>19</v>
      </c>
      <c r="H428" s="249"/>
    </row>
    <row r="429" spans="1:8" ht="15" customHeight="1" x14ac:dyDescent="0.3">
      <c r="A429" s="105" t="s">
        <v>59</v>
      </c>
      <c r="B429" s="67">
        <f>BANKRUPTCY!C22</f>
        <v>0</v>
      </c>
      <c r="C429" s="90" t="s">
        <v>60</v>
      </c>
      <c r="D429" s="67">
        <f>BANKRUPTCY!D22</f>
        <v>0</v>
      </c>
      <c r="E429" s="90" t="s">
        <v>61</v>
      </c>
      <c r="F429" s="70">
        <f>BANKRUPTCY!E22</f>
        <v>0</v>
      </c>
      <c r="G429" s="250"/>
      <c r="H429" s="251"/>
    </row>
    <row r="430" spans="1:8" ht="18.75" customHeight="1" x14ac:dyDescent="0.35">
      <c r="A430" s="244" t="s">
        <v>80</v>
      </c>
      <c r="B430" s="245"/>
      <c r="C430" s="245"/>
      <c r="D430" s="245"/>
      <c r="E430" s="245"/>
      <c r="F430" s="247"/>
      <c r="G430" s="250"/>
      <c r="H430" s="251"/>
    </row>
    <row r="431" spans="1:8" ht="15" customHeight="1" x14ac:dyDescent="0.3">
      <c r="A431" s="105" t="s">
        <v>59</v>
      </c>
      <c r="B431" s="67">
        <f>SOL!C22</f>
        <v>0</v>
      </c>
      <c r="C431" s="90" t="s">
        <v>60</v>
      </c>
      <c r="D431" s="67">
        <f>SOL!D22</f>
        <v>0</v>
      </c>
      <c r="E431" s="90" t="s">
        <v>61</v>
      </c>
      <c r="F431" s="70">
        <f>SOL!E22</f>
        <v>0</v>
      </c>
      <c r="G431" s="250"/>
      <c r="H431" s="251"/>
    </row>
    <row r="432" spans="1:8" ht="18.75" customHeight="1" x14ac:dyDescent="0.35">
      <c r="A432" s="244" t="s">
        <v>81</v>
      </c>
      <c r="B432" s="245"/>
      <c r="C432" s="245"/>
      <c r="D432" s="245"/>
      <c r="E432" s="92"/>
      <c r="F432" s="91"/>
      <c r="G432" s="250"/>
      <c r="H432" s="251"/>
    </row>
    <row r="433" spans="1:8" ht="15" customHeight="1" x14ac:dyDescent="0.3">
      <c r="A433" s="105" t="s">
        <v>70</v>
      </c>
      <c r="B433" s="67">
        <f>EXEMPTIONS!C22</f>
        <v>0</v>
      </c>
      <c r="C433" s="90" t="s">
        <v>71</v>
      </c>
      <c r="D433" s="67">
        <f>EXEMPTIONS!D22</f>
        <v>0</v>
      </c>
      <c r="E433" s="71"/>
      <c r="F433" s="71"/>
      <c r="G433" s="250"/>
      <c r="H433" s="251"/>
    </row>
    <row r="434" spans="1:8" ht="18.75" customHeight="1" x14ac:dyDescent="0.35">
      <c r="A434" s="244" t="s">
        <v>82</v>
      </c>
      <c r="B434" s="245"/>
      <c r="C434" s="245"/>
      <c r="D434" s="245"/>
      <c r="E434" s="92"/>
      <c r="F434" s="92"/>
      <c r="G434" s="252"/>
      <c r="H434" s="253"/>
    </row>
    <row r="435" spans="1:8" ht="15" thickBot="1" x14ac:dyDescent="0.35">
      <c r="A435" s="106" t="s">
        <v>65</v>
      </c>
      <c r="B435" s="107" t="str">
        <f>'LICENSE-REGIS'!I22</f>
        <v>N/A</v>
      </c>
      <c r="C435" s="108" t="s">
        <v>66</v>
      </c>
      <c r="D435" s="107">
        <f>'LICENSE-REGIS'!M22</f>
        <v>0</v>
      </c>
      <c r="E435" s="254"/>
      <c r="F435" s="255"/>
      <c r="G435" s="255"/>
      <c r="H435" s="256"/>
    </row>
    <row r="439" spans="1:8" ht="15" thickBot="1" x14ac:dyDescent="0.35"/>
    <row r="440" spans="1:8" x14ac:dyDescent="0.3">
      <c r="A440" s="115" t="s">
        <v>9</v>
      </c>
      <c r="B440" s="112" t="s">
        <v>10</v>
      </c>
      <c r="C440" s="112" t="s">
        <v>11</v>
      </c>
      <c r="D440" s="112" t="s">
        <v>12</v>
      </c>
      <c r="E440" s="112" t="s">
        <v>13</v>
      </c>
      <c r="F440" s="112" t="s">
        <v>15</v>
      </c>
      <c r="G440" s="112" t="s">
        <v>16</v>
      </c>
      <c r="H440" s="114" t="s">
        <v>17</v>
      </c>
    </row>
    <row r="441" spans="1:8" ht="17.399999999999999" x14ac:dyDescent="0.35">
      <c r="A441" s="116">
        <f>'CASE DATA'!A23</f>
        <v>0</v>
      </c>
      <c r="B441" s="117">
        <f>'CASE DATA'!B23</f>
        <v>0</v>
      </c>
      <c r="C441" s="119">
        <f>'CASE DATA'!C23</f>
        <v>0</v>
      </c>
      <c r="D441" s="119">
        <f>'CASE DATA'!D23</f>
        <v>0</v>
      </c>
      <c r="E441" s="117">
        <f>'CASE DATA'!E23</f>
        <v>0</v>
      </c>
      <c r="F441" s="117">
        <f>'CASE DATA'!G23</f>
        <v>0</v>
      </c>
      <c r="G441" s="117">
        <f>'CASE DATA'!H23</f>
        <v>0</v>
      </c>
      <c r="H441" s="118">
        <f>'CASE DATA'!I23</f>
        <v>0</v>
      </c>
    </row>
    <row r="442" spans="1:8" x14ac:dyDescent="0.3">
      <c r="A442" s="93" t="s">
        <v>19</v>
      </c>
      <c r="B442" s="72">
        <f>'CASE DATA'!J23</f>
        <v>0</v>
      </c>
      <c r="C442" s="73" t="s">
        <v>22</v>
      </c>
      <c r="D442" s="76">
        <f>'CASE DATA'!M23</f>
        <v>0</v>
      </c>
      <c r="E442" s="78" t="s">
        <v>25</v>
      </c>
      <c r="F442" s="81">
        <f>'CASE DATA'!P23</f>
        <v>0</v>
      </c>
      <c r="G442" s="83" t="s">
        <v>28</v>
      </c>
      <c r="H442" s="94">
        <f>'CASE DATA'!S23</f>
        <v>0</v>
      </c>
    </row>
    <row r="443" spans="1:8" x14ac:dyDescent="0.3">
      <c r="A443" s="95" t="s">
        <v>20</v>
      </c>
      <c r="B443" s="72">
        <f>'CASE DATA'!K23</f>
        <v>0</v>
      </c>
      <c r="C443" s="74" t="s">
        <v>23</v>
      </c>
      <c r="D443" s="76">
        <f>'CASE DATA'!N23</f>
        <v>0</v>
      </c>
      <c r="E443" s="79" t="s">
        <v>26</v>
      </c>
      <c r="F443" s="81">
        <f>'CASE DATA'!Q23</f>
        <v>0</v>
      </c>
      <c r="G443" s="84" t="s">
        <v>29</v>
      </c>
      <c r="H443" s="94">
        <f>'CASE DATA'!T23</f>
        <v>0</v>
      </c>
    </row>
    <row r="444" spans="1:8" x14ac:dyDescent="0.3">
      <c r="A444" s="96" t="s">
        <v>21</v>
      </c>
      <c r="B444" s="72">
        <f>'CASE DATA'!L23</f>
        <v>0</v>
      </c>
      <c r="C444" s="75" t="s">
        <v>24</v>
      </c>
      <c r="D444" s="77">
        <f>'CASE DATA'!O23</f>
        <v>0</v>
      </c>
      <c r="E444" s="80" t="s">
        <v>27</v>
      </c>
      <c r="F444" s="82">
        <f>'CASE DATA'!R23</f>
        <v>0</v>
      </c>
      <c r="G444" s="68"/>
      <c r="H444" s="97"/>
    </row>
    <row r="445" spans="1:8" x14ac:dyDescent="0.3">
      <c r="A445" s="98" t="s">
        <v>8</v>
      </c>
      <c r="B445" s="257">
        <f>'CASE DATA'!U23</f>
        <v>0</v>
      </c>
      <c r="C445" s="258"/>
      <c r="D445" s="258"/>
      <c r="E445" s="258"/>
      <c r="F445" s="258"/>
      <c r="G445" s="258"/>
      <c r="H445" s="259"/>
    </row>
    <row r="446" spans="1:8" ht="18" x14ac:dyDescent="0.35">
      <c r="A446" s="244" t="s">
        <v>76</v>
      </c>
      <c r="B446" s="245"/>
      <c r="C446" s="245"/>
      <c r="D446" s="245"/>
      <c r="E446" s="245"/>
      <c r="F446" s="245"/>
      <c r="G446" s="245"/>
      <c r="H446" s="246"/>
    </row>
    <row r="447" spans="1:8" ht="28.8" x14ac:dyDescent="0.3">
      <c r="A447" s="99" t="s">
        <v>40</v>
      </c>
      <c r="B447" s="85" t="s">
        <v>77</v>
      </c>
      <c r="C447" s="86" t="s">
        <v>44</v>
      </c>
      <c r="D447" s="86" t="s">
        <v>45</v>
      </c>
      <c r="E447" s="86" t="s">
        <v>46</v>
      </c>
      <c r="F447" s="87" t="s">
        <v>47</v>
      </c>
      <c r="G447" s="66" t="s">
        <v>78</v>
      </c>
      <c r="H447" s="100"/>
    </row>
    <row r="448" spans="1:8" x14ac:dyDescent="0.3">
      <c r="A448" s="101" t="str">
        <f>EXPUNGEMENT!D22</f>
        <v>NO</v>
      </c>
      <c r="B448" s="101" t="str">
        <f>EXPUNGEMENT!E22</f>
        <v>N/A</v>
      </c>
      <c r="C448" s="191" t="str">
        <f>EXPUNGEMENT!H22</f>
        <v>NO</v>
      </c>
      <c r="D448" s="191" t="str">
        <f>EXPUNGEMENT!I22</f>
        <v>N/A</v>
      </c>
      <c r="E448" s="191" t="str">
        <f>EXPUNGEMENT!J22</f>
        <v>N/A</v>
      </c>
      <c r="F448" s="191" t="str">
        <f>EXPUNGEMENT!K22</f>
        <v>N/A</v>
      </c>
      <c r="G448" s="69"/>
      <c r="H448" s="102"/>
    </row>
    <row r="449" spans="1:8" x14ac:dyDescent="0.3">
      <c r="A449" s="103" t="s">
        <v>49</v>
      </c>
      <c r="B449" s="88" t="s">
        <v>50</v>
      </c>
      <c r="C449" s="89" t="s">
        <v>45</v>
      </c>
      <c r="D449" s="89" t="s">
        <v>46</v>
      </c>
      <c r="E449" s="69"/>
      <c r="F449" s="69"/>
      <c r="G449" s="69"/>
      <c r="H449" s="102"/>
    </row>
    <row r="450" spans="1:8" x14ac:dyDescent="0.3">
      <c r="A450" s="104" t="str">
        <f>EXPUNGEMENT!M22</f>
        <v>NO</v>
      </c>
      <c r="B450" s="104">
        <f>EXPUNGEMENT!N22</f>
        <v>0</v>
      </c>
      <c r="C450" s="104" t="str">
        <f>EXPUNGEMENT!O22</f>
        <v>N/A</v>
      </c>
      <c r="D450" s="104" t="str">
        <f>EXPUNGEMENT!P22</f>
        <v>N/A</v>
      </c>
      <c r="E450" s="69"/>
      <c r="F450" s="69"/>
      <c r="G450" s="69"/>
      <c r="H450" s="102"/>
    </row>
    <row r="451" spans="1:8" ht="18.75" customHeight="1" x14ac:dyDescent="0.35">
      <c r="A451" s="244" t="s">
        <v>79</v>
      </c>
      <c r="B451" s="245"/>
      <c r="C451" s="245"/>
      <c r="D451" s="245"/>
      <c r="E451" s="245"/>
      <c r="F451" s="247"/>
      <c r="G451" s="248">
        <v>20</v>
      </c>
      <c r="H451" s="249"/>
    </row>
    <row r="452" spans="1:8" ht="15" customHeight="1" x14ac:dyDescent="0.3">
      <c r="A452" s="105" t="s">
        <v>59</v>
      </c>
      <c r="B452" s="67">
        <f>BANKRUPTCY!C23</f>
        <v>0</v>
      </c>
      <c r="C452" s="90" t="s">
        <v>60</v>
      </c>
      <c r="D452" s="67">
        <f>BANKRUPTCY!D23</f>
        <v>0</v>
      </c>
      <c r="E452" s="90" t="s">
        <v>61</v>
      </c>
      <c r="F452" s="70">
        <f>BANKRUPTCY!E23</f>
        <v>0</v>
      </c>
      <c r="G452" s="250"/>
      <c r="H452" s="251"/>
    </row>
    <row r="453" spans="1:8" ht="18.75" customHeight="1" x14ac:dyDescent="0.35">
      <c r="A453" s="244" t="s">
        <v>80</v>
      </c>
      <c r="B453" s="245"/>
      <c r="C453" s="245"/>
      <c r="D453" s="245"/>
      <c r="E453" s="245"/>
      <c r="F453" s="247"/>
      <c r="G453" s="250"/>
      <c r="H453" s="251"/>
    </row>
    <row r="454" spans="1:8" ht="15" customHeight="1" x14ac:dyDescent="0.3">
      <c r="A454" s="105" t="s">
        <v>59</v>
      </c>
      <c r="B454" s="67">
        <f>SOL!C23</f>
        <v>0</v>
      </c>
      <c r="C454" s="90" t="s">
        <v>60</v>
      </c>
      <c r="D454" s="67">
        <f>SOL!D23</f>
        <v>0</v>
      </c>
      <c r="E454" s="90" t="s">
        <v>61</v>
      </c>
      <c r="F454" s="70">
        <f>SOL!E23</f>
        <v>0</v>
      </c>
      <c r="G454" s="250"/>
      <c r="H454" s="251"/>
    </row>
    <row r="455" spans="1:8" ht="18.75" customHeight="1" x14ac:dyDescent="0.35">
      <c r="A455" s="244" t="s">
        <v>81</v>
      </c>
      <c r="B455" s="245"/>
      <c r="C455" s="245"/>
      <c r="D455" s="245"/>
      <c r="E455" s="92"/>
      <c r="F455" s="91"/>
      <c r="G455" s="250"/>
      <c r="H455" s="251"/>
    </row>
    <row r="456" spans="1:8" ht="15" customHeight="1" x14ac:dyDescent="0.3">
      <c r="A456" s="105" t="s">
        <v>70</v>
      </c>
      <c r="B456" s="67">
        <f>EXEMPTIONS!C23</f>
        <v>0</v>
      </c>
      <c r="C456" s="90" t="s">
        <v>71</v>
      </c>
      <c r="D456" s="67">
        <f>EXEMPTIONS!D23</f>
        <v>0</v>
      </c>
      <c r="E456" s="71"/>
      <c r="F456" s="71"/>
      <c r="G456" s="250"/>
      <c r="H456" s="251"/>
    </row>
    <row r="457" spans="1:8" ht="18.75" customHeight="1" x14ac:dyDescent="0.35">
      <c r="A457" s="244" t="s">
        <v>82</v>
      </c>
      <c r="B457" s="245"/>
      <c r="C457" s="245"/>
      <c r="D457" s="245"/>
      <c r="E457" s="92"/>
      <c r="F457" s="92"/>
      <c r="G457" s="252"/>
      <c r="H457" s="253"/>
    </row>
    <row r="458" spans="1:8" ht="15" thickBot="1" x14ac:dyDescent="0.35">
      <c r="A458" s="106" t="s">
        <v>65</v>
      </c>
      <c r="B458" s="107" t="str">
        <f>'LICENSE-REGIS'!I23</f>
        <v>N/A</v>
      </c>
      <c r="C458" s="108" t="s">
        <v>66</v>
      </c>
      <c r="D458" s="107">
        <f>'LICENSE-REGIS'!M23</f>
        <v>0</v>
      </c>
      <c r="E458" s="254"/>
      <c r="F458" s="255"/>
      <c r="G458" s="255"/>
      <c r="H458" s="256"/>
    </row>
    <row r="462" spans="1:8" ht="15" thickBot="1" x14ac:dyDescent="0.35"/>
    <row r="463" spans="1:8" x14ac:dyDescent="0.3">
      <c r="A463" s="115" t="s">
        <v>9</v>
      </c>
      <c r="B463" s="112" t="s">
        <v>10</v>
      </c>
      <c r="C463" s="112" t="s">
        <v>11</v>
      </c>
      <c r="D463" s="112" t="s">
        <v>12</v>
      </c>
      <c r="E463" s="112" t="s">
        <v>13</v>
      </c>
      <c r="F463" s="112" t="s">
        <v>15</v>
      </c>
      <c r="G463" s="112" t="s">
        <v>16</v>
      </c>
      <c r="H463" s="114" t="s">
        <v>17</v>
      </c>
    </row>
    <row r="464" spans="1:8" ht="17.399999999999999" x14ac:dyDescent="0.35">
      <c r="A464" s="116">
        <f>'CASE DATA'!A24</f>
        <v>0</v>
      </c>
      <c r="B464" s="117">
        <f>'CASE DATA'!B24</f>
        <v>0</v>
      </c>
      <c r="C464" s="119">
        <f>'CASE DATA'!C24</f>
        <v>0</v>
      </c>
      <c r="D464" s="119">
        <f>'CASE DATA'!D24</f>
        <v>0</v>
      </c>
      <c r="E464" s="117">
        <f>'CASE DATA'!E24</f>
        <v>0</v>
      </c>
      <c r="F464" s="117">
        <f>'CASE DATA'!G24</f>
        <v>0</v>
      </c>
      <c r="G464" s="117">
        <f>'CASE DATA'!H24</f>
        <v>0</v>
      </c>
      <c r="H464" s="118">
        <f>'CASE DATA'!I24</f>
        <v>0</v>
      </c>
    </row>
    <row r="465" spans="1:8" x14ac:dyDescent="0.3">
      <c r="A465" s="93" t="s">
        <v>19</v>
      </c>
      <c r="B465" s="72">
        <f>'CASE DATA'!J24</f>
        <v>0</v>
      </c>
      <c r="C465" s="73" t="s">
        <v>22</v>
      </c>
      <c r="D465" s="76">
        <f>'CASE DATA'!M24</f>
        <v>0</v>
      </c>
      <c r="E465" s="78" t="s">
        <v>25</v>
      </c>
      <c r="F465" s="81">
        <f>'CASE DATA'!P24</f>
        <v>0</v>
      </c>
      <c r="G465" s="83" t="s">
        <v>28</v>
      </c>
      <c r="H465" s="94">
        <f>'CASE DATA'!S24</f>
        <v>0</v>
      </c>
    </row>
    <row r="466" spans="1:8" x14ac:dyDescent="0.3">
      <c r="A466" s="95" t="s">
        <v>20</v>
      </c>
      <c r="B466" s="72">
        <f>'CASE DATA'!K24</f>
        <v>0</v>
      </c>
      <c r="C466" s="74" t="s">
        <v>23</v>
      </c>
      <c r="D466" s="76">
        <f>'CASE DATA'!N24</f>
        <v>0</v>
      </c>
      <c r="E466" s="79" t="s">
        <v>26</v>
      </c>
      <c r="F466" s="81">
        <f>'CASE DATA'!Q24</f>
        <v>0</v>
      </c>
      <c r="G466" s="84" t="s">
        <v>29</v>
      </c>
      <c r="H466" s="94">
        <f>'CASE DATA'!T24</f>
        <v>0</v>
      </c>
    </row>
    <row r="467" spans="1:8" x14ac:dyDescent="0.3">
      <c r="A467" s="96" t="s">
        <v>21</v>
      </c>
      <c r="B467" s="72">
        <f>'CASE DATA'!L24</f>
        <v>0</v>
      </c>
      <c r="C467" s="75" t="s">
        <v>24</v>
      </c>
      <c r="D467" s="77">
        <f>'CASE DATA'!O24</f>
        <v>0</v>
      </c>
      <c r="E467" s="80" t="s">
        <v>27</v>
      </c>
      <c r="F467" s="82">
        <f>'CASE DATA'!R24</f>
        <v>0</v>
      </c>
      <c r="G467" s="68"/>
      <c r="H467" s="97"/>
    </row>
    <row r="468" spans="1:8" x14ac:dyDescent="0.3">
      <c r="A468" s="98" t="s">
        <v>8</v>
      </c>
      <c r="B468" s="257">
        <f>'CASE DATA'!U24</f>
        <v>0</v>
      </c>
      <c r="C468" s="258"/>
      <c r="D468" s="258"/>
      <c r="E468" s="258"/>
      <c r="F468" s="258"/>
      <c r="G468" s="258"/>
      <c r="H468" s="259"/>
    </row>
    <row r="469" spans="1:8" ht="18" x14ac:dyDescent="0.35">
      <c r="A469" s="244" t="s">
        <v>76</v>
      </c>
      <c r="B469" s="245"/>
      <c r="C469" s="245"/>
      <c r="D469" s="245"/>
      <c r="E469" s="245"/>
      <c r="F469" s="245"/>
      <c r="G469" s="245"/>
      <c r="H469" s="246"/>
    </row>
    <row r="470" spans="1:8" ht="28.8" x14ac:dyDescent="0.3">
      <c r="A470" s="99" t="s">
        <v>40</v>
      </c>
      <c r="B470" s="85" t="s">
        <v>77</v>
      </c>
      <c r="C470" s="86" t="s">
        <v>44</v>
      </c>
      <c r="D470" s="86" t="s">
        <v>45</v>
      </c>
      <c r="E470" s="86" t="s">
        <v>46</v>
      </c>
      <c r="F470" s="87" t="s">
        <v>47</v>
      </c>
      <c r="G470" s="66" t="s">
        <v>78</v>
      </c>
      <c r="H470" s="100"/>
    </row>
    <row r="471" spans="1:8" x14ac:dyDescent="0.3">
      <c r="A471" s="101" t="str">
        <f>EXPUNGEMENT!D23</f>
        <v>NO</v>
      </c>
      <c r="B471" s="101" t="str">
        <f>EXPUNGEMENT!E23</f>
        <v>N/A</v>
      </c>
      <c r="C471" s="191" t="str">
        <f>EXPUNGEMENT!H23</f>
        <v>NO</v>
      </c>
      <c r="D471" s="191" t="str">
        <f>EXPUNGEMENT!I23</f>
        <v>N/A</v>
      </c>
      <c r="E471" s="191" t="str">
        <f>EXPUNGEMENT!J23</f>
        <v>N/A</v>
      </c>
      <c r="F471" s="191" t="str">
        <f>EXPUNGEMENT!K23</f>
        <v>N/A</v>
      </c>
      <c r="G471" s="69"/>
      <c r="H471" s="102"/>
    </row>
    <row r="472" spans="1:8" x14ac:dyDescent="0.3">
      <c r="A472" s="103" t="s">
        <v>49</v>
      </c>
      <c r="B472" s="88" t="s">
        <v>50</v>
      </c>
      <c r="C472" s="89" t="s">
        <v>45</v>
      </c>
      <c r="D472" s="89" t="s">
        <v>46</v>
      </c>
      <c r="E472" s="69"/>
      <c r="F472" s="69"/>
      <c r="G472" s="69"/>
      <c r="H472" s="102"/>
    </row>
    <row r="473" spans="1:8" x14ac:dyDescent="0.3">
      <c r="A473" s="104" t="str">
        <f>EXPUNGEMENT!M23</f>
        <v>NO</v>
      </c>
      <c r="B473" s="104">
        <f>EXPUNGEMENT!N23</f>
        <v>0</v>
      </c>
      <c r="C473" s="104" t="str">
        <f>EXPUNGEMENT!O23</f>
        <v>N/A</v>
      </c>
      <c r="D473" s="104" t="str">
        <f>EXPUNGEMENT!P23</f>
        <v>N/A</v>
      </c>
      <c r="E473" s="69"/>
      <c r="F473" s="69"/>
      <c r="G473" s="69"/>
      <c r="H473" s="102"/>
    </row>
    <row r="474" spans="1:8" ht="18" x14ac:dyDescent="0.35">
      <c r="A474" s="244" t="s">
        <v>79</v>
      </c>
      <c r="B474" s="245"/>
      <c r="C474" s="245"/>
      <c r="D474" s="245"/>
      <c r="E474" s="245"/>
      <c r="F474" s="247"/>
      <c r="G474" s="248">
        <v>21</v>
      </c>
      <c r="H474" s="249"/>
    </row>
    <row r="475" spans="1:8" x14ac:dyDescent="0.3">
      <c r="A475" s="105" t="s">
        <v>59</v>
      </c>
      <c r="B475" s="67">
        <f>BANKRUPTCY!C24</f>
        <v>0</v>
      </c>
      <c r="C475" s="90" t="s">
        <v>60</v>
      </c>
      <c r="D475" s="67">
        <f>BANKRUPTCY!D24</f>
        <v>0</v>
      </c>
      <c r="E475" s="90" t="s">
        <v>61</v>
      </c>
      <c r="F475" s="70">
        <f>BANKRUPTCY!E24</f>
        <v>0</v>
      </c>
      <c r="G475" s="250"/>
      <c r="H475" s="251"/>
    </row>
    <row r="476" spans="1:8" ht="18" x14ac:dyDescent="0.35">
      <c r="A476" s="244" t="s">
        <v>80</v>
      </c>
      <c r="B476" s="245"/>
      <c r="C476" s="245"/>
      <c r="D476" s="245"/>
      <c r="E476" s="245"/>
      <c r="F476" s="247"/>
      <c r="G476" s="250"/>
      <c r="H476" s="251"/>
    </row>
    <row r="477" spans="1:8" x14ac:dyDescent="0.3">
      <c r="A477" s="105" t="s">
        <v>59</v>
      </c>
      <c r="B477" s="67">
        <f>SOL!C24</f>
        <v>0</v>
      </c>
      <c r="C477" s="90" t="s">
        <v>60</v>
      </c>
      <c r="D477" s="67">
        <f>SOL!D24</f>
        <v>0</v>
      </c>
      <c r="E477" s="90" t="s">
        <v>61</v>
      </c>
      <c r="F477" s="70">
        <f>SOL!E24</f>
        <v>0</v>
      </c>
      <c r="G477" s="250"/>
      <c r="H477" s="251"/>
    </row>
    <row r="478" spans="1:8" ht="18" x14ac:dyDescent="0.35">
      <c r="A478" s="244" t="s">
        <v>81</v>
      </c>
      <c r="B478" s="245"/>
      <c r="C478" s="245"/>
      <c r="D478" s="245"/>
      <c r="E478" s="92"/>
      <c r="F478" s="91"/>
      <c r="G478" s="250"/>
      <c r="H478" s="251"/>
    </row>
    <row r="479" spans="1:8" x14ac:dyDescent="0.3">
      <c r="A479" s="105" t="s">
        <v>70</v>
      </c>
      <c r="B479" s="67">
        <f>EXEMPTIONS!C24</f>
        <v>0</v>
      </c>
      <c r="C479" s="90" t="s">
        <v>71</v>
      </c>
      <c r="D479" s="67">
        <f>EXEMPTIONS!D24</f>
        <v>0</v>
      </c>
      <c r="E479" s="71"/>
      <c r="F479" s="71"/>
      <c r="G479" s="250"/>
      <c r="H479" s="251"/>
    </row>
    <row r="480" spans="1:8" ht="18" x14ac:dyDescent="0.35">
      <c r="A480" s="244" t="s">
        <v>82</v>
      </c>
      <c r="B480" s="245"/>
      <c r="C480" s="245"/>
      <c r="D480" s="245"/>
      <c r="E480" s="92"/>
      <c r="F480" s="92"/>
      <c r="G480" s="252"/>
      <c r="H480" s="253"/>
    </row>
    <row r="481" spans="1:8" ht="15" thickBot="1" x14ac:dyDescent="0.35">
      <c r="A481" s="106" t="s">
        <v>65</v>
      </c>
      <c r="B481" s="107" t="str">
        <f>'LICENSE-REGIS'!I24</f>
        <v>N/A</v>
      </c>
      <c r="C481" s="108" t="s">
        <v>66</v>
      </c>
      <c r="D481" s="107">
        <f>'LICENSE-REGIS'!M24</f>
        <v>0</v>
      </c>
      <c r="E481" s="254"/>
      <c r="F481" s="255"/>
      <c r="G481" s="255"/>
      <c r="H481" s="256"/>
    </row>
    <row r="485" spans="1:8" ht="15" thickBot="1" x14ac:dyDescent="0.35"/>
    <row r="486" spans="1:8" x14ac:dyDescent="0.3">
      <c r="A486" s="115" t="s">
        <v>9</v>
      </c>
      <c r="B486" s="112" t="s">
        <v>10</v>
      </c>
      <c r="C486" s="112" t="s">
        <v>11</v>
      </c>
      <c r="D486" s="112" t="s">
        <v>12</v>
      </c>
      <c r="E486" s="112" t="s">
        <v>13</v>
      </c>
      <c r="F486" s="112" t="s">
        <v>15</v>
      </c>
      <c r="G486" s="112" t="s">
        <v>16</v>
      </c>
      <c r="H486" s="114" t="s">
        <v>17</v>
      </c>
    </row>
    <row r="487" spans="1:8" ht="17.399999999999999" x14ac:dyDescent="0.35">
      <c r="A487" s="116">
        <f>'CASE DATA'!A25</f>
        <v>0</v>
      </c>
      <c r="B487" s="117">
        <f>'CASE DATA'!B25</f>
        <v>0</v>
      </c>
      <c r="C487" s="119">
        <f>'CASE DATA'!C25</f>
        <v>0</v>
      </c>
      <c r="D487" s="119">
        <f>'CASE DATA'!D25</f>
        <v>0</v>
      </c>
      <c r="E487" s="117">
        <f>'CASE DATA'!E25</f>
        <v>0</v>
      </c>
      <c r="F487" s="117">
        <f>'CASE DATA'!G25</f>
        <v>0</v>
      </c>
      <c r="G487" s="117">
        <f>'CASE DATA'!H25</f>
        <v>0</v>
      </c>
      <c r="H487" s="118">
        <f>'CASE DATA'!I25</f>
        <v>0</v>
      </c>
    </row>
    <row r="488" spans="1:8" x14ac:dyDescent="0.3">
      <c r="A488" s="93" t="s">
        <v>19</v>
      </c>
      <c r="B488" s="72">
        <f>'CASE DATA'!J25</f>
        <v>0</v>
      </c>
      <c r="C488" s="73" t="s">
        <v>22</v>
      </c>
      <c r="D488" s="76">
        <f>'CASE DATA'!M25</f>
        <v>0</v>
      </c>
      <c r="E488" s="78" t="s">
        <v>25</v>
      </c>
      <c r="F488" s="81">
        <f>'CASE DATA'!P25</f>
        <v>0</v>
      </c>
      <c r="G488" s="83" t="s">
        <v>28</v>
      </c>
      <c r="H488" s="94">
        <f>'CASE DATA'!S25</f>
        <v>0</v>
      </c>
    </row>
    <row r="489" spans="1:8" x14ac:dyDescent="0.3">
      <c r="A489" s="95" t="s">
        <v>20</v>
      </c>
      <c r="B489" s="72">
        <f>'CASE DATA'!K25</f>
        <v>0</v>
      </c>
      <c r="C489" s="74" t="s">
        <v>23</v>
      </c>
      <c r="D489" s="76">
        <f>'CASE DATA'!N25</f>
        <v>0</v>
      </c>
      <c r="E489" s="79" t="s">
        <v>26</v>
      </c>
      <c r="F489" s="81">
        <f>'CASE DATA'!Q25</f>
        <v>0</v>
      </c>
      <c r="G489" s="84" t="s">
        <v>29</v>
      </c>
      <c r="H489" s="94">
        <f>'CASE DATA'!T25</f>
        <v>0</v>
      </c>
    </row>
    <row r="490" spans="1:8" x14ac:dyDescent="0.3">
      <c r="A490" s="96" t="s">
        <v>21</v>
      </c>
      <c r="B490" s="72">
        <f>'CASE DATA'!L25</f>
        <v>0</v>
      </c>
      <c r="C490" s="75" t="s">
        <v>24</v>
      </c>
      <c r="D490" s="77">
        <f>'CASE DATA'!O25</f>
        <v>0</v>
      </c>
      <c r="E490" s="80" t="s">
        <v>27</v>
      </c>
      <c r="F490" s="82">
        <f>'CASE DATA'!R25</f>
        <v>0</v>
      </c>
      <c r="G490" s="68"/>
      <c r="H490" s="97"/>
    </row>
    <row r="491" spans="1:8" x14ac:dyDescent="0.3">
      <c r="A491" s="98" t="s">
        <v>8</v>
      </c>
      <c r="B491" s="257">
        <f>'CASE DATA'!U25</f>
        <v>0</v>
      </c>
      <c r="C491" s="258"/>
      <c r="D491" s="258"/>
      <c r="E491" s="258"/>
      <c r="F491" s="258"/>
      <c r="G491" s="258"/>
      <c r="H491" s="259"/>
    </row>
    <row r="492" spans="1:8" ht="18" x14ac:dyDescent="0.35">
      <c r="A492" s="244" t="s">
        <v>76</v>
      </c>
      <c r="B492" s="245"/>
      <c r="C492" s="245"/>
      <c r="D492" s="245"/>
      <c r="E492" s="245"/>
      <c r="F492" s="245"/>
      <c r="G492" s="245"/>
      <c r="H492" s="246"/>
    </row>
    <row r="493" spans="1:8" ht="28.8" x14ac:dyDescent="0.3">
      <c r="A493" s="99" t="s">
        <v>40</v>
      </c>
      <c r="B493" s="85" t="s">
        <v>77</v>
      </c>
      <c r="C493" s="86" t="s">
        <v>44</v>
      </c>
      <c r="D493" s="86" t="s">
        <v>45</v>
      </c>
      <c r="E493" s="86" t="s">
        <v>46</v>
      </c>
      <c r="F493" s="87" t="s">
        <v>47</v>
      </c>
      <c r="G493" s="66" t="s">
        <v>78</v>
      </c>
      <c r="H493" s="100"/>
    </row>
    <row r="494" spans="1:8" x14ac:dyDescent="0.3">
      <c r="A494" s="101" t="str">
        <f>EXPUNGEMENT!D24</f>
        <v>NO</v>
      </c>
      <c r="B494" s="101" t="str">
        <f>EXPUNGEMENT!E24</f>
        <v>N/A</v>
      </c>
      <c r="C494" s="191" t="str">
        <f>EXPUNGEMENT!H24</f>
        <v>NO</v>
      </c>
      <c r="D494" s="191" t="str">
        <f>EXPUNGEMENT!I24</f>
        <v>N/A</v>
      </c>
      <c r="E494" s="191" t="str">
        <f>EXPUNGEMENT!J24</f>
        <v>N/A</v>
      </c>
      <c r="F494" s="191" t="str">
        <f>EXPUNGEMENT!K24</f>
        <v>N/A</v>
      </c>
      <c r="G494" s="69"/>
      <c r="H494" s="102"/>
    </row>
    <row r="495" spans="1:8" x14ac:dyDescent="0.3">
      <c r="A495" s="103" t="s">
        <v>49</v>
      </c>
      <c r="B495" s="88" t="s">
        <v>50</v>
      </c>
      <c r="C495" s="89" t="s">
        <v>45</v>
      </c>
      <c r="D495" s="89" t="s">
        <v>46</v>
      </c>
      <c r="E495" s="69"/>
      <c r="F495" s="69"/>
      <c r="G495" s="69"/>
      <c r="H495" s="102"/>
    </row>
    <row r="496" spans="1:8" x14ac:dyDescent="0.3">
      <c r="A496" s="104" t="str">
        <f>EXPUNGEMENT!M24</f>
        <v>NO</v>
      </c>
      <c r="B496" s="104">
        <f>EXPUNGEMENT!N24</f>
        <v>0</v>
      </c>
      <c r="C496" s="104" t="str">
        <f>EXPUNGEMENT!O24</f>
        <v>N/A</v>
      </c>
      <c r="D496" s="104" t="str">
        <f>EXPUNGEMENT!P24</f>
        <v>N/A</v>
      </c>
      <c r="E496" s="69"/>
      <c r="F496" s="69"/>
      <c r="G496" s="69"/>
      <c r="H496" s="102"/>
    </row>
    <row r="497" spans="1:8" ht="18" x14ac:dyDescent="0.35">
      <c r="A497" s="244" t="s">
        <v>79</v>
      </c>
      <c r="B497" s="245"/>
      <c r="C497" s="245"/>
      <c r="D497" s="245"/>
      <c r="E497" s="245"/>
      <c r="F497" s="247"/>
      <c r="G497" s="248">
        <v>22</v>
      </c>
      <c r="H497" s="249"/>
    </row>
    <row r="498" spans="1:8" x14ac:dyDescent="0.3">
      <c r="A498" s="105" t="s">
        <v>59</v>
      </c>
      <c r="B498" s="67">
        <f>BANKRUPTCY!C25</f>
        <v>0</v>
      </c>
      <c r="C498" s="90" t="s">
        <v>60</v>
      </c>
      <c r="D498" s="67">
        <f>BANKRUPTCY!D25</f>
        <v>0</v>
      </c>
      <c r="E498" s="90" t="s">
        <v>61</v>
      </c>
      <c r="F498" s="70">
        <f>BANKRUPTCY!E25</f>
        <v>0</v>
      </c>
      <c r="G498" s="250"/>
      <c r="H498" s="251"/>
    </row>
    <row r="499" spans="1:8" ht="18" x14ac:dyDescent="0.35">
      <c r="A499" s="244" t="s">
        <v>80</v>
      </c>
      <c r="B499" s="245"/>
      <c r="C499" s="245"/>
      <c r="D499" s="245"/>
      <c r="E499" s="245"/>
      <c r="F499" s="247"/>
      <c r="G499" s="250"/>
      <c r="H499" s="251"/>
    </row>
    <row r="500" spans="1:8" x14ac:dyDescent="0.3">
      <c r="A500" s="105" t="s">
        <v>59</v>
      </c>
      <c r="B500" s="67">
        <f>SOL!C25</f>
        <v>0</v>
      </c>
      <c r="C500" s="90" t="s">
        <v>60</v>
      </c>
      <c r="D500" s="67">
        <f>SOL!D25</f>
        <v>0</v>
      </c>
      <c r="E500" s="90" t="s">
        <v>61</v>
      </c>
      <c r="F500" s="70">
        <f>SOL!E25</f>
        <v>0</v>
      </c>
      <c r="G500" s="250"/>
      <c r="H500" s="251"/>
    </row>
    <row r="501" spans="1:8" ht="18" x14ac:dyDescent="0.35">
      <c r="A501" s="244" t="s">
        <v>81</v>
      </c>
      <c r="B501" s="245"/>
      <c r="C501" s="245"/>
      <c r="D501" s="245"/>
      <c r="E501" s="92"/>
      <c r="F501" s="91"/>
      <c r="G501" s="250"/>
      <c r="H501" s="251"/>
    </row>
    <row r="502" spans="1:8" x14ac:dyDescent="0.3">
      <c r="A502" s="105" t="s">
        <v>70</v>
      </c>
      <c r="B502" s="67">
        <f>EXEMPTIONS!C25</f>
        <v>0</v>
      </c>
      <c r="C502" s="90" t="s">
        <v>71</v>
      </c>
      <c r="D502" s="67">
        <f>EXEMPTIONS!D25</f>
        <v>0</v>
      </c>
      <c r="E502" s="71"/>
      <c r="F502" s="71"/>
      <c r="G502" s="250"/>
      <c r="H502" s="251"/>
    </row>
    <row r="503" spans="1:8" ht="18" x14ac:dyDescent="0.35">
      <c r="A503" s="244" t="s">
        <v>82</v>
      </c>
      <c r="B503" s="245"/>
      <c r="C503" s="245"/>
      <c r="D503" s="245"/>
      <c r="E503" s="92"/>
      <c r="F503" s="92"/>
      <c r="G503" s="252"/>
      <c r="H503" s="253"/>
    </row>
    <row r="504" spans="1:8" ht="15" thickBot="1" x14ac:dyDescent="0.35">
      <c r="A504" s="106" t="s">
        <v>65</v>
      </c>
      <c r="B504" s="107" t="str">
        <f>'LICENSE-REGIS'!I25</f>
        <v>N/A</v>
      </c>
      <c r="C504" s="108" t="s">
        <v>66</v>
      </c>
      <c r="D504" s="107">
        <f>'LICENSE-REGIS'!M25</f>
        <v>0</v>
      </c>
      <c r="E504" s="254"/>
      <c r="F504" s="255"/>
      <c r="G504" s="255"/>
      <c r="H504" s="256"/>
    </row>
    <row r="508" spans="1:8" ht="15" thickBot="1" x14ac:dyDescent="0.35"/>
    <row r="509" spans="1:8" x14ac:dyDescent="0.3">
      <c r="A509" s="115" t="s">
        <v>9</v>
      </c>
      <c r="B509" s="112" t="s">
        <v>10</v>
      </c>
      <c r="C509" s="112" t="s">
        <v>11</v>
      </c>
      <c r="D509" s="112" t="s">
        <v>12</v>
      </c>
      <c r="E509" s="112" t="s">
        <v>13</v>
      </c>
      <c r="F509" s="112" t="s">
        <v>15</v>
      </c>
      <c r="G509" s="112" t="s">
        <v>16</v>
      </c>
      <c r="H509" s="114" t="s">
        <v>17</v>
      </c>
    </row>
    <row r="510" spans="1:8" ht="17.399999999999999" x14ac:dyDescent="0.35">
      <c r="A510" s="116">
        <f>'CASE DATA'!A26</f>
        <v>0</v>
      </c>
      <c r="B510" s="117">
        <f>'CASE DATA'!B26</f>
        <v>0</v>
      </c>
      <c r="C510" s="119">
        <f>'CASE DATA'!C26</f>
        <v>0</v>
      </c>
      <c r="D510" s="119">
        <f>'CASE DATA'!D26</f>
        <v>0</v>
      </c>
      <c r="E510" s="117">
        <f>'CASE DATA'!E26</f>
        <v>0</v>
      </c>
      <c r="F510" s="117">
        <f>'CASE DATA'!G26</f>
        <v>0</v>
      </c>
      <c r="G510" s="117">
        <f>'CASE DATA'!H26</f>
        <v>0</v>
      </c>
      <c r="H510" s="118">
        <f>'CASE DATA'!I26</f>
        <v>0</v>
      </c>
    </row>
    <row r="511" spans="1:8" x14ac:dyDescent="0.3">
      <c r="A511" s="93" t="s">
        <v>19</v>
      </c>
      <c r="B511" s="72">
        <f>'CASE DATA'!J26</f>
        <v>0</v>
      </c>
      <c r="C511" s="73" t="s">
        <v>22</v>
      </c>
      <c r="D511" s="76">
        <f>'CASE DATA'!M26</f>
        <v>0</v>
      </c>
      <c r="E511" s="78" t="s">
        <v>25</v>
      </c>
      <c r="F511" s="81">
        <f>'CASE DATA'!P26</f>
        <v>0</v>
      </c>
      <c r="G511" s="83" t="s">
        <v>28</v>
      </c>
      <c r="H511" s="94">
        <f>'CASE DATA'!S26</f>
        <v>0</v>
      </c>
    </row>
    <row r="512" spans="1:8" x14ac:dyDescent="0.3">
      <c r="A512" s="95" t="s">
        <v>20</v>
      </c>
      <c r="B512" s="72">
        <f>'CASE DATA'!K26</f>
        <v>0</v>
      </c>
      <c r="C512" s="74" t="s">
        <v>23</v>
      </c>
      <c r="D512" s="76">
        <f>'CASE DATA'!N26</f>
        <v>0</v>
      </c>
      <c r="E512" s="79" t="s">
        <v>26</v>
      </c>
      <c r="F512" s="81">
        <f>'CASE DATA'!Q26</f>
        <v>0</v>
      </c>
      <c r="G512" s="84" t="s">
        <v>29</v>
      </c>
      <c r="H512" s="94">
        <f>'CASE DATA'!T26</f>
        <v>0</v>
      </c>
    </row>
    <row r="513" spans="1:8" x14ac:dyDescent="0.3">
      <c r="A513" s="96" t="s">
        <v>21</v>
      </c>
      <c r="B513" s="72">
        <f>'CASE DATA'!L26</f>
        <v>0</v>
      </c>
      <c r="C513" s="75" t="s">
        <v>24</v>
      </c>
      <c r="D513" s="77">
        <f>'CASE DATA'!O26</f>
        <v>0</v>
      </c>
      <c r="E513" s="80" t="s">
        <v>27</v>
      </c>
      <c r="F513" s="82">
        <f>'CASE DATA'!R26</f>
        <v>0</v>
      </c>
      <c r="G513" s="68"/>
      <c r="H513" s="97"/>
    </row>
    <row r="514" spans="1:8" x14ac:dyDescent="0.3">
      <c r="A514" s="98" t="s">
        <v>8</v>
      </c>
      <c r="B514" s="257">
        <f>'CASE DATA'!U26</f>
        <v>0</v>
      </c>
      <c r="C514" s="258"/>
      <c r="D514" s="258"/>
      <c r="E514" s="258"/>
      <c r="F514" s="258"/>
      <c r="G514" s="258"/>
      <c r="H514" s="259"/>
    </row>
    <row r="515" spans="1:8" ht="18" x14ac:dyDescent="0.35">
      <c r="A515" s="244" t="s">
        <v>76</v>
      </c>
      <c r="B515" s="245"/>
      <c r="C515" s="245"/>
      <c r="D515" s="245"/>
      <c r="E515" s="245"/>
      <c r="F515" s="245"/>
      <c r="G515" s="245"/>
      <c r="H515" s="246"/>
    </row>
    <row r="516" spans="1:8" ht="28.8" x14ac:dyDescent="0.3">
      <c r="A516" s="99" t="s">
        <v>40</v>
      </c>
      <c r="B516" s="85" t="s">
        <v>77</v>
      </c>
      <c r="C516" s="86" t="s">
        <v>44</v>
      </c>
      <c r="D516" s="86" t="s">
        <v>45</v>
      </c>
      <c r="E516" s="86" t="s">
        <v>46</v>
      </c>
      <c r="F516" s="87" t="s">
        <v>47</v>
      </c>
      <c r="G516" s="66" t="s">
        <v>78</v>
      </c>
      <c r="H516" s="100"/>
    </row>
    <row r="517" spans="1:8" x14ac:dyDescent="0.3">
      <c r="A517" s="101" t="str">
        <f>EXPUNGEMENT!D25</f>
        <v>NO</v>
      </c>
      <c r="B517" s="101" t="str">
        <f>EXPUNGEMENT!E25</f>
        <v>N/A</v>
      </c>
      <c r="C517" s="191" t="str">
        <f>EXPUNGEMENT!H25</f>
        <v>NO</v>
      </c>
      <c r="D517" s="191" t="str">
        <f>EXPUNGEMENT!I25</f>
        <v>N/A</v>
      </c>
      <c r="E517" s="191" t="str">
        <f>EXPUNGEMENT!J25</f>
        <v>N/A</v>
      </c>
      <c r="F517" s="191" t="str">
        <f>EXPUNGEMENT!K25</f>
        <v>N/A</v>
      </c>
      <c r="G517" s="69"/>
      <c r="H517" s="102"/>
    </row>
    <row r="518" spans="1:8" x14ac:dyDescent="0.3">
      <c r="A518" s="103" t="s">
        <v>49</v>
      </c>
      <c r="B518" s="88" t="s">
        <v>50</v>
      </c>
      <c r="C518" s="89" t="s">
        <v>45</v>
      </c>
      <c r="D518" s="89" t="s">
        <v>46</v>
      </c>
      <c r="E518" s="69"/>
      <c r="F518" s="69"/>
      <c r="G518" s="69"/>
      <c r="H518" s="102"/>
    </row>
    <row r="519" spans="1:8" x14ac:dyDescent="0.3">
      <c r="A519" s="104" t="str">
        <f>EXPUNGEMENT!M25</f>
        <v>NO</v>
      </c>
      <c r="B519" s="104">
        <f>EXPUNGEMENT!N25</f>
        <v>0</v>
      </c>
      <c r="C519" s="104" t="str">
        <f>EXPUNGEMENT!O25</f>
        <v>N/A</v>
      </c>
      <c r="D519" s="104" t="str">
        <f>EXPUNGEMENT!P25</f>
        <v>N/A</v>
      </c>
      <c r="E519" s="69"/>
      <c r="F519" s="69"/>
      <c r="G519" s="69"/>
      <c r="H519" s="102"/>
    </row>
    <row r="520" spans="1:8" ht="18.75" customHeight="1" x14ac:dyDescent="0.35">
      <c r="A520" s="244" t="s">
        <v>79</v>
      </c>
      <c r="B520" s="245"/>
      <c r="C520" s="245"/>
      <c r="D520" s="245"/>
      <c r="E520" s="245"/>
      <c r="F520" s="247"/>
      <c r="G520" s="248">
        <v>23</v>
      </c>
      <c r="H520" s="249"/>
    </row>
    <row r="521" spans="1:8" ht="15" customHeight="1" x14ac:dyDescent="0.3">
      <c r="A521" s="105" t="s">
        <v>59</v>
      </c>
      <c r="B521" s="67">
        <f>BANKRUPTCY!C26</f>
        <v>0</v>
      </c>
      <c r="C521" s="90" t="s">
        <v>60</v>
      </c>
      <c r="D521" s="67">
        <f>BANKRUPTCY!D26</f>
        <v>0</v>
      </c>
      <c r="E521" s="90" t="s">
        <v>61</v>
      </c>
      <c r="F521" s="70">
        <f>BANKRUPTCY!E26</f>
        <v>0</v>
      </c>
      <c r="G521" s="250"/>
      <c r="H521" s="251"/>
    </row>
    <row r="522" spans="1:8" ht="18.75" customHeight="1" x14ac:dyDescent="0.35">
      <c r="A522" s="244" t="s">
        <v>80</v>
      </c>
      <c r="B522" s="245"/>
      <c r="C522" s="245"/>
      <c r="D522" s="245"/>
      <c r="E522" s="245"/>
      <c r="F522" s="247"/>
      <c r="G522" s="250"/>
      <c r="H522" s="251"/>
    </row>
    <row r="523" spans="1:8" ht="15" customHeight="1" x14ac:dyDescent="0.3">
      <c r="A523" s="105" t="s">
        <v>59</v>
      </c>
      <c r="B523" s="67">
        <f>SOL!C26</f>
        <v>0</v>
      </c>
      <c r="C523" s="90" t="s">
        <v>60</v>
      </c>
      <c r="D523" s="67">
        <f>SOL!D26</f>
        <v>0</v>
      </c>
      <c r="E523" s="90" t="s">
        <v>61</v>
      </c>
      <c r="F523" s="70">
        <f>SOL!E26</f>
        <v>0</v>
      </c>
      <c r="G523" s="250"/>
      <c r="H523" s="251"/>
    </row>
    <row r="524" spans="1:8" ht="18.75" customHeight="1" x14ac:dyDescent="0.35">
      <c r="A524" s="244" t="s">
        <v>81</v>
      </c>
      <c r="B524" s="245"/>
      <c r="C524" s="245"/>
      <c r="D524" s="245"/>
      <c r="E524" s="92"/>
      <c r="F524" s="91"/>
      <c r="G524" s="250"/>
      <c r="H524" s="251"/>
    </row>
    <row r="525" spans="1:8" ht="15" customHeight="1" x14ac:dyDescent="0.3">
      <c r="A525" s="105" t="s">
        <v>70</v>
      </c>
      <c r="B525" s="67">
        <f>EXEMPTIONS!C26</f>
        <v>0</v>
      </c>
      <c r="C525" s="90" t="s">
        <v>71</v>
      </c>
      <c r="D525" s="67">
        <f>EXEMPTIONS!D26</f>
        <v>0</v>
      </c>
      <c r="E525" s="71"/>
      <c r="F525" s="71"/>
      <c r="G525" s="250"/>
      <c r="H525" s="251"/>
    </row>
    <row r="526" spans="1:8" ht="18.75" customHeight="1" x14ac:dyDescent="0.35">
      <c r="A526" s="244" t="s">
        <v>82</v>
      </c>
      <c r="B526" s="245"/>
      <c r="C526" s="245"/>
      <c r="D526" s="245"/>
      <c r="E526" s="92"/>
      <c r="F526" s="92"/>
      <c r="G526" s="252"/>
      <c r="H526" s="253"/>
    </row>
    <row r="527" spans="1:8" ht="15" thickBot="1" x14ac:dyDescent="0.35">
      <c r="A527" s="106" t="s">
        <v>65</v>
      </c>
      <c r="B527" s="107" t="str">
        <f>'LICENSE-REGIS'!I26</f>
        <v>N/A</v>
      </c>
      <c r="C527" s="108" t="s">
        <v>66</v>
      </c>
      <c r="D527" s="107">
        <f>'LICENSE-REGIS'!M26</f>
        <v>0</v>
      </c>
      <c r="E527" s="254"/>
      <c r="F527" s="255"/>
      <c r="G527" s="255"/>
      <c r="H527" s="256"/>
    </row>
    <row r="531" spans="1:8" ht="15" thickBot="1" x14ac:dyDescent="0.35"/>
    <row r="532" spans="1:8" x14ac:dyDescent="0.3">
      <c r="A532" s="115" t="s">
        <v>9</v>
      </c>
      <c r="B532" s="112" t="s">
        <v>10</v>
      </c>
      <c r="C532" s="112" t="s">
        <v>11</v>
      </c>
      <c r="D532" s="112" t="s">
        <v>12</v>
      </c>
      <c r="E532" s="112" t="s">
        <v>13</v>
      </c>
      <c r="F532" s="112" t="s">
        <v>15</v>
      </c>
      <c r="G532" s="112" t="s">
        <v>16</v>
      </c>
      <c r="H532" s="114" t="s">
        <v>17</v>
      </c>
    </row>
    <row r="533" spans="1:8" ht="17.399999999999999" x14ac:dyDescent="0.35">
      <c r="A533" s="116">
        <f>'CASE DATA'!A27</f>
        <v>0</v>
      </c>
      <c r="B533" s="117">
        <f>'CASE DATA'!B27</f>
        <v>0</v>
      </c>
      <c r="C533" s="119">
        <f>'CASE DATA'!C27</f>
        <v>0</v>
      </c>
      <c r="D533" s="119">
        <f>'CASE DATA'!D27</f>
        <v>0</v>
      </c>
      <c r="E533" s="117">
        <f>'CASE DATA'!E27</f>
        <v>0</v>
      </c>
      <c r="F533" s="117">
        <f>'CASE DATA'!G27</f>
        <v>0</v>
      </c>
      <c r="G533" s="117">
        <f>'CASE DATA'!H27</f>
        <v>0</v>
      </c>
      <c r="H533" s="118">
        <f>'CASE DATA'!I27</f>
        <v>0</v>
      </c>
    </row>
    <row r="534" spans="1:8" x14ac:dyDescent="0.3">
      <c r="A534" s="93" t="s">
        <v>19</v>
      </c>
      <c r="B534" s="72">
        <f>'CASE DATA'!J27</f>
        <v>0</v>
      </c>
      <c r="C534" s="73" t="s">
        <v>22</v>
      </c>
      <c r="D534" s="76">
        <f>'CASE DATA'!M27</f>
        <v>0</v>
      </c>
      <c r="E534" s="78" t="s">
        <v>25</v>
      </c>
      <c r="F534" s="81">
        <f>'CASE DATA'!P27</f>
        <v>0</v>
      </c>
      <c r="G534" s="83" t="s">
        <v>28</v>
      </c>
      <c r="H534" s="94">
        <f>'CASE DATA'!S27</f>
        <v>0</v>
      </c>
    </row>
    <row r="535" spans="1:8" x14ac:dyDescent="0.3">
      <c r="A535" s="95" t="s">
        <v>20</v>
      </c>
      <c r="B535" s="72">
        <f>'CASE DATA'!K27</f>
        <v>0</v>
      </c>
      <c r="C535" s="74" t="s">
        <v>23</v>
      </c>
      <c r="D535" s="76">
        <f>'CASE DATA'!N27</f>
        <v>0</v>
      </c>
      <c r="E535" s="79" t="s">
        <v>26</v>
      </c>
      <c r="F535" s="81">
        <f>'CASE DATA'!Q27</f>
        <v>0</v>
      </c>
      <c r="G535" s="84" t="s">
        <v>29</v>
      </c>
      <c r="H535" s="94">
        <f>'CASE DATA'!T27</f>
        <v>0</v>
      </c>
    </row>
    <row r="536" spans="1:8" x14ac:dyDescent="0.3">
      <c r="A536" s="96" t="s">
        <v>21</v>
      </c>
      <c r="B536" s="72">
        <f>'CASE DATA'!L27</f>
        <v>0</v>
      </c>
      <c r="C536" s="75" t="s">
        <v>24</v>
      </c>
      <c r="D536" s="77">
        <f>'CASE DATA'!O27</f>
        <v>0</v>
      </c>
      <c r="E536" s="80" t="s">
        <v>27</v>
      </c>
      <c r="F536" s="82">
        <f>'CASE DATA'!R27</f>
        <v>0</v>
      </c>
      <c r="G536" s="68"/>
      <c r="H536" s="97"/>
    </row>
    <row r="537" spans="1:8" x14ac:dyDescent="0.3">
      <c r="A537" s="98" t="s">
        <v>8</v>
      </c>
      <c r="B537" s="257">
        <f>'CASE DATA'!U27</f>
        <v>0</v>
      </c>
      <c r="C537" s="258"/>
      <c r="D537" s="258"/>
      <c r="E537" s="258"/>
      <c r="F537" s="258"/>
      <c r="G537" s="258"/>
      <c r="H537" s="259"/>
    </row>
    <row r="538" spans="1:8" ht="18" x14ac:dyDescent="0.35">
      <c r="A538" s="244" t="s">
        <v>76</v>
      </c>
      <c r="B538" s="245"/>
      <c r="C538" s="245"/>
      <c r="D538" s="245"/>
      <c r="E538" s="245"/>
      <c r="F538" s="245"/>
      <c r="G538" s="245"/>
      <c r="H538" s="246"/>
    </row>
    <row r="539" spans="1:8" ht="28.8" x14ac:dyDescent="0.3">
      <c r="A539" s="99" t="s">
        <v>40</v>
      </c>
      <c r="B539" s="85" t="s">
        <v>77</v>
      </c>
      <c r="C539" s="86" t="s">
        <v>44</v>
      </c>
      <c r="D539" s="86" t="s">
        <v>45</v>
      </c>
      <c r="E539" s="86" t="s">
        <v>46</v>
      </c>
      <c r="F539" s="87" t="s">
        <v>47</v>
      </c>
      <c r="G539" s="66" t="s">
        <v>78</v>
      </c>
      <c r="H539" s="100"/>
    </row>
    <row r="540" spans="1:8" x14ac:dyDescent="0.3">
      <c r="A540" s="101" t="str">
        <f>EXPUNGEMENT!D26</f>
        <v>NO</v>
      </c>
      <c r="B540" s="101" t="str">
        <f>EXPUNGEMENT!E26</f>
        <v>N/A</v>
      </c>
      <c r="C540" s="191" t="str">
        <f>EXPUNGEMENT!H26</f>
        <v>NO</v>
      </c>
      <c r="D540" s="191" t="str">
        <f>EXPUNGEMENT!I26</f>
        <v>N/A</v>
      </c>
      <c r="E540" s="191" t="str">
        <f>EXPUNGEMENT!J26</f>
        <v>N/A</v>
      </c>
      <c r="F540" s="191" t="str">
        <f>EXPUNGEMENT!K26</f>
        <v>N/A</v>
      </c>
      <c r="G540" s="69"/>
      <c r="H540" s="102"/>
    </row>
    <row r="541" spans="1:8" x14ac:dyDescent="0.3">
      <c r="A541" s="103" t="s">
        <v>49</v>
      </c>
      <c r="B541" s="88" t="s">
        <v>50</v>
      </c>
      <c r="C541" s="89" t="s">
        <v>45</v>
      </c>
      <c r="D541" s="89" t="s">
        <v>46</v>
      </c>
      <c r="E541" s="69"/>
      <c r="F541" s="69"/>
      <c r="G541" s="69"/>
      <c r="H541" s="102"/>
    </row>
    <row r="542" spans="1:8" x14ac:dyDescent="0.3">
      <c r="A542" s="104" t="str">
        <f>EXPUNGEMENT!M26</f>
        <v>NO</v>
      </c>
      <c r="B542" s="104">
        <f>EXPUNGEMENT!N26</f>
        <v>0</v>
      </c>
      <c r="C542" s="104" t="str">
        <f>EXPUNGEMENT!O26</f>
        <v>N/A</v>
      </c>
      <c r="D542" s="104" t="str">
        <f>EXPUNGEMENT!P26</f>
        <v>N/A</v>
      </c>
      <c r="E542" s="69"/>
      <c r="F542" s="69"/>
      <c r="G542" s="69"/>
      <c r="H542" s="102"/>
    </row>
    <row r="543" spans="1:8" ht="18" x14ac:dyDescent="0.35">
      <c r="A543" s="244" t="s">
        <v>79</v>
      </c>
      <c r="B543" s="245"/>
      <c r="C543" s="245"/>
      <c r="D543" s="245"/>
      <c r="E543" s="245"/>
      <c r="F543" s="247"/>
      <c r="G543" s="248">
        <v>24</v>
      </c>
      <c r="H543" s="249"/>
    </row>
    <row r="544" spans="1:8" x14ac:dyDescent="0.3">
      <c r="A544" s="105" t="s">
        <v>59</v>
      </c>
      <c r="B544" s="67">
        <f>BANKRUPTCY!C27</f>
        <v>0</v>
      </c>
      <c r="C544" s="90" t="s">
        <v>60</v>
      </c>
      <c r="D544" s="67">
        <f>BANKRUPTCY!D27</f>
        <v>0</v>
      </c>
      <c r="E544" s="90" t="s">
        <v>61</v>
      </c>
      <c r="F544" s="70">
        <f>BANKRUPTCY!E27</f>
        <v>0</v>
      </c>
      <c r="G544" s="250"/>
      <c r="H544" s="251"/>
    </row>
    <row r="545" spans="1:8" ht="18" x14ac:dyDescent="0.35">
      <c r="A545" s="244" t="s">
        <v>80</v>
      </c>
      <c r="B545" s="245"/>
      <c r="C545" s="245"/>
      <c r="D545" s="245"/>
      <c r="E545" s="245"/>
      <c r="F545" s="247"/>
      <c r="G545" s="250"/>
      <c r="H545" s="251"/>
    </row>
    <row r="546" spans="1:8" x14ac:dyDescent="0.3">
      <c r="A546" s="105" t="s">
        <v>59</v>
      </c>
      <c r="B546" s="67">
        <f>SOL!C27</f>
        <v>0</v>
      </c>
      <c r="C546" s="90" t="s">
        <v>60</v>
      </c>
      <c r="D546" s="67">
        <f>SOL!D27</f>
        <v>0</v>
      </c>
      <c r="E546" s="90" t="s">
        <v>61</v>
      </c>
      <c r="F546" s="70">
        <f>SOL!E27</f>
        <v>0</v>
      </c>
      <c r="G546" s="250"/>
      <c r="H546" s="251"/>
    </row>
    <row r="547" spans="1:8" ht="18" x14ac:dyDescent="0.35">
      <c r="A547" s="244" t="s">
        <v>81</v>
      </c>
      <c r="B547" s="245"/>
      <c r="C547" s="245"/>
      <c r="D547" s="245"/>
      <c r="E547" s="92"/>
      <c r="F547" s="91"/>
      <c r="G547" s="250"/>
      <c r="H547" s="251"/>
    </row>
    <row r="548" spans="1:8" x14ac:dyDescent="0.3">
      <c r="A548" s="105" t="s">
        <v>70</v>
      </c>
      <c r="B548" s="67">
        <f>EXEMPTIONS!C27</f>
        <v>0</v>
      </c>
      <c r="C548" s="90" t="s">
        <v>71</v>
      </c>
      <c r="D548" s="67">
        <f>EXEMPTIONS!D27</f>
        <v>0</v>
      </c>
      <c r="E548" s="71"/>
      <c r="F548" s="71"/>
      <c r="G548" s="250"/>
      <c r="H548" s="251"/>
    </row>
    <row r="549" spans="1:8" ht="18" x14ac:dyDescent="0.35">
      <c r="A549" s="244" t="s">
        <v>82</v>
      </c>
      <c r="B549" s="245"/>
      <c r="C549" s="245"/>
      <c r="D549" s="245"/>
      <c r="E549" s="92"/>
      <c r="F549" s="92"/>
      <c r="G549" s="252"/>
      <c r="H549" s="253"/>
    </row>
    <row r="550" spans="1:8" ht="15" thickBot="1" x14ac:dyDescent="0.35">
      <c r="A550" s="106" t="s">
        <v>65</v>
      </c>
      <c r="B550" s="107" t="str">
        <f>'LICENSE-REGIS'!I27</f>
        <v>N/A</v>
      </c>
      <c r="C550" s="108" t="s">
        <v>66</v>
      </c>
      <c r="D550" s="107">
        <f>'LICENSE-REGIS'!M27</f>
        <v>0</v>
      </c>
      <c r="E550" s="254"/>
      <c r="F550" s="255"/>
      <c r="G550" s="255"/>
      <c r="H550" s="256"/>
    </row>
    <row r="554" spans="1:8" ht="15" thickBot="1" x14ac:dyDescent="0.35"/>
    <row r="555" spans="1:8" x14ac:dyDescent="0.3">
      <c r="A555" s="115" t="s">
        <v>9</v>
      </c>
      <c r="B555" s="112" t="s">
        <v>10</v>
      </c>
      <c r="C555" s="112" t="s">
        <v>11</v>
      </c>
      <c r="D555" s="112" t="s">
        <v>12</v>
      </c>
      <c r="E555" s="112" t="s">
        <v>13</v>
      </c>
      <c r="F555" s="112" t="s">
        <v>15</v>
      </c>
      <c r="G555" s="112" t="s">
        <v>16</v>
      </c>
      <c r="H555" s="114" t="s">
        <v>17</v>
      </c>
    </row>
    <row r="556" spans="1:8" ht="17.399999999999999" x14ac:dyDescent="0.35">
      <c r="A556" s="116">
        <f>'CASE DATA'!A28</f>
        <v>0</v>
      </c>
      <c r="B556" s="117">
        <f>'CASE DATA'!B28</f>
        <v>0</v>
      </c>
      <c r="C556" s="119">
        <f>'CASE DATA'!C28</f>
        <v>0</v>
      </c>
      <c r="D556" s="119">
        <f>'CASE DATA'!D28</f>
        <v>0</v>
      </c>
      <c r="E556" s="117">
        <f>'CASE DATA'!E28</f>
        <v>0</v>
      </c>
      <c r="F556" s="117">
        <f>'CASE DATA'!G28</f>
        <v>0</v>
      </c>
      <c r="G556" s="117">
        <f>'CASE DATA'!H28</f>
        <v>0</v>
      </c>
      <c r="H556" s="118">
        <f>'CASE DATA'!I28</f>
        <v>0</v>
      </c>
    </row>
    <row r="557" spans="1:8" x14ac:dyDescent="0.3">
      <c r="A557" s="93" t="s">
        <v>19</v>
      </c>
      <c r="B557" s="72">
        <f>'CASE DATA'!J28</f>
        <v>0</v>
      </c>
      <c r="C557" s="73" t="s">
        <v>22</v>
      </c>
      <c r="D557" s="76">
        <f>'CASE DATA'!M28</f>
        <v>0</v>
      </c>
      <c r="E557" s="78" t="s">
        <v>25</v>
      </c>
      <c r="F557" s="81">
        <f>'CASE DATA'!P28</f>
        <v>0</v>
      </c>
      <c r="G557" s="83" t="s">
        <v>28</v>
      </c>
      <c r="H557" s="94">
        <f>'CASE DATA'!S28</f>
        <v>0</v>
      </c>
    </row>
    <row r="558" spans="1:8" x14ac:dyDescent="0.3">
      <c r="A558" s="95" t="s">
        <v>20</v>
      </c>
      <c r="B558" s="72">
        <f>'CASE DATA'!K28</f>
        <v>0</v>
      </c>
      <c r="C558" s="74" t="s">
        <v>23</v>
      </c>
      <c r="D558" s="76">
        <f>'CASE DATA'!N28</f>
        <v>0</v>
      </c>
      <c r="E558" s="79" t="s">
        <v>26</v>
      </c>
      <c r="F558" s="81">
        <f>'CASE DATA'!Q28</f>
        <v>0</v>
      </c>
      <c r="G558" s="84" t="s">
        <v>29</v>
      </c>
      <c r="H558" s="94">
        <f>'CASE DATA'!T28</f>
        <v>0</v>
      </c>
    </row>
    <row r="559" spans="1:8" x14ac:dyDescent="0.3">
      <c r="A559" s="96" t="s">
        <v>21</v>
      </c>
      <c r="B559" s="72">
        <f>'CASE DATA'!L28</f>
        <v>0</v>
      </c>
      <c r="C559" s="75" t="s">
        <v>24</v>
      </c>
      <c r="D559" s="77">
        <f>'CASE DATA'!O28</f>
        <v>0</v>
      </c>
      <c r="E559" s="80" t="s">
        <v>27</v>
      </c>
      <c r="F559" s="82">
        <f>'CASE DATA'!R28</f>
        <v>0</v>
      </c>
      <c r="G559" s="68"/>
      <c r="H559" s="97"/>
    </row>
    <row r="560" spans="1:8" x14ac:dyDescent="0.3">
      <c r="A560" s="98" t="s">
        <v>8</v>
      </c>
      <c r="B560" s="257">
        <f>'CASE DATA'!U28</f>
        <v>0</v>
      </c>
      <c r="C560" s="258"/>
      <c r="D560" s="258"/>
      <c r="E560" s="258"/>
      <c r="F560" s="258"/>
      <c r="G560" s="258"/>
      <c r="H560" s="259"/>
    </row>
    <row r="561" spans="1:8" ht="18" x14ac:dyDescent="0.35">
      <c r="A561" s="244" t="s">
        <v>76</v>
      </c>
      <c r="B561" s="245"/>
      <c r="C561" s="245"/>
      <c r="D561" s="245"/>
      <c r="E561" s="245"/>
      <c r="F561" s="245"/>
      <c r="G561" s="245"/>
      <c r="H561" s="246"/>
    </row>
    <row r="562" spans="1:8" ht="28.8" x14ac:dyDescent="0.3">
      <c r="A562" s="99" t="s">
        <v>40</v>
      </c>
      <c r="B562" s="85" t="s">
        <v>77</v>
      </c>
      <c r="C562" s="86" t="s">
        <v>44</v>
      </c>
      <c r="D562" s="86" t="s">
        <v>45</v>
      </c>
      <c r="E562" s="86" t="s">
        <v>46</v>
      </c>
      <c r="F562" s="87" t="s">
        <v>47</v>
      </c>
      <c r="G562" s="66" t="s">
        <v>78</v>
      </c>
      <c r="H562" s="100"/>
    </row>
    <row r="563" spans="1:8" x14ac:dyDescent="0.3">
      <c r="A563" s="101" t="str">
        <f>EXPUNGEMENT!D27</f>
        <v>NO</v>
      </c>
      <c r="B563" s="101" t="str">
        <f>EXPUNGEMENT!E27</f>
        <v>N/A</v>
      </c>
      <c r="C563" s="191" t="str">
        <f>EXPUNGEMENT!H27</f>
        <v>NO</v>
      </c>
      <c r="D563" s="191" t="str">
        <f>EXPUNGEMENT!I27</f>
        <v>N/A</v>
      </c>
      <c r="E563" s="191" t="str">
        <f>EXPUNGEMENT!J27</f>
        <v>N/A</v>
      </c>
      <c r="F563" s="191" t="str">
        <f>EXPUNGEMENT!K27</f>
        <v>N/A</v>
      </c>
      <c r="G563" s="69"/>
      <c r="H563" s="102"/>
    </row>
    <row r="564" spans="1:8" x14ac:dyDescent="0.3">
      <c r="A564" s="103" t="s">
        <v>49</v>
      </c>
      <c r="B564" s="88" t="s">
        <v>50</v>
      </c>
      <c r="C564" s="89" t="s">
        <v>45</v>
      </c>
      <c r="D564" s="89" t="s">
        <v>46</v>
      </c>
      <c r="E564" s="69"/>
      <c r="F564" s="69"/>
      <c r="G564" s="69"/>
      <c r="H564" s="102"/>
    </row>
    <row r="565" spans="1:8" x14ac:dyDescent="0.3">
      <c r="A565" s="104" t="str">
        <f>EXPUNGEMENT!M27</f>
        <v>NO</v>
      </c>
      <c r="B565" s="104">
        <f>EXPUNGEMENT!N27</f>
        <v>0</v>
      </c>
      <c r="C565" s="104" t="str">
        <f>EXPUNGEMENT!O27</f>
        <v>N/A</v>
      </c>
      <c r="D565" s="104" t="str">
        <f>EXPUNGEMENT!P27</f>
        <v>N/A</v>
      </c>
      <c r="E565" s="69"/>
      <c r="F565" s="69"/>
      <c r="G565" s="69"/>
      <c r="H565" s="102"/>
    </row>
    <row r="566" spans="1:8" ht="18" x14ac:dyDescent="0.35">
      <c r="A566" s="244" t="s">
        <v>79</v>
      </c>
      <c r="B566" s="245"/>
      <c r="C566" s="245"/>
      <c r="D566" s="245"/>
      <c r="E566" s="245"/>
      <c r="F566" s="247"/>
      <c r="G566" s="248">
        <v>25</v>
      </c>
      <c r="H566" s="249"/>
    </row>
    <row r="567" spans="1:8" x14ac:dyDescent="0.3">
      <c r="A567" s="105" t="s">
        <v>59</v>
      </c>
      <c r="B567" s="67">
        <f>BANKRUPTCY!C28</f>
        <v>0</v>
      </c>
      <c r="C567" s="90" t="s">
        <v>60</v>
      </c>
      <c r="D567" s="67">
        <f>BANKRUPTCY!D28</f>
        <v>0</v>
      </c>
      <c r="E567" s="90" t="s">
        <v>61</v>
      </c>
      <c r="F567" s="70">
        <f>BANKRUPTCY!E28</f>
        <v>0</v>
      </c>
      <c r="G567" s="250"/>
      <c r="H567" s="251"/>
    </row>
    <row r="568" spans="1:8" ht="18" x14ac:dyDescent="0.35">
      <c r="A568" s="244" t="s">
        <v>80</v>
      </c>
      <c r="B568" s="245"/>
      <c r="C568" s="245"/>
      <c r="D568" s="245"/>
      <c r="E568" s="245"/>
      <c r="F568" s="247"/>
      <c r="G568" s="250"/>
      <c r="H568" s="251"/>
    </row>
    <row r="569" spans="1:8" x14ac:dyDescent="0.3">
      <c r="A569" s="105" t="s">
        <v>59</v>
      </c>
      <c r="B569" s="67">
        <f>SOL!C28</f>
        <v>0</v>
      </c>
      <c r="C569" s="90" t="s">
        <v>60</v>
      </c>
      <c r="D569" s="67">
        <f>SOL!D28</f>
        <v>0</v>
      </c>
      <c r="E569" s="90" t="s">
        <v>61</v>
      </c>
      <c r="F569" s="70">
        <f>SOL!E28</f>
        <v>0</v>
      </c>
      <c r="G569" s="250"/>
      <c r="H569" s="251"/>
    </row>
    <row r="570" spans="1:8" ht="18" x14ac:dyDescent="0.35">
      <c r="A570" s="244" t="s">
        <v>81</v>
      </c>
      <c r="B570" s="245"/>
      <c r="C570" s="245"/>
      <c r="D570" s="245"/>
      <c r="E570" s="92"/>
      <c r="F570" s="91"/>
      <c r="G570" s="250"/>
      <c r="H570" s="251"/>
    </row>
    <row r="571" spans="1:8" x14ac:dyDescent="0.3">
      <c r="A571" s="105" t="s">
        <v>70</v>
      </c>
      <c r="B571" s="67">
        <f>EXEMPTIONS!C28</f>
        <v>0</v>
      </c>
      <c r="C571" s="90" t="s">
        <v>71</v>
      </c>
      <c r="D571" s="67">
        <f>EXEMPTIONS!D28</f>
        <v>0</v>
      </c>
      <c r="E571" s="71"/>
      <c r="F571" s="71"/>
      <c r="G571" s="250"/>
      <c r="H571" s="251"/>
    </row>
    <row r="572" spans="1:8" ht="18" x14ac:dyDescent="0.35">
      <c r="A572" s="244" t="s">
        <v>82</v>
      </c>
      <c r="B572" s="245"/>
      <c r="C572" s="245"/>
      <c r="D572" s="245"/>
      <c r="E572" s="92"/>
      <c r="F572" s="92"/>
      <c r="G572" s="252"/>
      <c r="H572" s="253"/>
    </row>
    <row r="573" spans="1:8" ht="15" thickBot="1" x14ac:dyDescent="0.35">
      <c r="A573" s="106" t="s">
        <v>65</v>
      </c>
      <c r="B573" s="107" t="str">
        <f>'LICENSE-REGIS'!I28</f>
        <v>N/A</v>
      </c>
      <c r="C573" s="108" t="s">
        <v>66</v>
      </c>
      <c r="D573" s="107">
        <f>'LICENSE-REGIS'!M28</f>
        <v>0</v>
      </c>
      <c r="E573" s="254"/>
      <c r="F573" s="255"/>
      <c r="G573" s="255"/>
      <c r="H573" s="256"/>
    </row>
    <row r="577" spans="1:8" ht="15" thickBot="1" x14ac:dyDescent="0.35"/>
    <row r="578" spans="1:8" x14ac:dyDescent="0.3">
      <c r="A578" s="115" t="s">
        <v>9</v>
      </c>
      <c r="B578" s="112" t="s">
        <v>10</v>
      </c>
      <c r="C578" s="112" t="s">
        <v>11</v>
      </c>
      <c r="D578" s="112" t="s">
        <v>12</v>
      </c>
      <c r="E578" s="112" t="s">
        <v>13</v>
      </c>
      <c r="F578" s="112" t="s">
        <v>15</v>
      </c>
      <c r="G578" s="112" t="s">
        <v>16</v>
      </c>
      <c r="H578" s="114" t="s">
        <v>17</v>
      </c>
    </row>
    <row r="579" spans="1:8" ht="17.399999999999999" x14ac:dyDescent="0.35">
      <c r="A579" s="116">
        <f>'CASE DATA'!A29</f>
        <v>0</v>
      </c>
      <c r="B579" s="117">
        <f>'CASE DATA'!B29</f>
        <v>0</v>
      </c>
      <c r="C579" s="119">
        <f>'CASE DATA'!C29</f>
        <v>0</v>
      </c>
      <c r="D579" s="119">
        <f>'CASE DATA'!D29</f>
        <v>0</v>
      </c>
      <c r="E579" s="117">
        <f>'CASE DATA'!E29</f>
        <v>0</v>
      </c>
      <c r="F579" s="117">
        <f>'CASE DATA'!G29</f>
        <v>0</v>
      </c>
      <c r="G579" s="117">
        <f>'CASE DATA'!H29</f>
        <v>0</v>
      </c>
      <c r="H579" s="118">
        <f>'CASE DATA'!I29</f>
        <v>0</v>
      </c>
    </row>
    <row r="580" spans="1:8" x14ac:dyDescent="0.3">
      <c r="A580" s="93" t="s">
        <v>19</v>
      </c>
      <c r="B580" s="72">
        <f>'CASE DATA'!J29</f>
        <v>0</v>
      </c>
      <c r="C580" s="73" t="s">
        <v>22</v>
      </c>
      <c r="D580" s="76">
        <f>'CASE DATA'!M29</f>
        <v>0</v>
      </c>
      <c r="E580" s="78" t="s">
        <v>25</v>
      </c>
      <c r="F580" s="81">
        <f>'CASE DATA'!P29</f>
        <v>0</v>
      </c>
      <c r="G580" s="83" t="s">
        <v>28</v>
      </c>
      <c r="H580" s="94">
        <f>'CASE DATA'!S29</f>
        <v>0</v>
      </c>
    </row>
    <row r="581" spans="1:8" x14ac:dyDescent="0.3">
      <c r="A581" s="95" t="s">
        <v>20</v>
      </c>
      <c r="B581" s="72">
        <f>'CASE DATA'!K29</f>
        <v>0</v>
      </c>
      <c r="C581" s="74" t="s">
        <v>23</v>
      </c>
      <c r="D581" s="76">
        <f>'CASE DATA'!N29</f>
        <v>0</v>
      </c>
      <c r="E581" s="79" t="s">
        <v>26</v>
      </c>
      <c r="F581" s="81">
        <f>'CASE DATA'!Q29</f>
        <v>0</v>
      </c>
      <c r="G581" s="84" t="s">
        <v>29</v>
      </c>
      <c r="H581" s="94">
        <f>'CASE DATA'!T29</f>
        <v>0</v>
      </c>
    </row>
    <row r="582" spans="1:8" x14ac:dyDescent="0.3">
      <c r="A582" s="96" t="s">
        <v>21</v>
      </c>
      <c r="B582" s="72">
        <f>'CASE DATA'!L29</f>
        <v>0</v>
      </c>
      <c r="C582" s="75" t="s">
        <v>24</v>
      </c>
      <c r="D582" s="77">
        <f>'CASE DATA'!O29</f>
        <v>0</v>
      </c>
      <c r="E582" s="80" t="s">
        <v>27</v>
      </c>
      <c r="F582" s="82">
        <f>'CASE DATA'!R29</f>
        <v>0</v>
      </c>
      <c r="G582" s="68"/>
      <c r="H582" s="97"/>
    </row>
    <row r="583" spans="1:8" x14ac:dyDescent="0.3">
      <c r="A583" s="98" t="s">
        <v>8</v>
      </c>
      <c r="B583" s="257">
        <f>'CASE DATA'!U29</f>
        <v>0</v>
      </c>
      <c r="C583" s="258"/>
      <c r="D583" s="258"/>
      <c r="E583" s="258"/>
      <c r="F583" s="258"/>
      <c r="G583" s="258"/>
      <c r="H583" s="259"/>
    </row>
    <row r="584" spans="1:8" ht="18" x14ac:dyDescent="0.35">
      <c r="A584" s="244" t="s">
        <v>76</v>
      </c>
      <c r="B584" s="245"/>
      <c r="C584" s="245"/>
      <c r="D584" s="245"/>
      <c r="E584" s="245"/>
      <c r="F584" s="245"/>
      <c r="G584" s="245"/>
      <c r="H584" s="246"/>
    </row>
    <row r="585" spans="1:8" ht="28.8" x14ac:dyDescent="0.3">
      <c r="A585" s="99" t="s">
        <v>40</v>
      </c>
      <c r="B585" s="85" t="s">
        <v>77</v>
      </c>
      <c r="C585" s="86" t="s">
        <v>44</v>
      </c>
      <c r="D585" s="86" t="s">
        <v>45</v>
      </c>
      <c r="E585" s="86" t="s">
        <v>46</v>
      </c>
      <c r="F585" s="87" t="s">
        <v>47</v>
      </c>
      <c r="G585" s="66" t="s">
        <v>78</v>
      </c>
      <c r="H585" s="100"/>
    </row>
    <row r="586" spans="1:8" x14ac:dyDescent="0.3">
      <c r="A586" s="101" t="str">
        <f>EXPUNGEMENT!D28</f>
        <v>NO</v>
      </c>
      <c r="B586" s="101" t="str">
        <f>EXPUNGEMENT!E28</f>
        <v>N/A</v>
      </c>
      <c r="C586" s="191" t="str">
        <f>EXPUNGEMENT!H28</f>
        <v>NO</v>
      </c>
      <c r="D586" s="191" t="str">
        <f>EXPUNGEMENT!I28</f>
        <v>N/A</v>
      </c>
      <c r="E586" s="191" t="str">
        <f>EXPUNGEMENT!J28</f>
        <v>N/A</v>
      </c>
      <c r="F586" s="191" t="str">
        <f>EXPUNGEMENT!K28</f>
        <v>N/A</v>
      </c>
      <c r="G586" s="69"/>
      <c r="H586" s="102"/>
    </row>
    <row r="587" spans="1:8" x14ac:dyDescent="0.3">
      <c r="A587" s="103" t="s">
        <v>49</v>
      </c>
      <c r="B587" s="88" t="s">
        <v>50</v>
      </c>
      <c r="C587" s="89" t="s">
        <v>45</v>
      </c>
      <c r="D587" s="89" t="s">
        <v>46</v>
      </c>
      <c r="E587" s="69"/>
      <c r="F587" s="69"/>
      <c r="G587" s="69"/>
      <c r="H587" s="102"/>
    </row>
    <row r="588" spans="1:8" x14ac:dyDescent="0.3">
      <c r="A588" s="104" t="str">
        <f>EXPUNGEMENT!M28</f>
        <v>NO</v>
      </c>
      <c r="B588" s="104">
        <f>EXPUNGEMENT!N28</f>
        <v>0</v>
      </c>
      <c r="C588" s="104" t="str">
        <f>EXPUNGEMENT!O28</f>
        <v>N/A</v>
      </c>
      <c r="D588" s="104" t="str">
        <f>EXPUNGEMENT!P85</f>
        <v>N/A</v>
      </c>
      <c r="E588" s="69"/>
      <c r="F588" s="69"/>
      <c r="G588" s="69"/>
      <c r="H588" s="102"/>
    </row>
    <row r="589" spans="1:8" ht="18.75" customHeight="1" x14ac:dyDescent="0.35">
      <c r="A589" s="244" t="s">
        <v>79</v>
      </c>
      <c r="B589" s="245"/>
      <c r="C589" s="245"/>
      <c r="D589" s="245"/>
      <c r="E589" s="245"/>
      <c r="F589" s="247"/>
      <c r="G589" s="248">
        <v>26</v>
      </c>
      <c r="H589" s="249"/>
    </row>
    <row r="590" spans="1:8" ht="15" customHeight="1" x14ac:dyDescent="0.3">
      <c r="A590" s="105" t="s">
        <v>59</v>
      </c>
      <c r="B590" s="67">
        <f>BANKRUPTCY!C29</f>
        <v>0</v>
      </c>
      <c r="C590" s="90" t="s">
        <v>60</v>
      </c>
      <c r="D590" s="67">
        <f>BANKRUPTCY!D29</f>
        <v>0</v>
      </c>
      <c r="E590" s="90" t="s">
        <v>61</v>
      </c>
      <c r="F590" s="70">
        <f>BANKRUPTCY!E29</f>
        <v>0</v>
      </c>
      <c r="G590" s="250"/>
      <c r="H590" s="251"/>
    </row>
    <row r="591" spans="1:8" ht="18.75" customHeight="1" x14ac:dyDescent="0.35">
      <c r="A591" s="244" t="s">
        <v>80</v>
      </c>
      <c r="B591" s="245"/>
      <c r="C591" s="245"/>
      <c r="D591" s="245"/>
      <c r="E591" s="245"/>
      <c r="F591" s="247"/>
      <c r="G591" s="250"/>
      <c r="H591" s="251"/>
    </row>
    <row r="592" spans="1:8" ht="15" customHeight="1" x14ac:dyDescent="0.3">
      <c r="A592" s="105" t="s">
        <v>59</v>
      </c>
      <c r="B592" s="67">
        <f>SOL!C29</f>
        <v>0</v>
      </c>
      <c r="C592" s="90" t="s">
        <v>60</v>
      </c>
      <c r="D592" s="67">
        <f>SOL!D29</f>
        <v>0</v>
      </c>
      <c r="E592" s="90" t="s">
        <v>61</v>
      </c>
      <c r="F592" s="70">
        <f>SOL!E29</f>
        <v>0</v>
      </c>
      <c r="G592" s="250"/>
      <c r="H592" s="251"/>
    </row>
    <row r="593" spans="1:8" ht="18.75" customHeight="1" x14ac:dyDescent="0.35">
      <c r="A593" s="244" t="s">
        <v>81</v>
      </c>
      <c r="B593" s="245"/>
      <c r="C593" s="245"/>
      <c r="D593" s="245"/>
      <c r="E593" s="92"/>
      <c r="F593" s="91"/>
      <c r="G593" s="250"/>
      <c r="H593" s="251"/>
    </row>
    <row r="594" spans="1:8" ht="15" customHeight="1" x14ac:dyDescent="0.3">
      <c r="A594" s="105" t="s">
        <v>70</v>
      </c>
      <c r="B594" s="67">
        <f>EXEMPTIONS!C29</f>
        <v>0</v>
      </c>
      <c r="C594" s="90" t="s">
        <v>71</v>
      </c>
      <c r="D594" s="67">
        <f>EXEMPTIONS!D29</f>
        <v>0</v>
      </c>
      <c r="E594" s="71"/>
      <c r="F594" s="71"/>
      <c r="G594" s="250"/>
      <c r="H594" s="251"/>
    </row>
    <row r="595" spans="1:8" ht="18.75" customHeight="1" x14ac:dyDescent="0.35">
      <c r="A595" s="244" t="s">
        <v>82</v>
      </c>
      <c r="B595" s="245"/>
      <c r="C595" s="245"/>
      <c r="D595" s="245"/>
      <c r="E595" s="92"/>
      <c r="F595" s="92"/>
      <c r="G595" s="252"/>
      <c r="H595" s="253"/>
    </row>
    <row r="596" spans="1:8" ht="15" thickBot="1" x14ac:dyDescent="0.35">
      <c r="A596" s="106" t="s">
        <v>65</v>
      </c>
      <c r="B596" s="107" t="str">
        <f>'LICENSE-REGIS'!I29</f>
        <v>N/A</v>
      </c>
      <c r="C596" s="108" t="s">
        <v>66</v>
      </c>
      <c r="D596" s="107">
        <f>'LICENSE-REGIS'!M29</f>
        <v>0</v>
      </c>
      <c r="E596" s="254"/>
      <c r="F596" s="255"/>
      <c r="G596" s="255"/>
      <c r="H596" s="256"/>
    </row>
    <row r="600" spans="1:8" ht="15" thickBot="1" x14ac:dyDescent="0.35"/>
    <row r="601" spans="1:8" x14ac:dyDescent="0.3">
      <c r="A601" s="115" t="s">
        <v>9</v>
      </c>
      <c r="B601" s="112" t="s">
        <v>10</v>
      </c>
      <c r="C601" s="112" t="s">
        <v>11</v>
      </c>
      <c r="D601" s="112" t="s">
        <v>12</v>
      </c>
      <c r="E601" s="112" t="s">
        <v>13</v>
      </c>
      <c r="F601" s="112" t="s">
        <v>15</v>
      </c>
      <c r="G601" s="112" t="s">
        <v>16</v>
      </c>
      <c r="H601" s="114" t="s">
        <v>17</v>
      </c>
    </row>
    <row r="602" spans="1:8" ht="17.399999999999999" x14ac:dyDescent="0.35">
      <c r="A602" s="116">
        <f>'CASE DATA'!A30</f>
        <v>0</v>
      </c>
      <c r="B602" s="117">
        <f>'CASE DATA'!B30</f>
        <v>0</v>
      </c>
      <c r="C602" s="119">
        <f>'CASE DATA'!C30</f>
        <v>0</v>
      </c>
      <c r="D602" s="119">
        <f>'CASE DATA'!D30</f>
        <v>0</v>
      </c>
      <c r="E602" s="117">
        <f>'CASE DATA'!E30</f>
        <v>0</v>
      </c>
      <c r="F602" s="117">
        <f>'CASE DATA'!G30</f>
        <v>0</v>
      </c>
      <c r="G602" s="117">
        <f>'CASE DATA'!H30</f>
        <v>0</v>
      </c>
      <c r="H602" s="118">
        <f>'CASE DATA'!I30</f>
        <v>0</v>
      </c>
    </row>
    <row r="603" spans="1:8" x14ac:dyDescent="0.3">
      <c r="A603" s="93" t="s">
        <v>19</v>
      </c>
      <c r="B603" s="72">
        <f>'CASE DATA'!J30</f>
        <v>0</v>
      </c>
      <c r="C603" s="73" t="s">
        <v>22</v>
      </c>
      <c r="D603" s="76">
        <f>'CASE DATA'!M30</f>
        <v>0</v>
      </c>
      <c r="E603" s="78" t="s">
        <v>25</v>
      </c>
      <c r="F603" s="81">
        <f>'CASE DATA'!P30</f>
        <v>0</v>
      </c>
      <c r="G603" s="83" t="s">
        <v>28</v>
      </c>
      <c r="H603" s="94">
        <f>'CASE DATA'!S30</f>
        <v>0</v>
      </c>
    </row>
    <row r="604" spans="1:8" x14ac:dyDescent="0.3">
      <c r="A604" s="95" t="s">
        <v>20</v>
      </c>
      <c r="B604" s="72">
        <f>'CASE DATA'!K30</f>
        <v>0</v>
      </c>
      <c r="C604" s="74" t="s">
        <v>23</v>
      </c>
      <c r="D604" s="76">
        <f>'CASE DATA'!N30</f>
        <v>0</v>
      </c>
      <c r="E604" s="79" t="s">
        <v>26</v>
      </c>
      <c r="F604" s="81">
        <f>'CASE DATA'!Q30</f>
        <v>0</v>
      </c>
      <c r="G604" s="84" t="s">
        <v>29</v>
      </c>
      <c r="H604" s="94">
        <f>'CASE DATA'!T30</f>
        <v>0</v>
      </c>
    </row>
    <row r="605" spans="1:8" x14ac:dyDescent="0.3">
      <c r="A605" s="96" t="s">
        <v>21</v>
      </c>
      <c r="B605" s="72">
        <f>'CASE DATA'!L30</f>
        <v>0</v>
      </c>
      <c r="C605" s="75" t="s">
        <v>24</v>
      </c>
      <c r="D605" s="77">
        <f>'CASE DATA'!O30</f>
        <v>0</v>
      </c>
      <c r="E605" s="80" t="s">
        <v>27</v>
      </c>
      <c r="F605" s="82">
        <f>'CASE DATA'!R30</f>
        <v>0</v>
      </c>
      <c r="G605" s="68"/>
      <c r="H605" s="97"/>
    </row>
    <row r="606" spans="1:8" x14ac:dyDescent="0.3">
      <c r="A606" s="98" t="s">
        <v>8</v>
      </c>
      <c r="B606" s="257">
        <f>'CASE DATA'!U30</f>
        <v>0</v>
      </c>
      <c r="C606" s="258"/>
      <c r="D606" s="258"/>
      <c r="E606" s="258"/>
      <c r="F606" s="258"/>
      <c r="G606" s="258"/>
      <c r="H606" s="259"/>
    </row>
    <row r="607" spans="1:8" ht="18" x14ac:dyDescent="0.35">
      <c r="A607" s="244" t="s">
        <v>76</v>
      </c>
      <c r="B607" s="245"/>
      <c r="C607" s="245"/>
      <c r="D607" s="245"/>
      <c r="E607" s="245"/>
      <c r="F607" s="245"/>
      <c r="G607" s="245"/>
      <c r="H607" s="246"/>
    </row>
    <row r="608" spans="1:8" ht="28.8" x14ac:dyDescent="0.3">
      <c r="A608" s="99" t="s">
        <v>40</v>
      </c>
      <c r="B608" s="85" t="s">
        <v>77</v>
      </c>
      <c r="C608" s="86" t="s">
        <v>44</v>
      </c>
      <c r="D608" s="86" t="s">
        <v>45</v>
      </c>
      <c r="E608" s="86" t="s">
        <v>46</v>
      </c>
      <c r="F608" s="87" t="s">
        <v>47</v>
      </c>
      <c r="G608" s="66" t="s">
        <v>78</v>
      </c>
      <c r="H608" s="100"/>
    </row>
    <row r="609" spans="1:8" x14ac:dyDescent="0.3">
      <c r="A609" s="101" t="str">
        <f>EXPUNGEMENT!D29</f>
        <v>NO</v>
      </c>
      <c r="B609" s="101" t="str">
        <f>EXPUNGEMENT!E29</f>
        <v>N/A</v>
      </c>
      <c r="C609" s="191" t="str">
        <f>EXPUNGEMENT!H29</f>
        <v>NO</v>
      </c>
      <c r="D609" s="191" t="str">
        <f>EXPUNGEMENT!I29</f>
        <v>N/A</v>
      </c>
      <c r="E609" s="191" t="str">
        <f>EXPUNGEMENT!J29</f>
        <v>N/A</v>
      </c>
      <c r="F609" s="191" t="str">
        <f>EXPUNGEMENT!K29</f>
        <v>N/A</v>
      </c>
      <c r="G609" s="69"/>
      <c r="H609" s="102"/>
    </row>
    <row r="610" spans="1:8" x14ac:dyDescent="0.3">
      <c r="A610" s="103" t="s">
        <v>49</v>
      </c>
      <c r="B610" s="88" t="s">
        <v>50</v>
      </c>
      <c r="C610" s="89" t="s">
        <v>45</v>
      </c>
      <c r="D610" s="89" t="s">
        <v>46</v>
      </c>
      <c r="E610" s="69"/>
      <c r="F610" s="69"/>
      <c r="G610" s="69"/>
      <c r="H610" s="102"/>
    </row>
    <row r="611" spans="1:8" x14ac:dyDescent="0.3">
      <c r="A611" s="104" t="str">
        <f>EXPUNGEMENT!M29</f>
        <v>NO</v>
      </c>
      <c r="B611" s="104">
        <f>EXPUNGEMENT!N29</f>
        <v>0</v>
      </c>
      <c r="C611" s="104" t="str">
        <f>EXPUNGEMENT!O29</f>
        <v>N/A</v>
      </c>
      <c r="D611" s="104" t="str">
        <f>EXPUNGEMENT!P29</f>
        <v>N/A</v>
      </c>
      <c r="E611" s="69"/>
      <c r="F611" s="69"/>
      <c r="G611" s="69"/>
      <c r="H611" s="102"/>
    </row>
    <row r="612" spans="1:8" ht="18" x14ac:dyDescent="0.35">
      <c r="A612" s="244" t="s">
        <v>79</v>
      </c>
      <c r="B612" s="245"/>
      <c r="C612" s="245"/>
      <c r="D612" s="245"/>
      <c r="E612" s="245"/>
      <c r="F612" s="247"/>
      <c r="G612" s="248">
        <v>27</v>
      </c>
      <c r="H612" s="249"/>
    </row>
    <row r="613" spans="1:8" x14ac:dyDescent="0.3">
      <c r="A613" s="105" t="s">
        <v>59</v>
      </c>
      <c r="B613" s="67">
        <f>BANKRUPTCY!C30</f>
        <v>0</v>
      </c>
      <c r="C613" s="90" t="s">
        <v>60</v>
      </c>
      <c r="D613" s="67">
        <f>BANKRUPTCY!D30</f>
        <v>0</v>
      </c>
      <c r="E613" s="90" t="s">
        <v>61</v>
      </c>
      <c r="F613" s="70">
        <f>BANKRUPTCY!E30</f>
        <v>0</v>
      </c>
      <c r="G613" s="250"/>
      <c r="H613" s="251"/>
    </row>
    <row r="614" spans="1:8" ht="18" x14ac:dyDescent="0.35">
      <c r="A614" s="244" t="s">
        <v>80</v>
      </c>
      <c r="B614" s="245"/>
      <c r="C614" s="245"/>
      <c r="D614" s="245"/>
      <c r="E614" s="245"/>
      <c r="F614" s="247"/>
      <c r="G614" s="250"/>
      <c r="H614" s="251"/>
    </row>
    <row r="615" spans="1:8" x14ac:dyDescent="0.3">
      <c r="A615" s="105" t="s">
        <v>59</v>
      </c>
      <c r="B615" s="67">
        <f>SOL!C30</f>
        <v>0</v>
      </c>
      <c r="C615" s="90" t="s">
        <v>60</v>
      </c>
      <c r="D615" s="67">
        <f>SOL!D30</f>
        <v>0</v>
      </c>
      <c r="E615" s="90" t="s">
        <v>61</v>
      </c>
      <c r="F615" s="70">
        <f>SOL!E30</f>
        <v>0</v>
      </c>
      <c r="G615" s="250"/>
      <c r="H615" s="251"/>
    </row>
    <row r="616" spans="1:8" ht="18" x14ac:dyDescent="0.35">
      <c r="A616" s="244" t="s">
        <v>81</v>
      </c>
      <c r="B616" s="245"/>
      <c r="C616" s="245"/>
      <c r="D616" s="245"/>
      <c r="E616" s="92"/>
      <c r="F616" s="91"/>
      <c r="G616" s="250"/>
      <c r="H616" s="251"/>
    </row>
    <row r="617" spans="1:8" x14ac:dyDescent="0.3">
      <c r="A617" s="105" t="s">
        <v>70</v>
      </c>
      <c r="B617" s="67">
        <f>EXEMPTIONS!C30</f>
        <v>0</v>
      </c>
      <c r="C617" s="90" t="s">
        <v>71</v>
      </c>
      <c r="D617" s="67">
        <f>EXEMPTIONS!D30</f>
        <v>0</v>
      </c>
      <c r="E617" s="71"/>
      <c r="F617" s="71"/>
      <c r="G617" s="250"/>
      <c r="H617" s="251"/>
    </row>
    <row r="618" spans="1:8" ht="18" x14ac:dyDescent="0.35">
      <c r="A618" s="244" t="s">
        <v>82</v>
      </c>
      <c r="B618" s="245"/>
      <c r="C618" s="245"/>
      <c r="D618" s="245"/>
      <c r="E618" s="92"/>
      <c r="F618" s="92"/>
      <c r="G618" s="252"/>
      <c r="H618" s="253"/>
    </row>
    <row r="619" spans="1:8" ht="15" thickBot="1" x14ac:dyDescent="0.35">
      <c r="A619" s="106" t="s">
        <v>65</v>
      </c>
      <c r="B619" s="107" t="str">
        <f>'LICENSE-REGIS'!I30</f>
        <v>N/A</v>
      </c>
      <c r="C619" s="108" t="s">
        <v>66</v>
      </c>
      <c r="D619" s="107">
        <f>'LICENSE-REGIS'!M30</f>
        <v>0</v>
      </c>
      <c r="E619" s="254"/>
      <c r="F619" s="255"/>
      <c r="G619" s="255"/>
      <c r="H619" s="256"/>
    </row>
    <row r="623" spans="1:8" ht="15" thickBot="1" x14ac:dyDescent="0.35"/>
    <row r="624" spans="1:8" x14ac:dyDescent="0.3">
      <c r="A624" s="115" t="s">
        <v>9</v>
      </c>
      <c r="B624" s="112" t="s">
        <v>10</v>
      </c>
      <c r="C624" s="112" t="s">
        <v>11</v>
      </c>
      <c r="D624" s="112" t="s">
        <v>12</v>
      </c>
      <c r="E624" s="112" t="s">
        <v>13</v>
      </c>
      <c r="F624" s="112" t="s">
        <v>15</v>
      </c>
      <c r="G624" s="112" t="s">
        <v>16</v>
      </c>
      <c r="H624" s="114" t="s">
        <v>17</v>
      </c>
    </row>
    <row r="625" spans="1:8" ht="17.399999999999999" x14ac:dyDescent="0.35">
      <c r="A625" s="116">
        <f>'CASE DATA'!A31</f>
        <v>0</v>
      </c>
      <c r="B625" s="117">
        <f>'CASE DATA'!B31</f>
        <v>0</v>
      </c>
      <c r="C625" s="119">
        <f>'CASE DATA'!C31</f>
        <v>0</v>
      </c>
      <c r="D625" s="119">
        <f>'CASE DATA'!D31</f>
        <v>0</v>
      </c>
      <c r="E625" s="117">
        <f>'CASE DATA'!E31</f>
        <v>0</v>
      </c>
      <c r="F625" s="117">
        <f>'CASE DATA'!G31</f>
        <v>0</v>
      </c>
      <c r="G625" s="117">
        <f>'CASE DATA'!H31</f>
        <v>0</v>
      </c>
      <c r="H625" s="118">
        <f>'CASE DATA'!I31</f>
        <v>0</v>
      </c>
    </row>
    <row r="626" spans="1:8" x14ac:dyDescent="0.3">
      <c r="A626" s="93" t="s">
        <v>19</v>
      </c>
      <c r="B626" s="72">
        <f>'CASE DATA'!J31</f>
        <v>0</v>
      </c>
      <c r="C626" s="73" t="s">
        <v>22</v>
      </c>
      <c r="D626" s="76">
        <f>'CASE DATA'!M31</f>
        <v>0</v>
      </c>
      <c r="E626" s="78" t="s">
        <v>25</v>
      </c>
      <c r="F626" s="81">
        <f>'CASE DATA'!P31</f>
        <v>0</v>
      </c>
      <c r="G626" s="83" t="s">
        <v>28</v>
      </c>
      <c r="H626" s="94">
        <f>'CASE DATA'!S31</f>
        <v>0</v>
      </c>
    </row>
    <row r="627" spans="1:8" x14ac:dyDescent="0.3">
      <c r="A627" s="95" t="s">
        <v>20</v>
      </c>
      <c r="B627" s="72">
        <f>'CASE DATA'!K31</f>
        <v>0</v>
      </c>
      <c r="C627" s="74" t="s">
        <v>23</v>
      </c>
      <c r="D627" s="76">
        <f>'CASE DATA'!N31</f>
        <v>0</v>
      </c>
      <c r="E627" s="79" t="s">
        <v>26</v>
      </c>
      <c r="F627" s="81">
        <f>'CASE DATA'!Q31</f>
        <v>0</v>
      </c>
      <c r="G627" s="84" t="s">
        <v>29</v>
      </c>
      <c r="H627" s="94">
        <f>'CASE DATA'!T31</f>
        <v>0</v>
      </c>
    </row>
    <row r="628" spans="1:8" x14ac:dyDescent="0.3">
      <c r="A628" s="96" t="s">
        <v>21</v>
      </c>
      <c r="B628" s="72">
        <f>'CASE DATA'!L31</f>
        <v>0</v>
      </c>
      <c r="C628" s="75" t="s">
        <v>24</v>
      </c>
      <c r="D628" s="77">
        <f>'CASE DATA'!O31</f>
        <v>0</v>
      </c>
      <c r="E628" s="80" t="s">
        <v>27</v>
      </c>
      <c r="F628" s="82">
        <f>'CASE DATA'!R31</f>
        <v>0</v>
      </c>
      <c r="G628" s="68"/>
      <c r="H628" s="97"/>
    </row>
    <row r="629" spans="1:8" x14ac:dyDescent="0.3">
      <c r="A629" s="98" t="s">
        <v>8</v>
      </c>
      <c r="B629" s="257">
        <f>'CASE DATA'!U31</f>
        <v>0</v>
      </c>
      <c r="C629" s="258"/>
      <c r="D629" s="258"/>
      <c r="E629" s="258"/>
      <c r="F629" s="258"/>
      <c r="G629" s="258"/>
      <c r="H629" s="259"/>
    </row>
    <row r="630" spans="1:8" ht="18" x14ac:dyDescent="0.35">
      <c r="A630" s="244" t="s">
        <v>76</v>
      </c>
      <c r="B630" s="245"/>
      <c r="C630" s="245"/>
      <c r="D630" s="245"/>
      <c r="E630" s="245"/>
      <c r="F630" s="245"/>
      <c r="G630" s="245"/>
      <c r="H630" s="246"/>
    </row>
    <row r="631" spans="1:8" ht="28.8" x14ac:dyDescent="0.3">
      <c r="A631" s="99" t="s">
        <v>40</v>
      </c>
      <c r="B631" s="85" t="s">
        <v>77</v>
      </c>
      <c r="C631" s="86" t="s">
        <v>44</v>
      </c>
      <c r="D631" s="86" t="s">
        <v>45</v>
      </c>
      <c r="E631" s="86" t="s">
        <v>46</v>
      </c>
      <c r="F631" s="87" t="s">
        <v>47</v>
      </c>
      <c r="G631" s="66" t="s">
        <v>78</v>
      </c>
      <c r="H631" s="100"/>
    </row>
    <row r="632" spans="1:8" x14ac:dyDescent="0.3">
      <c r="A632" s="101" t="str">
        <f>EXPUNGEMENT!D30</f>
        <v>NO</v>
      </c>
      <c r="B632" s="101" t="str">
        <f>EXPUNGEMENT!E30</f>
        <v>N/A</v>
      </c>
      <c r="C632" s="191" t="str">
        <f>EXPUNGEMENT!H30</f>
        <v>NO</v>
      </c>
      <c r="D632" s="191" t="str">
        <f>EXPUNGEMENT!I30</f>
        <v>N/A</v>
      </c>
      <c r="E632" s="191" t="str">
        <f>EXPUNGEMENT!J30</f>
        <v>N/A</v>
      </c>
      <c r="F632" s="191" t="str">
        <f>EXPUNGEMENT!K30</f>
        <v>N/A</v>
      </c>
      <c r="G632" s="69"/>
      <c r="H632" s="102"/>
    </row>
    <row r="633" spans="1:8" x14ac:dyDescent="0.3">
      <c r="A633" s="103" t="s">
        <v>49</v>
      </c>
      <c r="B633" s="88" t="s">
        <v>50</v>
      </c>
      <c r="C633" s="89" t="s">
        <v>45</v>
      </c>
      <c r="D633" s="89" t="s">
        <v>46</v>
      </c>
      <c r="E633" s="69"/>
      <c r="F633" s="69"/>
      <c r="G633" s="69"/>
      <c r="H633" s="102"/>
    </row>
    <row r="634" spans="1:8" x14ac:dyDescent="0.3">
      <c r="A634" s="104" t="str">
        <f>EXPUNGEMENT!M30</f>
        <v>NO</v>
      </c>
      <c r="B634" s="104">
        <f>EXPUNGEMENT!N30</f>
        <v>0</v>
      </c>
      <c r="C634" s="104" t="str">
        <f>EXPUNGEMENT!O30</f>
        <v>N/A</v>
      </c>
      <c r="D634" s="104" t="str">
        <f>EXPUNGEMENT!P30</f>
        <v>N/A</v>
      </c>
      <c r="E634" s="69"/>
      <c r="F634" s="69"/>
      <c r="G634" s="69"/>
      <c r="H634" s="102"/>
    </row>
    <row r="635" spans="1:8" ht="18" x14ac:dyDescent="0.35">
      <c r="A635" s="244" t="s">
        <v>79</v>
      </c>
      <c r="B635" s="245"/>
      <c r="C635" s="245"/>
      <c r="D635" s="245"/>
      <c r="E635" s="245"/>
      <c r="F635" s="247"/>
      <c r="G635" s="248">
        <v>28</v>
      </c>
      <c r="H635" s="249"/>
    </row>
    <row r="636" spans="1:8" x14ac:dyDescent="0.3">
      <c r="A636" s="105" t="s">
        <v>59</v>
      </c>
      <c r="B636" s="67">
        <f>BANKRUPTCY!C31</f>
        <v>0</v>
      </c>
      <c r="C636" s="90" t="s">
        <v>60</v>
      </c>
      <c r="D636" s="67">
        <f>BANKRUPTCY!D31</f>
        <v>0</v>
      </c>
      <c r="E636" s="90" t="s">
        <v>61</v>
      </c>
      <c r="F636" s="70">
        <f>BANKRUPTCY!E31</f>
        <v>0</v>
      </c>
      <c r="G636" s="250"/>
      <c r="H636" s="251"/>
    </row>
    <row r="637" spans="1:8" ht="18" x14ac:dyDescent="0.35">
      <c r="A637" s="244" t="s">
        <v>80</v>
      </c>
      <c r="B637" s="245"/>
      <c r="C637" s="245"/>
      <c r="D637" s="245"/>
      <c r="E637" s="245"/>
      <c r="F637" s="247"/>
      <c r="G637" s="250"/>
      <c r="H637" s="251"/>
    </row>
    <row r="638" spans="1:8" x14ac:dyDescent="0.3">
      <c r="A638" s="105" t="s">
        <v>59</v>
      </c>
      <c r="B638" s="67">
        <f>SOL!C31</f>
        <v>0</v>
      </c>
      <c r="C638" s="90" t="s">
        <v>60</v>
      </c>
      <c r="D638" s="67">
        <f>SOL!D31</f>
        <v>0</v>
      </c>
      <c r="E638" s="90" t="s">
        <v>61</v>
      </c>
      <c r="F638" s="70">
        <f>SOL!E31</f>
        <v>0</v>
      </c>
      <c r="G638" s="250"/>
      <c r="H638" s="251"/>
    </row>
    <row r="639" spans="1:8" ht="18" x14ac:dyDescent="0.35">
      <c r="A639" s="244" t="s">
        <v>81</v>
      </c>
      <c r="B639" s="245"/>
      <c r="C639" s="245"/>
      <c r="D639" s="245"/>
      <c r="E639" s="92"/>
      <c r="F639" s="91"/>
      <c r="G639" s="250"/>
      <c r="H639" s="251"/>
    </row>
    <row r="640" spans="1:8" x14ac:dyDescent="0.3">
      <c r="A640" s="105" t="s">
        <v>70</v>
      </c>
      <c r="B640" s="67">
        <f>EXEMPTIONS!C31</f>
        <v>0</v>
      </c>
      <c r="C640" s="90" t="s">
        <v>71</v>
      </c>
      <c r="D640" s="67">
        <f>EXEMPTIONS!D31</f>
        <v>0</v>
      </c>
      <c r="E640" s="71"/>
      <c r="F640" s="71"/>
      <c r="G640" s="250"/>
      <c r="H640" s="251"/>
    </row>
    <row r="641" spans="1:8" ht="18" x14ac:dyDescent="0.35">
      <c r="A641" s="244" t="s">
        <v>82</v>
      </c>
      <c r="B641" s="245"/>
      <c r="C641" s="245"/>
      <c r="D641" s="245"/>
      <c r="E641" s="92"/>
      <c r="F641" s="92"/>
      <c r="G641" s="252"/>
      <c r="H641" s="253"/>
    </row>
    <row r="642" spans="1:8" ht="15" thickBot="1" x14ac:dyDescent="0.35">
      <c r="A642" s="106" t="s">
        <v>65</v>
      </c>
      <c r="B642" s="107" t="str">
        <f>'LICENSE-REGIS'!I31</f>
        <v>N/A</v>
      </c>
      <c r="C642" s="108" t="s">
        <v>66</v>
      </c>
      <c r="D642" s="107">
        <f>'LICENSE-REGIS'!M31</f>
        <v>0</v>
      </c>
      <c r="E642" s="254"/>
      <c r="F642" s="255"/>
      <c r="G642" s="255"/>
      <c r="H642" s="256"/>
    </row>
    <row r="646" spans="1:8" ht="15" thickBot="1" x14ac:dyDescent="0.35"/>
    <row r="647" spans="1:8" x14ac:dyDescent="0.3">
      <c r="A647" s="115" t="s">
        <v>9</v>
      </c>
      <c r="B647" s="112" t="s">
        <v>10</v>
      </c>
      <c r="C647" s="112" t="s">
        <v>11</v>
      </c>
      <c r="D647" s="112" t="s">
        <v>12</v>
      </c>
      <c r="E647" s="112" t="s">
        <v>13</v>
      </c>
      <c r="F647" s="112" t="s">
        <v>15</v>
      </c>
      <c r="G647" s="112" t="s">
        <v>16</v>
      </c>
      <c r="H647" s="114" t="s">
        <v>17</v>
      </c>
    </row>
    <row r="648" spans="1:8" ht="17.399999999999999" x14ac:dyDescent="0.35">
      <c r="A648" s="116">
        <f>'CASE DATA'!A32</f>
        <v>0</v>
      </c>
      <c r="B648" s="117">
        <f>'CASE DATA'!B32</f>
        <v>0</v>
      </c>
      <c r="C648" s="119">
        <f>'CASE DATA'!C32</f>
        <v>0</v>
      </c>
      <c r="D648" s="119">
        <f>'CASE DATA'!D32</f>
        <v>0</v>
      </c>
      <c r="E648" s="117">
        <f>'CASE DATA'!E32</f>
        <v>0</v>
      </c>
      <c r="F648" s="117">
        <f>'CASE DATA'!G32</f>
        <v>0</v>
      </c>
      <c r="G648" s="117">
        <f>'CASE DATA'!H32</f>
        <v>0</v>
      </c>
      <c r="H648" s="118">
        <f>'CASE DATA'!I32</f>
        <v>0</v>
      </c>
    </row>
    <row r="649" spans="1:8" x14ac:dyDescent="0.3">
      <c r="A649" s="93" t="s">
        <v>19</v>
      </c>
      <c r="B649" s="72">
        <f>'CASE DATA'!J32</f>
        <v>0</v>
      </c>
      <c r="C649" s="73" t="s">
        <v>22</v>
      </c>
      <c r="D649" s="76">
        <f>'CASE DATA'!M32</f>
        <v>0</v>
      </c>
      <c r="E649" s="78" t="s">
        <v>25</v>
      </c>
      <c r="F649" s="81">
        <f>'CASE DATA'!P32</f>
        <v>0</v>
      </c>
      <c r="G649" s="83" t="s">
        <v>28</v>
      </c>
      <c r="H649" s="94">
        <f>'CASE DATA'!S32</f>
        <v>0</v>
      </c>
    </row>
    <row r="650" spans="1:8" x14ac:dyDescent="0.3">
      <c r="A650" s="95" t="s">
        <v>20</v>
      </c>
      <c r="B650" s="72">
        <f>'CASE DATA'!K32</f>
        <v>0</v>
      </c>
      <c r="C650" s="74" t="s">
        <v>23</v>
      </c>
      <c r="D650" s="76">
        <f>'CASE DATA'!N32</f>
        <v>0</v>
      </c>
      <c r="E650" s="79" t="s">
        <v>26</v>
      </c>
      <c r="F650" s="81">
        <f>'CASE DATA'!Q32</f>
        <v>0</v>
      </c>
      <c r="G650" s="84" t="s">
        <v>29</v>
      </c>
      <c r="H650" s="94">
        <f>'CASE DATA'!T32</f>
        <v>0</v>
      </c>
    </row>
    <row r="651" spans="1:8" x14ac:dyDescent="0.3">
      <c r="A651" s="96" t="s">
        <v>21</v>
      </c>
      <c r="B651" s="72">
        <f>'CASE DATA'!L32</f>
        <v>0</v>
      </c>
      <c r="C651" s="75" t="s">
        <v>24</v>
      </c>
      <c r="D651" s="77">
        <f>'CASE DATA'!O32</f>
        <v>0</v>
      </c>
      <c r="E651" s="80" t="s">
        <v>27</v>
      </c>
      <c r="F651" s="82">
        <f>'CASE DATA'!R32</f>
        <v>0</v>
      </c>
      <c r="G651" s="68"/>
      <c r="H651" s="97"/>
    </row>
    <row r="652" spans="1:8" x14ac:dyDescent="0.3">
      <c r="A652" s="98" t="s">
        <v>8</v>
      </c>
      <c r="B652" s="257">
        <f>'CASE DATA'!U32</f>
        <v>0</v>
      </c>
      <c r="C652" s="258"/>
      <c r="D652" s="258"/>
      <c r="E652" s="258"/>
      <c r="F652" s="258"/>
      <c r="G652" s="258"/>
      <c r="H652" s="259"/>
    </row>
    <row r="653" spans="1:8" ht="18" x14ac:dyDescent="0.35">
      <c r="A653" s="244" t="s">
        <v>76</v>
      </c>
      <c r="B653" s="245"/>
      <c r="C653" s="245"/>
      <c r="D653" s="245"/>
      <c r="E653" s="245"/>
      <c r="F653" s="245"/>
      <c r="G653" s="245"/>
      <c r="H653" s="246"/>
    </row>
    <row r="654" spans="1:8" ht="28.8" x14ac:dyDescent="0.3">
      <c r="A654" s="99" t="s">
        <v>40</v>
      </c>
      <c r="B654" s="85" t="s">
        <v>77</v>
      </c>
      <c r="C654" s="86" t="s">
        <v>44</v>
      </c>
      <c r="D654" s="86" t="s">
        <v>45</v>
      </c>
      <c r="E654" s="86" t="s">
        <v>46</v>
      </c>
      <c r="F654" s="87" t="s">
        <v>47</v>
      </c>
      <c r="G654" s="66" t="s">
        <v>78</v>
      </c>
      <c r="H654" s="100"/>
    </row>
    <row r="655" spans="1:8" x14ac:dyDescent="0.3">
      <c r="A655" s="101" t="str">
        <f>EXPUNGEMENT!D31</f>
        <v>NO</v>
      </c>
      <c r="B655" s="101" t="str">
        <f>EXPUNGEMENT!E31</f>
        <v>N/A</v>
      </c>
      <c r="C655" s="191" t="str">
        <f>EXPUNGEMENT!H31</f>
        <v>NO</v>
      </c>
      <c r="D655" s="191" t="str">
        <f>EXPUNGEMENT!I31</f>
        <v>N/A</v>
      </c>
      <c r="E655" s="191" t="str">
        <f>EXPUNGEMENT!J31</f>
        <v>N/A</v>
      </c>
      <c r="F655" s="191" t="str">
        <f>EXPUNGEMENT!K31</f>
        <v>N/A</v>
      </c>
      <c r="G655" s="69"/>
      <c r="H655" s="102"/>
    </row>
    <row r="656" spans="1:8" x14ac:dyDescent="0.3">
      <c r="A656" s="103" t="s">
        <v>49</v>
      </c>
      <c r="B656" s="88" t="s">
        <v>50</v>
      </c>
      <c r="C656" s="89" t="s">
        <v>45</v>
      </c>
      <c r="D656" s="89" t="s">
        <v>46</v>
      </c>
      <c r="E656" s="69"/>
      <c r="F656" s="69"/>
      <c r="G656" s="69"/>
      <c r="H656" s="102"/>
    </row>
    <row r="657" spans="1:8" x14ac:dyDescent="0.3">
      <c r="A657" s="104" t="str">
        <f>EXPUNGEMENT!M31</f>
        <v>NO</v>
      </c>
      <c r="B657" s="104">
        <f>EXPUNGEMENT!N31</f>
        <v>0</v>
      </c>
      <c r="C657" s="104" t="str">
        <f>EXPUNGEMENT!O31</f>
        <v>N/A</v>
      </c>
      <c r="D657" s="104" t="str">
        <f>EXPUNGEMENT!P31</f>
        <v>N/A</v>
      </c>
      <c r="E657" s="69"/>
      <c r="F657" s="69"/>
      <c r="G657" s="69"/>
      <c r="H657" s="102"/>
    </row>
    <row r="658" spans="1:8" ht="18.75" customHeight="1" x14ac:dyDescent="0.35">
      <c r="A658" s="244" t="s">
        <v>79</v>
      </c>
      <c r="B658" s="245"/>
      <c r="C658" s="245"/>
      <c r="D658" s="245"/>
      <c r="E658" s="245"/>
      <c r="F658" s="247"/>
      <c r="G658" s="248">
        <v>29</v>
      </c>
      <c r="H658" s="249"/>
    </row>
    <row r="659" spans="1:8" ht="15" customHeight="1" x14ac:dyDescent="0.3">
      <c r="A659" s="105" t="s">
        <v>59</v>
      </c>
      <c r="B659" s="67">
        <f>BANKRUPTCY!C32</f>
        <v>0</v>
      </c>
      <c r="C659" s="90" t="s">
        <v>60</v>
      </c>
      <c r="D659" s="67">
        <f>BANKRUPTCY!D32</f>
        <v>0</v>
      </c>
      <c r="E659" s="90" t="s">
        <v>61</v>
      </c>
      <c r="F659" s="70">
        <f>BANKRUPTCY!E32</f>
        <v>0</v>
      </c>
      <c r="G659" s="250"/>
      <c r="H659" s="251"/>
    </row>
    <row r="660" spans="1:8" ht="18.75" customHeight="1" x14ac:dyDescent="0.35">
      <c r="A660" s="244" t="s">
        <v>80</v>
      </c>
      <c r="B660" s="245"/>
      <c r="C660" s="245"/>
      <c r="D660" s="245"/>
      <c r="E660" s="245"/>
      <c r="F660" s="247"/>
      <c r="G660" s="250"/>
      <c r="H660" s="251"/>
    </row>
    <row r="661" spans="1:8" ht="15" customHeight="1" x14ac:dyDescent="0.3">
      <c r="A661" s="105" t="s">
        <v>59</v>
      </c>
      <c r="B661" s="67">
        <f>SOL!C32</f>
        <v>0</v>
      </c>
      <c r="C661" s="90" t="s">
        <v>60</v>
      </c>
      <c r="D661" s="67">
        <f>SOL!D32</f>
        <v>0</v>
      </c>
      <c r="E661" s="90" t="s">
        <v>61</v>
      </c>
      <c r="F661" s="70">
        <f>SOL!E32</f>
        <v>0</v>
      </c>
      <c r="G661" s="250"/>
      <c r="H661" s="251"/>
    </row>
    <row r="662" spans="1:8" ht="18.75" customHeight="1" x14ac:dyDescent="0.35">
      <c r="A662" s="244" t="s">
        <v>81</v>
      </c>
      <c r="B662" s="245"/>
      <c r="C662" s="245"/>
      <c r="D662" s="245"/>
      <c r="E662" s="92"/>
      <c r="F662" s="91"/>
      <c r="G662" s="250"/>
      <c r="H662" s="251"/>
    </row>
    <row r="663" spans="1:8" ht="15" customHeight="1" x14ac:dyDescent="0.3">
      <c r="A663" s="105" t="s">
        <v>70</v>
      </c>
      <c r="B663" s="67">
        <f>EXEMPTIONS!C32</f>
        <v>0</v>
      </c>
      <c r="C663" s="90" t="s">
        <v>71</v>
      </c>
      <c r="D663" s="67">
        <f>EXEMPTIONS!D32</f>
        <v>0</v>
      </c>
      <c r="E663" s="71"/>
      <c r="F663" s="71"/>
      <c r="G663" s="250"/>
      <c r="H663" s="251"/>
    </row>
    <row r="664" spans="1:8" ht="18.75" customHeight="1" x14ac:dyDescent="0.35">
      <c r="A664" s="244" t="s">
        <v>82</v>
      </c>
      <c r="B664" s="245"/>
      <c r="C664" s="245"/>
      <c r="D664" s="245"/>
      <c r="E664" s="92"/>
      <c r="F664" s="92"/>
      <c r="G664" s="252"/>
      <c r="H664" s="253"/>
    </row>
    <row r="665" spans="1:8" ht="15" thickBot="1" x14ac:dyDescent="0.35">
      <c r="A665" s="106" t="s">
        <v>65</v>
      </c>
      <c r="B665" s="107" t="str">
        <f>'LICENSE-REGIS'!I32</f>
        <v>N/A</v>
      </c>
      <c r="C665" s="108" t="s">
        <v>66</v>
      </c>
      <c r="D665" s="107">
        <f>'LICENSE-REGIS'!M32</f>
        <v>0</v>
      </c>
      <c r="E665" s="254"/>
      <c r="F665" s="255"/>
      <c r="G665" s="255"/>
      <c r="H665" s="256"/>
    </row>
    <row r="669" spans="1:8" ht="15" thickBot="1" x14ac:dyDescent="0.35"/>
    <row r="670" spans="1:8" x14ac:dyDescent="0.3">
      <c r="A670" s="115" t="s">
        <v>9</v>
      </c>
      <c r="B670" s="112" t="s">
        <v>10</v>
      </c>
      <c r="C670" s="112" t="s">
        <v>11</v>
      </c>
      <c r="D670" s="112" t="s">
        <v>12</v>
      </c>
      <c r="E670" s="112" t="s">
        <v>13</v>
      </c>
      <c r="F670" s="112" t="s">
        <v>15</v>
      </c>
      <c r="G670" s="112" t="s">
        <v>16</v>
      </c>
      <c r="H670" s="114" t="s">
        <v>17</v>
      </c>
    </row>
    <row r="671" spans="1:8" ht="17.399999999999999" x14ac:dyDescent="0.35">
      <c r="A671" s="116">
        <f>'CASE DATA'!A33</f>
        <v>0</v>
      </c>
      <c r="B671" s="117">
        <f>'CASE DATA'!B33</f>
        <v>0</v>
      </c>
      <c r="C671" s="119">
        <f>'CASE DATA'!C33</f>
        <v>0</v>
      </c>
      <c r="D671" s="119">
        <f>'CASE DATA'!D33</f>
        <v>0</v>
      </c>
      <c r="E671" s="117">
        <f>'CASE DATA'!E33</f>
        <v>0</v>
      </c>
      <c r="F671" s="117">
        <f>'CASE DATA'!G33</f>
        <v>0</v>
      </c>
      <c r="G671" s="117">
        <f>'CASE DATA'!H33</f>
        <v>0</v>
      </c>
      <c r="H671" s="118">
        <f>'CASE DATA'!I33</f>
        <v>0</v>
      </c>
    </row>
    <row r="672" spans="1:8" x14ac:dyDescent="0.3">
      <c r="A672" s="93" t="s">
        <v>19</v>
      </c>
      <c r="B672" s="72">
        <f>'CASE DATA'!J33</f>
        <v>0</v>
      </c>
      <c r="C672" s="73" t="s">
        <v>22</v>
      </c>
      <c r="D672" s="76">
        <f>'CASE DATA'!M33</f>
        <v>0</v>
      </c>
      <c r="E672" s="78" t="s">
        <v>25</v>
      </c>
      <c r="F672" s="81">
        <f>'CASE DATA'!P33</f>
        <v>0</v>
      </c>
      <c r="G672" s="83" t="s">
        <v>28</v>
      </c>
      <c r="H672" s="94">
        <f>'CASE DATA'!S33</f>
        <v>0</v>
      </c>
    </row>
    <row r="673" spans="1:8" x14ac:dyDescent="0.3">
      <c r="A673" s="95" t="s">
        <v>20</v>
      </c>
      <c r="B673" s="72">
        <f>'CASE DATA'!K33</f>
        <v>0</v>
      </c>
      <c r="C673" s="74" t="s">
        <v>23</v>
      </c>
      <c r="D673" s="76">
        <f>'CASE DATA'!N33</f>
        <v>0</v>
      </c>
      <c r="E673" s="79" t="s">
        <v>26</v>
      </c>
      <c r="F673" s="81">
        <f>'CASE DATA'!Q33</f>
        <v>0</v>
      </c>
      <c r="G673" s="84" t="s">
        <v>29</v>
      </c>
      <c r="H673" s="94">
        <f>'CASE DATA'!T33</f>
        <v>0</v>
      </c>
    </row>
    <row r="674" spans="1:8" x14ac:dyDescent="0.3">
      <c r="A674" s="96" t="s">
        <v>21</v>
      </c>
      <c r="B674" s="72">
        <f>'CASE DATA'!L33</f>
        <v>0</v>
      </c>
      <c r="C674" s="75" t="s">
        <v>24</v>
      </c>
      <c r="D674" s="77">
        <f>'CASE DATA'!O33</f>
        <v>0</v>
      </c>
      <c r="E674" s="80" t="s">
        <v>27</v>
      </c>
      <c r="F674" s="82">
        <f>'CASE DATA'!R33</f>
        <v>0</v>
      </c>
      <c r="G674" s="68"/>
      <c r="H674" s="97"/>
    </row>
    <row r="675" spans="1:8" x14ac:dyDescent="0.3">
      <c r="A675" s="98" t="s">
        <v>8</v>
      </c>
      <c r="B675" s="257">
        <f>'CASE DATA'!U33</f>
        <v>0</v>
      </c>
      <c r="C675" s="258"/>
      <c r="D675" s="258"/>
      <c r="E675" s="258"/>
      <c r="F675" s="258"/>
      <c r="G675" s="258"/>
      <c r="H675" s="259"/>
    </row>
    <row r="676" spans="1:8" ht="18" x14ac:dyDescent="0.35">
      <c r="A676" s="244" t="s">
        <v>76</v>
      </c>
      <c r="B676" s="245"/>
      <c r="C676" s="245"/>
      <c r="D676" s="245"/>
      <c r="E676" s="245"/>
      <c r="F676" s="245"/>
      <c r="G676" s="245"/>
      <c r="H676" s="246"/>
    </row>
    <row r="677" spans="1:8" ht="28.8" x14ac:dyDescent="0.3">
      <c r="A677" s="99" t="s">
        <v>40</v>
      </c>
      <c r="B677" s="85" t="s">
        <v>77</v>
      </c>
      <c r="C677" s="86" t="s">
        <v>44</v>
      </c>
      <c r="D677" s="86" t="s">
        <v>45</v>
      </c>
      <c r="E677" s="86" t="s">
        <v>46</v>
      </c>
      <c r="F677" s="87" t="s">
        <v>47</v>
      </c>
      <c r="G677" s="66" t="s">
        <v>78</v>
      </c>
      <c r="H677" s="100"/>
    </row>
    <row r="678" spans="1:8" x14ac:dyDescent="0.3">
      <c r="A678" s="101" t="str">
        <f>EXPUNGEMENT!D32</f>
        <v>NO</v>
      </c>
      <c r="B678" s="101" t="str">
        <f>EXPUNGEMENT!E32</f>
        <v>N/A</v>
      </c>
      <c r="C678" s="191" t="str">
        <f>EXPUNGEMENT!H32</f>
        <v>NO</v>
      </c>
      <c r="D678" s="191" t="str">
        <f>EXPUNGEMENT!I32</f>
        <v>N/A</v>
      </c>
      <c r="E678" s="191" t="str">
        <f>EXPUNGEMENT!J32</f>
        <v>N/A</v>
      </c>
      <c r="F678" s="191" t="str">
        <f>EXPUNGEMENT!K32</f>
        <v>N/A</v>
      </c>
      <c r="G678" s="69"/>
      <c r="H678" s="102"/>
    </row>
    <row r="679" spans="1:8" x14ac:dyDescent="0.3">
      <c r="A679" s="103" t="s">
        <v>49</v>
      </c>
      <c r="B679" s="88" t="s">
        <v>50</v>
      </c>
      <c r="C679" s="89" t="s">
        <v>45</v>
      </c>
      <c r="D679" s="89" t="s">
        <v>46</v>
      </c>
      <c r="E679" s="69"/>
      <c r="F679" s="69"/>
      <c r="G679" s="69"/>
      <c r="H679" s="102"/>
    </row>
    <row r="680" spans="1:8" x14ac:dyDescent="0.3">
      <c r="A680" s="104" t="str">
        <f>EXPUNGEMENT!M32</f>
        <v>NO</v>
      </c>
      <c r="B680" s="104">
        <f>EXPUNGEMENT!N32</f>
        <v>0</v>
      </c>
      <c r="C680" s="104" t="str">
        <f>EXPUNGEMENT!O32</f>
        <v>N/A</v>
      </c>
      <c r="D680" s="104" t="str">
        <f>EXPUNGEMENT!P32</f>
        <v>N/A</v>
      </c>
      <c r="E680" s="69"/>
      <c r="F680" s="69"/>
      <c r="G680" s="69"/>
      <c r="H680" s="102"/>
    </row>
    <row r="681" spans="1:8" ht="18" x14ac:dyDescent="0.35">
      <c r="A681" s="244" t="s">
        <v>79</v>
      </c>
      <c r="B681" s="245"/>
      <c r="C681" s="245"/>
      <c r="D681" s="245"/>
      <c r="E681" s="245"/>
      <c r="F681" s="247"/>
      <c r="G681" s="248">
        <v>30</v>
      </c>
      <c r="H681" s="249"/>
    </row>
    <row r="682" spans="1:8" x14ac:dyDescent="0.3">
      <c r="A682" s="105" t="s">
        <v>59</v>
      </c>
      <c r="B682" s="67">
        <f>BANKRUPTCY!C33</f>
        <v>0</v>
      </c>
      <c r="C682" s="90" t="s">
        <v>60</v>
      </c>
      <c r="D682" s="67">
        <f>BANKRUPTCY!D33</f>
        <v>0</v>
      </c>
      <c r="E682" s="90" t="s">
        <v>61</v>
      </c>
      <c r="F682" s="70">
        <f>BANKRUPTCY!E33</f>
        <v>0</v>
      </c>
      <c r="G682" s="250"/>
      <c r="H682" s="251"/>
    </row>
    <row r="683" spans="1:8" ht="18" x14ac:dyDescent="0.35">
      <c r="A683" s="244" t="s">
        <v>80</v>
      </c>
      <c r="B683" s="245"/>
      <c r="C683" s="245"/>
      <c r="D683" s="245"/>
      <c r="E683" s="245"/>
      <c r="F683" s="247"/>
      <c r="G683" s="250"/>
      <c r="H683" s="251"/>
    </row>
    <row r="684" spans="1:8" x14ac:dyDescent="0.3">
      <c r="A684" s="105" t="s">
        <v>59</v>
      </c>
      <c r="B684" s="67">
        <f>SOL!C33</f>
        <v>0</v>
      </c>
      <c r="C684" s="90" t="s">
        <v>60</v>
      </c>
      <c r="D684" s="67">
        <f>SOL!D33</f>
        <v>0</v>
      </c>
      <c r="E684" s="90" t="s">
        <v>61</v>
      </c>
      <c r="F684" s="70">
        <f>SOL!E33</f>
        <v>0</v>
      </c>
      <c r="G684" s="250"/>
      <c r="H684" s="251"/>
    </row>
    <row r="685" spans="1:8" ht="18" x14ac:dyDescent="0.35">
      <c r="A685" s="244" t="s">
        <v>81</v>
      </c>
      <c r="B685" s="245"/>
      <c r="C685" s="245"/>
      <c r="D685" s="245"/>
      <c r="E685" s="92"/>
      <c r="F685" s="91"/>
      <c r="G685" s="250"/>
      <c r="H685" s="251"/>
    </row>
    <row r="686" spans="1:8" x14ac:dyDescent="0.3">
      <c r="A686" s="105" t="s">
        <v>70</v>
      </c>
      <c r="B686" s="67">
        <f>EXEMPTIONS!C33</f>
        <v>0</v>
      </c>
      <c r="C686" s="90" t="s">
        <v>71</v>
      </c>
      <c r="D686" s="67">
        <f>EXEMPTIONS!D33</f>
        <v>0</v>
      </c>
      <c r="E686" s="71"/>
      <c r="F686" s="71"/>
      <c r="G686" s="250"/>
      <c r="H686" s="251"/>
    </row>
    <row r="687" spans="1:8" ht="18" x14ac:dyDescent="0.35">
      <c r="A687" s="244" t="s">
        <v>82</v>
      </c>
      <c r="B687" s="245"/>
      <c r="C687" s="245"/>
      <c r="D687" s="245"/>
      <c r="E687" s="92"/>
      <c r="F687" s="92"/>
      <c r="G687" s="252"/>
      <c r="H687" s="253"/>
    </row>
    <row r="688" spans="1:8" ht="15" thickBot="1" x14ac:dyDescent="0.35">
      <c r="A688" s="106" t="s">
        <v>65</v>
      </c>
      <c r="B688" s="107" t="str">
        <f>'LICENSE-REGIS'!I33</f>
        <v>N/A</v>
      </c>
      <c r="C688" s="108" t="s">
        <v>66</v>
      </c>
      <c r="D688" s="107">
        <f>'LICENSE-REGIS'!M33</f>
        <v>0</v>
      </c>
      <c r="E688" s="254"/>
      <c r="F688" s="255"/>
      <c r="G688" s="255"/>
      <c r="H688" s="256"/>
    </row>
    <row r="692" spans="1:8" ht="15" thickBot="1" x14ac:dyDescent="0.35"/>
    <row r="693" spans="1:8" x14ac:dyDescent="0.3">
      <c r="A693" s="115" t="s">
        <v>9</v>
      </c>
      <c r="B693" s="112" t="s">
        <v>10</v>
      </c>
      <c r="C693" s="112" t="s">
        <v>11</v>
      </c>
      <c r="D693" s="112" t="s">
        <v>12</v>
      </c>
      <c r="E693" s="112" t="s">
        <v>13</v>
      </c>
      <c r="F693" s="112" t="s">
        <v>15</v>
      </c>
      <c r="G693" s="112" t="s">
        <v>16</v>
      </c>
      <c r="H693" s="114" t="s">
        <v>17</v>
      </c>
    </row>
    <row r="694" spans="1:8" ht="17.399999999999999" x14ac:dyDescent="0.35">
      <c r="A694" s="116">
        <f>'CASE DATA'!A34</f>
        <v>0</v>
      </c>
      <c r="B694" s="117">
        <f>'CASE DATA'!B34</f>
        <v>0</v>
      </c>
      <c r="C694" s="119">
        <f>'CASE DATA'!C34</f>
        <v>0</v>
      </c>
      <c r="D694" s="119">
        <f>'CASE DATA'!D34</f>
        <v>0</v>
      </c>
      <c r="E694" s="117">
        <f>'CASE DATA'!E34</f>
        <v>0</v>
      </c>
      <c r="F694" s="117">
        <f>'CASE DATA'!G34</f>
        <v>0</v>
      </c>
      <c r="G694" s="117">
        <f>'CASE DATA'!H34</f>
        <v>0</v>
      </c>
      <c r="H694" s="118">
        <f>'CASE DATA'!I34</f>
        <v>0</v>
      </c>
    </row>
    <row r="695" spans="1:8" x14ac:dyDescent="0.3">
      <c r="A695" s="93" t="s">
        <v>19</v>
      </c>
      <c r="B695" s="72">
        <f>'CASE DATA'!J34</f>
        <v>0</v>
      </c>
      <c r="C695" s="73" t="s">
        <v>22</v>
      </c>
      <c r="D695" s="76">
        <f>'CASE DATA'!M34</f>
        <v>0</v>
      </c>
      <c r="E695" s="78" t="s">
        <v>25</v>
      </c>
      <c r="F695" s="81">
        <f>'CASE DATA'!P34</f>
        <v>0</v>
      </c>
      <c r="G695" s="83" t="s">
        <v>28</v>
      </c>
      <c r="H695" s="94">
        <f>'CASE DATA'!S34</f>
        <v>0</v>
      </c>
    </row>
    <row r="696" spans="1:8" x14ac:dyDescent="0.3">
      <c r="A696" s="95" t="s">
        <v>20</v>
      </c>
      <c r="B696" s="72">
        <f>'CASE DATA'!K34</f>
        <v>0</v>
      </c>
      <c r="C696" s="74" t="s">
        <v>23</v>
      </c>
      <c r="D696" s="76">
        <f>'CASE DATA'!N34</f>
        <v>0</v>
      </c>
      <c r="E696" s="79" t="s">
        <v>26</v>
      </c>
      <c r="F696" s="81">
        <f>'CASE DATA'!Q34</f>
        <v>0</v>
      </c>
      <c r="G696" s="84" t="s">
        <v>29</v>
      </c>
      <c r="H696" s="94">
        <f>'CASE DATA'!T34</f>
        <v>0</v>
      </c>
    </row>
    <row r="697" spans="1:8" x14ac:dyDescent="0.3">
      <c r="A697" s="96" t="s">
        <v>21</v>
      </c>
      <c r="B697" s="72">
        <f>'CASE DATA'!L34</f>
        <v>0</v>
      </c>
      <c r="C697" s="75" t="s">
        <v>24</v>
      </c>
      <c r="D697" s="77">
        <f>'CASE DATA'!O34</f>
        <v>0</v>
      </c>
      <c r="E697" s="80" t="s">
        <v>27</v>
      </c>
      <c r="F697" s="82">
        <f>'CASE DATA'!R34</f>
        <v>0</v>
      </c>
      <c r="G697" s="68"/>
      <c r="H697" s="97"/>
    </row>
    <row r="698" spans="1:8" x14ac:dyDescent="0.3">
      <c r="A698" s="98" t="s">
        <v>8</v>
      </c>
      <c r="B698" s="257">
        <f>'CASE DATA'!U34</f>
        <v>0</v>
      </c>
      <c r="C698" s="258"/>
      <c r="D698" s="258"/>
      <c r="E698" s="258"/>
      <c r="F698" s="258"/>
      <c r="G698" s="258"/>
      <c r="H698" s="259"/>
    </row>
    <row r="699" spans="1:8" ht="18" x14ac:dyDescent="0.35">
      <c r="A699" s="244" t="s">
        <v>76</v>
      </c>
      <c r="B699" s="245"/>
      <c r="C699" s="245"/>
      <c r="D699" s="245"/>
      <c r="E699" s="245"/>
      <c r="F699" s="245"/>
      <c r="G699" s="245"/>
      <c r="H699" s="246"/>
    </row>
    <row r="700" spans="1:8" ht="28.8" x14ac:dyDescent="0.3">
      <c r="A700" s="99" t="s">
        <v>40</v>
      </c>
      <c r="B700" s="85" t="s">
        <v>77</v>
      </c>
      <c r="C700" s="86" t="s">
        <v>44</v>
      </c>
      <c r="D700" s="86" t="s">
        <v>45</v>
      </c>
      <c r="E700" s="86" t="s">
        <v>46</v>
      </c>
      <c r="F700" s="87" t="s">
        <v>47</v>
      </c>
      <c r="G700" s="66" t="s">
        <v>78</v>
      </c>
      <c r="H700" s="100"/>
    </row>
    <row r="701" spans="1:8" x14ac:dyDescent="0.3">
      <c r="A701" s="101" t="str">
        <f>EXPUNGEMENT!D33</f>
        <v>NO</v>
      </c>
      <c r="B701" s="101" t="str">
        <f>EXPUNGEMENT!E33</f>
        <v>N/A</v>
      </c>
      <c r="C701" s="191" t="str">
        <f>EXPUNGEMENT!H33</f>
        <v>NO</v>
      </c>
      <c r="D701" s="191" t="str">
        <f>EXPUNGEMENT!I33</f>
        <v>N/A</v>
      </c>
      <c r="E701" s="191" t="str">
        <f>EXPUNGEMENT!J33</f>
        <v>N/A</v>
      </c>
      <c r="F701" s="191" t="str">
        <f>EXPUNGEMENT!K33</f>
        <v>N/A</v>
      </c>
      <c r="G701" s="69"/>
      <c r="H701" s="102"/>
    </row>
    <row r="702" spans="1:8" x14ac:dyDescent="0.3">
      <c r="A702" s="103" t="s">
        <v>49</v>
      </c>
      <c r="B702" s="88" t="s">
        <v>50</v>
      </c>
      <c r="C702" s="89" t="s">
        <v>45</v>
      </c>
      <c r="D702" s="89" t="s">
        <v>46</v>
      </c>
      <c r="E702" s="69"/>
      <c r="F702" s="69"/>
      <c r="G702" s="69"/>
      <c r="H702" s="102"/>
    </row>
    <row r="703" spans="1:8" x14ac:dyDescent="0.3">
      <c r="A703" s="104" t="str">
        <f>EXPUNGEMENT!M33</f>
        <v>NO</v>
      </c>
      <c r="B703" s="104">
        <f>EXPUNGEMENT!N33</f>
        <v>0</v>
      </c>
      <c r="C703" s="104" t="str">
        <f>EXPUNGEMENT!O33</f>
        <v>N/A</v>
      </c>
      <c r="D703" s="104" t="str">
        <f>EXPUNGEMENT!P33</f>
        <v>N/A</v>
      </c>
      <c r="E703" s="69"/>
      <c r="F703" s="69"/>
      <c r="G703" s="69"/>
      <c r="H703" s="102"/>
    </row>
    <row r="704" spans="1:8" ht="18" x14ac:dyDescent="0.35">
      <c r="A704" s="244" t="s">
        <v>79</v>
      </c>
      <c r="B704" s="245"/>
      <c r="C704" s="245"/>
      <c r="D704" s="245"/>
      <c r="E704" s="245"/>
      <c r="F704" s="247"/>
      <c r="G704" s="248">
        <v>31</v>
      </c>
      <c r="H704" s="249"/>
    </row>
    <row r="705" spans="1:8" x14ac:dyDescent="0.3">
      <c r="A705" s="105" t="s">
        <v>59</v>
      </c>
      <c r="B705" s="67">
        <f>BANKRUPTCY!C34</f>
        <v>0</v>
      </c>
      <c r="C705" s="90" t="s">
        <v>60</v>
      </c>
      <c r="D705" s="67">
        <f>BANKRUPTCY!D34</f>
        <v>0</v>
      </c>
      <c r="E705" s="90" t="s">
        <v>61</v>
      </c>
      <c r="F705" s="70">
        <f>BANKRUPTCY!E34</f>
        <v>0</v>
      </c>
      <c r="G705" s="250"/>
      <c r="H705" s="251"/>
    </row>
    <row r="706" spans="1:8" ht="18" x14ac:dyDescent="0.35">
      <c r="A706" s="244" t="s">
        <v>80</v>
      </c>
      <c r="B706" s="245"/>
      <c r="C706" s="245"/>
      <c r="D706" s="245"/>
      <c r="E706" s="245"/>
      <c r="F706" s="247"/>
      <c r="G706" s="250"/>
      <c r="H706" s="251"/>
    </row>
    <row r="707" spans="1:8" x14ac:dyDescent="0.3">
      <c r="A707" s="105" t="s">
        <v>59</v>
      </c>
      <c r="B707" s="67">
        <f>SOL!C34</f>
        <v>0</v>
      </c>
      <c r="C707" s="90" t="s">
        <v>60</v>
      </c>
      <c r="D707" s="67">
        <f>SOL!D34</f>
        <v>0</v>
      </c>
      <c r="E707" s="90" t="s">
        <v>61</v>
      </c>
      <c r="F707" s="70">
        <f>SOL!E34</f>
        <v>0</v>
      </c>
      <c r="G707" s="250"/>
      <c r="H707" s="251"/>
    </row>
    <row r="708" spans="1:8" ht="18" x14ac:dyDescent="0.35">
      <c r="A708" s="244" t="s">
        <v>81</v>
      </c>
      <c r="B708" s="245"/>
      <c r="C708" s="245"/>
      <c r="D708" s="245"/>
      <c r="E708" s="92"/>
      <c r="F708" s="91"/>
      <c r="G708" s="250"/>
      <c r="H708" s="251"/>
    </row>
    <row r="709" spans="1:8" x14ac:dyDescent="0.3">
      <c r="A709" s="105" t="s">
        <v>70</v>
      </c>
      <c r="B709" s="67">
        <f>EXEMPTIONS!C34</f>
        <v>0</v>
      </c>
      <c r="C709" s="90" t="s">
        <v>71</v>
      </c>
      <c r="D709" s="67">
        <f>EXEMPTIONS!D34</f>
        <v>0</v>
      </c>
      <c r="E709" s="71"/>
      <c r="F709" s="71"/>
      <c r="G709" s="250"/>
      <c r="H709" s="251"/>
    </row>
    <row r="710" spans="1:8" ht="18" x14ac:dyDescent="0.35">
      <c r="A710" s="244" t="s">
        <v>82</v>
      </c>
      <c r="B710" s="245"/>
      <c r="C710" s="245"/>
      <c r="D710" s="245"/>
      <c r="E710" s="92"/>
      <c r="F710" s="92"/>
      <c r="G710" s="252"/>
      <c r="H710" s="253"/>
    </row>
    <row r="711" spans="1:8" ht="15" thickBot="1" x14ac:dyDescent="0.35">
      <c r="A711" s="106" t="s">
        <v>65</v>
      </c>
      <c r="B711" s="107" t="str">
        <f>'LICENSE-REGIS'!I34</f>
        <v>N/A</v>
      </c>
      <c r="C711" s="108" t="s">
        <v>66</v>
      </c>
      <c r="D711" s="107">
        <f>'LICENSE-REGIS'!M34</f>
        <v>0</v>
      </c>
      <c r="E711" s="254"/>
      <c r="F711" s="255"/>
      <c r="G711" s="255"/>
      <c r="H711" s="256"/>
    </row>
    <row r="715" spans="1:8" ht="15" thickBot="1" x14ac:dyDescent="0.35"/>
    <row r="716" spans="1:8" x14ac:dyDescent="0.3">
      <c r="A716" s="115" t="s">
        <v>9</v>
      </c>
      <c r="B716" s="112" t="s">
        <v>10</v>
      </c>
      <c r="C716" s="112" t="s">
        <v>11</v>
      </c>
      <c r="D716" s="112" t="s">
        <v>12</v>
      </c>
      <c r="E716" s="112" t="s">
        <v>13</v>
      </c>
      <c r="F716" s="112" t="s">
        <v>15</v>
      </c>
      <c r="G716" s="112" t="s">
        <v>16</v>
      </c>
      <c r="H716" s="114" t="s">
        <v>17</v>
      </c>
    </row>
    <row r="717" spans="1:8" ht="17.399999999999999" x14ac:dyDescent="0.35">
      <c r="A717" s="116">
        <f>'CASE DATA'!A35</f>
        <v>0</v>
      </c>
      <c r="B717" s="117">
        <f>'CASE DATA'!B35</f>
        <v>0</v>
      </c>
      <c r="C717" s="119">
        <f>'CASE DATA'!C35</f>
        <v>0</v>
      </c>
      <c r="D717" s="119">
        <f>'CASE DATA'!D35</f>
        <v>0</v>
      </c>
      <c r="E717" s="117">
        <f>'CASE DATA'!E35</f>
        <v>0</v>
      </c>
      <c r="F717" s="117">
        <f>'CASE DATA'!G35</f>
        <v>0</v>
      </c>
      <c r="G717" s="117">
        <f>'CASE DATA'!H35</f>
        <v>0</v>
      </c>
      <c r="H717" s="118">
        <f>'CASE DATA'!I35</f>
        <v>0</v>
      </c>
    </row>
    <row r="718" spans="1:8" x14ac:dyDescent="0.3">
      <c r="A718" s="93" t="s">
        <v>19</v>
      </c>
      <c r="B718" s="72">
        <f>'CASE DATA'!J35</f>
        <v>0</v>
      </c>
      <c r="C718" s="73" t="s">
        <v>22</v>
      </c>
      <c r="D718" s="76">
        <f>'CASE DATA'!M35</f>
        <v>0</v>
      </c>
      <c r="E718" s="78" t="s">
        <v>25</v>
      </c>
      <c r="F718" s="81">
        <f>'CASE DATA'!P35</f>
        <v>0</v>
      </c>
      <c r="G718" s="83" t="s">
        <v>28</v>
      </c>
      <c r="H718" s="94">
        <f>'CASE DATA'!S35</f>
        <v>0</v>
      </c>
    </row>
    <row r="719" spans="1:8" x14ac:dyDescent="0.3">
      <c r="A719" s="95" t="s">
        <v>20</v>
      </c>
      <c r="B719" s="72">
        <f>'CASE DATA'!K35</f>
        <v>0</v>
      </c>
      <c r="C719" s="74" t="s">
        <v>23</v>
      </c>
      <c r="D719" s="76">
        <f>'CASE DATA'!N35</f>
        <v>0</v>
      </c>
      <c r="E719" s="79" t="s">
        <v>26</v>
      </c>
      <c r="F719" s="81">
        <f>'CASE DATA'!Q35</f>
        <v>0</v>
      </c>
      <c r="G719" s="84" t="s">
        <v>29</v>
      </c>
      <c r="H719" s="94">
        <f>'CASE DATA'!T35</f>
        <v>0</v>
      </c>
    </row>
    <row r="720" spans="1:8" x14ac:dyDescent="0.3">
      <c r="A720" s="96" t="s">
        <v>21</v>
      </c>
      <c r="B720" s="72">
        <f>'CASE DATA'!L35</f>
        <v>0</v>
      </c>
      <c r="C720" s="75" t="s">
        <v>24</v>
      </c>
      <c r="D720" s="77">
        <f>'CASE DATA'!O35</f>
        <v>0</v>
      </c>
      <c r="E720" s="80" t="s">
        <v>27</v>
      </c>
      <c r="F720" s="82">
        <f>'CASE DATA'!R35</f>
        <v>0</v>
      </c>
      <c r="G720" s="68"/>
      <c r="H720" s="97"/>
    </row>
    <row r="721" spans="1:8" x14ac:dyDescent="0.3">
      <c r="A721" s="98" t="s">
        <v>8</v>
      </c>
      <c r="B721" s="257">
        <f>'CASE DATA'!U35</f>
        <v>0</v>
      </c>
      <c r="C721" s="258"/>
      <c r="D721" s="258"/>
      <c r="E721" s="258"/>
      <c r="F721" s="258"/>
      <c r="G721" s="258"/>
      <c r="H721" s="259"/>
    </row>
    <row r="722" spans="1:8" ht="18" x14ac:dyDescent="0.35">
      <c r="A722" s="244" t="s">
        <v>76</v>
      </c>
      <c r="B722" s="245"/>
      <c r="C722" s="245"/>
      <c r="D722" s="245"/>
      <c r="E722" s="245"/>
      <c r="F722" s="245"/>
      <c r="G722" s="245"/>
      <c r="H722" s="246"/>
    </row>
    <row r="723" spans="1:8" ht="28.8" x14ac:dyDescent="0.3">
      <c r="A723" s="99" t="s">
        <v>40</v>
      </c>
      <c r="B723" s="85" t="s">
        <v>77</v>
      </c>
      <c r="C723" s="86" t="s">
        <v>44</v>
      </c>
      <c r="D723" s="86" t="s">
        <v>45</v>
      </c>
      <c r="E723" s="86" t="s">
        <v>46</v>
      </c>
      <c r="F723" s="87" t="s">
        <v>47</v>
      </c>
      <c r="G723" s="66" t="s">
        <v>78</v>
      </c>
      <c r="H723" s="100"/>
    </row>
    <row r="724" spans="1:8" x14ac:dyDescent="0.3">
      <c r="A724" s="101" t="str">
        <f>EXPUNGEMENT!D34</f>
        <v>NO</v>
      </c>
      <c r="B724" s="101" t="str">
        <f>EXPUNGEMENT!E34</f>
        <v>N/A</v>
      </c>
      <c r="C724" s="191" t="str">
        <f>EXPUNGEMENT!H34</f>
        <v>NO</v>
      </c>
      <c r="D724" s="191" t="str">
        <f>EXPUNGEMENT!I34</f>
        <v>N/A</v>
      </c>
      <c r="E724" s="191" t="str">
        <f>EXPUNGEMENT!J34</f>
        <v>N/A</v>
      </c>
      <c r="F724" s="191" t="str">
        <f>EXPUNGEMENT!K34</f>
        <v>N/A</v>
      </c>
      <c r="G724" s="69"/>
      <c r="H724" s="102"/>
    </row>
    <row r="725" spans="1:8" x14ac:dyDescent="0.3">
      <c r="A725" s="103" t="s">
        <v>49</v>
      </c>
      <c r="B725" s="88" t="s">
        <v>50</v>
      </c>
      <c r="C725" s="89" t="s">
        <v>45</v>
      </c>
      <c r="D725" s="89" t="s">
        <v>46</v>
      </c>
      <c r="E725" s="69"/>
      <c r="F725" s="69"/>
      <c r="G725" s="69"/>
      <c r="H725" s="102"/>
    </row>
    <row r="726" spans="1:8" x14ac:dyDescent="0.3">
      <c r="A726" s="104" t="str">
        <f>EXPUNGEMENT!M34</f>
        <v>NO</v>
      </c>
      <c r="B726" s="104">
        <f>EXPUNGEMENT!N34</f>
        <v>0</v>
      </c>
      <c r="C726" s="104" t="str">
        <f>EXPUNGEMENT!O34</f>
        <v>N/A</v>
      </c>
      <c r="D726" s="104" t="str">
        <f>EXPUNGEMENT!P34</f>
        <v>N/A</v>
      </c>
      <c r="E726" s="69"/>
      <c r="F726" s="69"/>
      <c r="G726" s="69"/>
      <c r="H726" s="102"/>
    </row>
    <row r="727" spans="1:8" ht="18.75" customHeight="1" x14ac:dyDescent="0.35">
      <c r="A727" s="244" t="s">
        <v>79</v>
      </c>
      <c r="B727" s="245"/>
      <c r="C727" s="245"/>
      <c r="D727" s="245"/>
      <c r="E727" s="245"/>
      <c r="F727" s="247"/>
      <c r="G727" s="248">
        <v>32</v>
      </c>
      <c r="H727" s="249"/>
    </row>
    <row r="728" spans="1:8" ht="15" customHeight="1" x14ac:dyDescent="0.3">
      <c r="A728" s="105" t="s">
        <v>59</v>
      </c>
      <c r="B728" s="67">
        <f>BANKRUPTCY!C35</f>
        <v>0</v>
      </c>
      <c r="C728" s="90" t="s">
        <v>60</v>
      </c>
      <c r="D728" s="67">
        <f>BANKRUPTCY!D35</f>
        <v>0</v>
      </c>
      <c r="E728" s="90" t="s">
        <v>61</v>
      </c>
      <c r="F728" s="70">
        <f>BANKRUPTCY!E35</f>
        <v>0</v>
      </c>
      <c r="G728" s="250"/>
      <c r="H728" s="251"/>
    </row>
    <row r="729" spans="1:8" ht="18.75" customHeight="1" x14ac:dyDescent="0.35">
      <c r="A729" s="244" t="s">
        <v>80</v>
      </c>
      <c r="B729" s="245"/>
      <c r="C729" s="245"/>
      <c r="D729" s="245"/>
      <c r="E729" s="245"/>
      <c r="F729" s="247"/>
      <c r="G729" s="250"/>
      <c r="H729" s="251"/>
    </row>
    <row r="730" spans="1:8" ht="15" customHeight="1" x14ac:dyDescent="0.3">
      <c r="A730" s="105" t="s">
        <v>59</v>
      </c>
      <c r="B730" s="67">
        <f>SOL!C35</f>
        <v>0</v>
      </c>
      <c r="C730" s="90" t="s">
        <v>60</v>
      </c>
      <c r="D730" s="67">
        <f>SOL!D35</f>
        <v>0</v>
      </c>
      <c r="E730" s="90" t="s">
        <v>61</v>
      </c>
      <c r="F730" s="70">
        <f>SOL!E35</f>
        <v>0</v>
      </c>
      <c r="G730" s="250"/>
      <c r="H730" s="251"/>
    </row>
    <row r="731" spans="1:8" ht="18.75" customHeight="1" x14ac:dyDescent="0.35">
      <c r="A731" s="244" t="s">
        <v>81</v>
      </c>
      <c r="B731" s="245"/>
      <c r="C731" s="245"/>
      <c r="D731" s="245"/>
      <c r="E731" s="92"/>
      <c r="F731" s="91"/>
      <c r="G731" s="250"/>
      <c r="H731" s="251"/>
    </row>
    <row r="732" spans="1:8" ht="15" customHeight="1" x14ac:dyDescent="0.3">
      <c r="A732" s="105" t="s">
        <v>70</v>
      </c>
      <c r="B732" s="67">
        <f>EXEMPTIONS!C35</f>
        <v>0</v>
      </c>
      <c r="C732" s="90" t="s">
        <v>71</v>
      </c>
      <c r="D732" s="67">
        <f>EXEMPTIONS!D35</f>
        <v>0</v>
      </c>
      <c r="E732" s="71"/>
      <c r="F732" s="71"/>
      <c r="G732" s="250"/>
      <c r="H732" s="251"/>
    </row>
    <row r="733" spans="1:8" ht="18.75" customHeight="1" x14ac:dyDescent="0.35">
      <c r="A733" s="244" t="s">
        <v>82</v>
      </c>
      <c r="B733" s="245"/>
      <c r="C733" s="245"/>
      <c r="D733" s="245"/>
      <c r="E733" s="92"/>
      <c r="F733" s="92"/>
      <c r="G733" s="252"/>
      <c r="H733" s="253"/>
    </row>
    <row r="734" spans="1:8" ht="15" thickBot="1" x14ac:dyDescent="0.35">
      <c r="A734" s="106" t="s">
        <v>65</v>
      </c>
      <c r="B734" s="107" t="str">
        <f>'LICENSE-REGIS'!I35</f>
        <v>N/A</v>
      </c>
      <c r="C734" s="108" t="s">
        <v>66</v>
      </c>
      <c r="D734" s="107">
        <f>'LICENSE-REGIS'!M35</f>
        <v>0</v>
      </c>
      <c r="E734" s="254"/>
      <c r="F734" s="255"/>
      <c r="G734" s="255"/>
      <c r="H734" s="256"/>
    </row>
    <row r="738" spans="1:8" ht="15" thickBot="1" x14ac:dyDescent="0.35"/>
    <row r="739" spans="1:8" x14ac:dyDescent="0.3">
      <c r="A739" s="115" t="s">
        <v>9</v>
      </c>
      <c r="B739" s="112" t="s">
        <v>10</v>
      </c>
      <c r="C739" s="112" t="s">
        <v>11</v>
      </c>
      <c r="D739" s="112" t="s">
        <v>12</v>
      </c>
      <c r="E739" s="112" t="s">
        <v>13</v>
      </c>
      <c r="F739" s="112" t="s">
        <v>15</v>
      </c>
      <c r="G739" s="112" t="s">
        <v>16</v>
      </c>
      <c r="H739" s="114" t="s">
        <v>17</v>
      </c>
    </row>
    <row r="740" spans="1:8" ht="17.399999999999999" x14ac:dyDescent="0.35">
      <c r="A740" s="116">
        <f>'CASE DATA'!A36</f>
        <v>0</v>
      </c>
      <c r="B740" s="117">
        <f>'CASE DATA'!B36</f>
        <v>0</v>
      </c>
      <c r="C740" s="119">
        <f>'CASE DATA'!C36</f>
        <v>0</v>
      </c>
      <c r="D740" s="119">
        <f>'CASE DATA'!D36</f>
        <v>0</v>
      </c>
      <c r="E740" s="117">
        <f>'CASE DATA'!E36</f>
        <v>0</v>
      </c>
      <c r="F740" s="117">
        <f>'CASE DATA'!G36</f>
        <v>0</v>
      </c>
      <c r="G740" s="117">
        <f>'CASE DATA'!H36</f>
        <v>0</v>
      </c>
      <c r="H740" s="118">
        <f>'CASE DATA'!I36</f>
        <v>0</v>
      </c>
    </row>
    <row r="741" spans="1:8" x14ac:dyDescent="0.3">
      <c r="A741" s="93" t="s">
        <v>19</v>
      </c>
      <c r="B741" s="72">
        <f>'CASE DATA'!J36</f>
        <v>0</v>
      </c>
      <c r="C741" s="73" t="s">
        <v>22</v>
      </c>
      <c r="D741" s="76">
        <f>'CASE DATA'!M36</f>
        <v>0</v>
      </c>
      <c r="E741" s="78" t="s">
        <v>25</v>
      </c>
      <c r="F741" s="81">
        <f>'CASE DATA'!P36</f>
        <v>0</v>
      </c>
      <c r="G741" s="83" t="s">
        <v>28</v>
      </c>
      <c r="H741" s="94">
        <f>'CASE DATA'!S36</f>
        <v>0</v>
      </c>
    </row>
    <row r="742" spans="1:8" x14ac:dyDescent="0.3">
      <c r="A742" s="95" t="s">
        <v>20</v>
      </c>
      <c r="B742" s="72">
        <f>'CASE DATA'!K36</f>
        <v>0</v>
      </c>
      <c r="C742" s="74" t="s">
        <v>23</v>
      </c>
      <c r="D742" s="76">
        <f>'CASE DATA'!N36</f>
        <v>0</v>
      </c>
      <c r="E742" s="79" t="s">
        <v>26</v>
      </c>
      <c r="F742" s="81">
        <f>'CASE DATA'!Q36</f>
        <v>0</v>
      </c>
      <c r="G742" s="84" t="s">
        <v>29</v>
      </c>
      <c r="H742" s="94">
        <f>'CASE DATA'!T36</f>
        <v>0</v>
      </c>
    </row>
    <row r="743" spans="1:8" x14ac:dyDescent="0.3">
      <c r="A743" s="96" t="s">
        <v>21</v>
      </c>
      <c r="B743" s="72">
        <f>'CASE DATA'!L36</f>
        <v>0</v>
      </c>
      <c r="C743" s="75" t="s">
        <v>24</v>
      </c>
      <c r="D743" s="77">
        <f>'CASE DATA'!O36</f>
        <v>0</v>
      </c>
      <c r="E743" s="80" t="s">
        <v>27</v>
      </c>
      <c r="F743" s="82">
        <f>'CASE DATA'!R36</f>
        <v>0</v>
      </c>
      <c r="G743" s="68"/>
      <c r="H743" s="97"/>
    </row>
    <row r="744" spans="1:8" x14ac:dyDescent="0.3">
      <c r="A744" s="98" t="s">
        <v>8</v>
      </c>
      <c r="B744" s="257">
        <f>'CASE DATA'!U36</f>
        <v>0</v>
      </c>
      <c r="C744" s="258"/>
      <c r="D744" s="258"/>
      <c r="E744" s="258"/>
      <c r="F744" s="258"/>
      <c r="G744" s="258"/>
      <c r="H744" s="259"/>
    </row>
    <row r="745" spans="1:8" ht="18" x14ac:dyDescent="0.35">
      <c r="A745" s="244" t="s">
        <v>76</v>
      </c>
      <c r="B745" s="245"/>
      <c r="C745" s="245"/>
      <c r="D745" s="245"/>
      <c r="E745" s="245"/>
      <c r="F745" s="245"/>
      <c r="G745" s="245"/>
      <c r="H745" s="246"/>
    </row>
    <row r="746" spans="1:8" ht="28.8" x14ac:dyDescent="0.3">
      <c r="A746" s="99" t="s">
        <v>40</v>
      </c>
      <c r="B746" s="85" t="s">
        <v>77</v>
      </c>
      <c r="C746" s="86" t="s">
        <v>44</v>
      </c>
      <c r="D746" s="86" t="s">
        <v>45</v>
      </c>
      <c r="E746" s="86" t="s">
        <v>46</v>
      </c>
      <c r="F746" s="87" t="s">
        <v>47</v>
      </c>
      <c r="G746" s="66" t="s">
        <v>78</v>
      </c>
      <c r="H746" s="100"/>
    </row>
    <row r="747" spans="1:8" x14ac:dyDescent="0.3">
      <c r="A747" s="101" t="str">
        <f>EXPUNGEMENT!D35</f>
        <v>NO</v>
      </c>
      <c r="B747" s="101" t="str">
        <f>EXPUNGEMENT!E35</f>
        <v>N/A</v>
      </c>
      <c r="C747" s="191" t="str">
        <f>EXPUNGEMENT!H35</f>
        <v>NO</v>
      </c>
      <c r="D747" s="191" t="str">
        <f>EXPUNGEMENT!I35</f>
        <v>N/A</v>
      </c>
      <c r="E747" s="191" t="str">
        <f>EXPUNGEMENT!J35</f>
        <v>N/A</v>
      </c>
      <c r="F747" s="191" t="str">
        <f>EXPUNGEMENT!K35</f>
        <v>N/A</v>
      </c>
      <c r="G747" s="69"/>
      <c r="H747" s="102"/>
    </row>
    <row r="748" spans="1:8" x14ac:dyDescent="0.3">
      <c r="A748" s="103" t="s">
        <v>49</v>
      </c>
      <c r="B748" s="88" t="s">
        <v>50</v>
      </c>
      <c r="C748" s="89" t="s">
        <v>45</v>
      </c>
      <c r="D748" s="89" t="s">
        <v>46</v>
      </c>
      <c r="E748" s="69"/>
      <c r="F748" s="69"/>
      <c r="G748" s="69"/>
      <c r="H748" s="102"/>
    </row>
    <row r="749" spans="1:8" x14ac:dyDescent="0.3">
      <c r="A749" s="104" t="str">
        <f>EXPUNGEMENT!M35</f>
        <v>NO</v>
      </c>
      <c r="B749" s="104">
        <f>EXPUNGEMENT!N35</f>
        <v>0</v>
      </c>
      <c r="C749" s="104" t="str">
        <f>EXPUNGEMENT!O35</f>
        <v>N/A</v>
      </c>
      <c r="D749" s="104" t="str">
        <f>EXPUNGEMENT!P35</f>
        <v>N/A</v>
      </c>
      <c r="E749" s="69"/>
      <c r="F749" s="69"/>
      <c r="G749" s="69"/>
      <c r="H749" s="102"/>
    </row>
    <row r="750" spans="1:8" ht="18" x14ac:dyDescent="0.35">
      <c r="A750" s="244" t="s">
        <v>79</v>
      </c>
      <c r="B750" s="245"/>
      <c r="C750" s="245"/>
      <c r="D750" s="245"/>
      <c r="E750" s="245"/>
      <c r="F750" s="247"/>
      <c r="G750" s="248">
        <v>33</v>
      </c>
      <c r="H750" s="249"/>
    </row>
    <row r="751" spans="1:8" x14ac:dyDescent="0.3">
      <c r="A751" s="105" t="s">
        <v>59</v>
      </c>
      <c r="B751" s="67">
        <f>BANKRUPTCY!C36</f>
        <v>0</v>
      </c>
      <c r="C751" s="90" t="s">
        <v>60</v>
      </c>
      <c r="D751" s="67">
        <f>BANKRUPTCY!D36</f>
        <v>0</v>
      </c>
      <c r="E751" s="90" t="s">
        <v>61</v>
      </c>
      <c r="F751" s="70">
        <f>BANKRUPTCY!E36</f>
        <v>0</v>
      </c>
      <c r="G751" s="250"/>
      <c r="H751" s="251"/>
    </row>
    <row r="752" spans="1:8" ht="18" x14ac:dyDescent="0.35">
      <c r="A752" s="244" t="s">
        <v>80</v>
      </c>
      <c r="B752" s="245"/>
      <c r="C752" s="245"/>
      <c r="D752" s="245"/>
      <c r="E752" s="245"/>
      <c r="F752" s="247"/>
      <c r="G752" s="250"/>
      <c r="H752" s="251"/>
    </row>
    <row r="753" spans="1:8" x14ac:dyDescent="0.3">
      <c r="A753" s="105" t="s">
        <v>59</v>
      </c>
      <c r="B753" s="67">
        <f>SOL!C36</f>
        <v>0</v>
      </c>
      <c r="C753" s="90" t="s">
        <v>60</v>
      </c>
      <c r="D753" s="67">
        <f>SOL!D36</f>
        <v>0</v>
      </c>
      <c r="E753" s="90" t="s">
        <v>61</v>
      </c>
      <c r="F753" s="70">
        <f>SOL!E36</f>
        <v>0</v>
      </c>
      <c r="G753" s="250"/>
      <c r="H753" s="251"/>
    </row>
    <row r="754" spans="1:8" ht="18" x14ac:dyDescent="0.35">
      <c r="A754" s="244" t="s">
        <v>81</v>
      </c>
      <c r="B754" s="245"/>
      <c r="C754" s="245"/>
      <c r="D754" s="245"/>
      <c r="E754" s="92"/>
      <c r="F754" s="91"/>
      <c r="G754" s="250"/>
      <c r="H754" s="251"/>
    </row>
    <row r="755" spans="1:8" x14ac:dyDescent="0.3">
      <c r="A755" s="105" t="s">
        <v>70</v>
      </c>
      <c r="B755" s="67">
        <f>EXEMPTIONS!C36</f>
        <v>0</v>
      </c>
      <c r="C755" s="90" t="s">
        <v>71</v>
      </c>
      <c r="D755" s="67">
        <f>EXEMPTIONS!D36</f>
        <v>0</v>
      </c>
      <c r="E755" s="71"/>
      <c r="F755" s="71"/>
      <c r="G755" s="250"/>
      <c r="H755" s="251"/>
    </row>
    <row r="756" spans="1:8" ht="18" x14ac:dyDescent="0.35">
      <c r="A756" s="244" t="s">
        <v>82</v>
      </c>
      <c r="B756" s="245"/>
      <c r="C756" s="245"/>
      <c r="D756" s="245"/>
      <c r="E756" s="92"/>
      <c r="F756" s="92"/>
      <c r="G756" s="252"/>
      <c r="H756" s="253"/>
    </row>
    <row r="757" spans="1:8" ht="15" thickBot="1" x14ac:dyDescent="0.35">
      <c r="A757" s="106" t="s">
        <v>65</v>
      </c>
      <c r="B757" s="107" t="str">
        <f>'LICENSE-REGIS'!I36</f>
        <v>N/A</v>
      </c>
      <c r="C757" s="108" t="s">
        <v>66</v>
      </c>
      <c r="D757" s="107">
        <f>'LICENSE-REGIS'!M36</f>
        <v>0</v>
      </c>
      <c r="E757" s="254"/>
      <c r="F757" s="255"/>
      <c r="G757" s="255"/>
      <c r="H757" s="256"/>
    </row>
    <row r="761" spans="1:8" ht="15" thickBot="1" x14ac:dyDescent="0.35"/>
    <row r="762" spans="1:8" x14ac:dyDescent="0.3">
      <c r="A762" s="115" t="s">
        <v>9</v>
      </c>
      <c r="B762" s="112" t="s">
        <v>10</v>
      </c>
      <c r="C762" s="112" t="s">
        <v>11</v>
      </c>
      <c r="D762" s="112" t="s">
        <v>12</v>
      </c>
      <c r="E762" s="112" t="s">
        <v>13</v>
      </c>
      <c r="F762" s="112" t="s">
        <v>15</v>
      </c>
      <c r="G762" s="112" t="s">
        <v>16</v>
      </c>
      <c r="H762" s="114" t="s">
        <v>17</v>
      </c>
    </row>
    <row r="763" spans="1:8" ht="17.399999999999999" x14ac:dyDescent="0.35">
      <c r="A763" s="116">
        <f>'CASE DATA'!A37</f>
        <v>0</v>
      </c>
      <c r="B763" s="117">
        <f>'CASE DATA'!B37</f>
        <v>0</v>
      </c>
      <c r="C763" s="119">
        <f>'CASE DATA'!C37</f>
        <v>0</v>
      </c>
      <c r="D763" s="119">
        <f>'CASE DATA'!D37</f>
        <v>0</v>
      </c>
      <c r="E763" s="117">
        <f>'CASE DATA'!E37</f>
        <v>0</v>
      </c>
      <c r="F763" s="117">
        <f>'CASE DATA'!G37</f>
        <v>0</v>
      </c>
      <c r="G763" s="117">
        <f>'CASE DATA'!H37</f>
        <v>0</v>
      </c>
      <c r="H763" s="118">
        <f>'CASE DATA'!I37</f>
        <v>0</v>
      </c>
    </row>
    <row r="764" spans="1:8" x14ac:dyDescent="0.3">
      <c r="A764" s="93" t="s">
        <v>19</v>
      </c>
      <c r="B764" s="72">
        <f>'CASE DATA'!J37</f>
        <v>0</v>
      </c>
      <c r="C764" s="73" t="s">
        <v>22</v>
      </c>
      <c r="D764" s="76">
        <f>'CASE DATA'!M37</f>
        <v>0</v>
      </c>
      <c r="E764" s="78" t="s">
        <v>25</v>
      </c>
      <c r="F764" s="81">
        <f>'CASE DATA'!P37</f>
        <v>0</v>
      </c>
      <c r="G764" s="83" t="s">
        <v>28</v>
      </c>
      <c r="H764" s="94">
        <f>'CASE DATA'!S37</f>
        <v>0</v>
      </c>
    </row>
    <row r="765" spans="1:8" x14ac:dyDescent="0.3">
      <c r="A765" s="95" t="s">
        <v>20</v>
      </c>
      <c r="B765" s="72">
        <f>'CASE DATA'!K37</f>
        <v>0</v>
      </c>
      <c r="C765" s="74" t="s">
        <v>23</v>
      </c>
      <c r="D765" s="76">
        <f>'CASE DATA'!N37</f>
        <v>0</v>
      </c>
      <c r="E765" s="79" t="s">
        <v>26</v>
      </c>
      <c r="F765" s="81">
        <f>'CASE DATA'!Q37</f>
        <v>0</v>
      </c>
      <c r="G765" s="84" t="s">
        <v>29</v>
      </c>
      <c r="H765" s="94">
        <f>'CASE DATA'!T37</f>
        <v>0</v>
      </c>
    </row>
    <row r="766" spans="1:8" x14ac:dyDescent="0.3">
      <c r="A766" s="96" t="s">
        <v>21</v>
      </c>
      <c r="B766" s="72">
        <f>'CASE DATA'!L37</f>
        <v>0</v>
      </c>
      <c r="C766" s="75" t="s">
        <v>24</v>
      </c>
      <c r="D766" s="77">
        <f>'CASE DATA'!O37</f>
        <v>0</v>
      </c>
      <c r="E766" s="80" t="s">
        <v>27</v>
      </c>
      <c r="F766" s="82">
        <f>'CASE DATA'!R37</f>
        <v>0</v>
      </c>
      <c r="G766" s="68"/>
      <c r="H766" s="97"/>
    </row>
    <row r="767" spans="1:8" x14ac:dyDescent="0.3">
      <c r="A767" s="98" t="s">
        <v>8</v>
      </c>
      <c r="B767" s="257">
        <f>'CASE DATA'!U37</f>
        <v>0</v>
      </c>
      <c r="C767" s="258"/>
      <c r="D767" s="258"/>
      <c r="E767" s="258"/>
      <c r="F767" s="258"/>
      <c r="G767" s="258"/>
      <c r="H767" s="259"/>
    </row>
    <row r="768" spans="1:8" ht="18" x14ac:dyDescent="0.35">
      <c r="A768" s="244" t="s">
        <v>76</v>
      </c>
      <c r="B768" s="245"/>
      <c r="C768" s="245"/>
      <c r="D768" s="245"/>
      <c r="E768" s="245"/>
      <c r="F768" s="245"/>
      <c r="G768" s="245"/>
      <c r="H768" s="246"/>
    </row>
    <row r="769" spans="1:8" ht="28.8" x14ac:dyDescent="0.3">
      <c r="A769" s="99" t="s">
        <v>40</v>
      </c>
      <c r="B769" s="85" t="s">
        <v>77</v>
      </c>
      <c r="C769" s="86" t="s">
        <v>44</v>
      </c>
      <c r="D769" s="86" t="s">
        <v>45</v>
      </c>
      <c r="E769" s="86" t="s">
        <v>46</v>
      </c>
      <c r="F769" s="87" t="s">
        <v>47</v>
      </c>
      <c r="G769" s="66" t="s">
        <v>78</v>
      </c>
      <c r="H769" s="100"/>
    </row>
    <row r="770" spans="1:8" x14ac:dyDescent="0.3">
      <c r="A770" s="101" t="str">
        <f>EXPUNGEMENT!D36</f>
        <v>NO</v>
      </c>
      <c r="B770" s="101" t="str">
        <f>EXPUNGEMENT!E36</f>
        <v>N/A</v>
      </c>
      <c r="C770" s="191" t="str">
        <f>EXPUNGEMENT!H36</f>
        <v>NO</v>
      </c>
      <c r="D770" s="191" t="str">
        <f>EXPUNGEMENT!I36</f>
        <v>N/A</v>
      </c>
      <c r="E770" s="191" t="str">
        <f>EXPUNGEMENT!J36</f>
        <v>N/A</v>
      </c>
      <c r="F770" s="191" t="str">
        <f>EXPUNGEMENT!K36</f>
        <v>N/A</v>
      </c>
      <c r="G770" s="69"/>
      <c r="H770" s="102"/>
    </row>
    <row r="771" spans="1:8" x14ac:dyDescent="0.3">
      <c r="A771" s="103" t="s">
        <v>49</v>
      </c>
      <c r="B771" s="88" t="s">
        <v>50</v>
      </c>
      <c r="C771" s="89" t="s">
        <v>45</v>
      </c>
      <c r="D771" s="89" t="s">
        <v>46</v>
      </c>
      <c r="E771" s="69"/>
      <c r="F771" s="69"/>
      <c r="G771" s="69"/>
      <c r="H771" s="102"/>
    </row>
    <row r="772" spans="1:8" x14ac:dyDescent="0.3">
      <c r="A772" s="104" t="str">
        <f>EXPUNGEMENT!M36</f>
        <v>NO</v>
      </c>
      <c r="B772" s="104">
        <f>EXPUNGEMENT!N36</f>
        <v>0</v>
      </c>
      <c r="C772" s="104" t="str">
        <f>EXPUNGEMENT!O36</f>
        <v>N/A</v>
      </c>
      <c r="D772" s="104" t="str">
        <f>EXPUNGEMENT!P36</f>
        <v>N/A</v>
      </c>
      <c r="E772" s="69"/>
      <c r="F772" s="69"/>
      <c r="G772" s="69"/>
      <c r="H772" s="102"/>
    </row>
    <row r="773" spans="1:8" ht="18" x14ac:dyDescent="0.35">
      <c r="A773" s="244" t="s">
        <v>79</v>
      </c>
      <c r="B773" s="245"/>
      <c r="C773" s="245"/>
      <c r="D773" s="245"/>
      <c r="E773" s="245"/>
      <c r="F773" s="247"/>
      <c r="G773" s="248">
        <v>34</v>
      </c>
      <c r="H773" s="249"/>
    </row>
    <row r="774" spans="1:8" x14ac:dyDescent="0.3">
      <c r="A774" s="105" t="s">
        <v>59</v>
      </c>
      <c r="B774" s="67">
        <f>BANKRUPTCY!C37</f>
        <v>0</v>
      </c>
      <c r="C774" s="90" t="s">
        <v>60</v>
      </c>
      <c r="D774" s="67">
        <f>BANKRUPTCY!D37</f>
        <v>0</v>
      </c>
      <c r="E774" s="90" t="s">
        <v>61</v>
      </c>
      <c r="F774" s="70">
        <f>BANKRUPTCY!E37</f>
        <v>0</v>
      </c>
      <c r="G774" s="250"/>
      <c r="H774" s="251"/>
    </row>
    <row r="775" spans="1:8" ht="18" x14ac:dyDescent="0.35">
      <c r="A775" s="244" t="s">
        <v>80</v>
      </c>
      <c r="B775" s="245"/>
      <c r="C775" s="245"/>
      <c r="D775" s="245"/>
      <c r="E775" s="245"/>
      <c r="F775" s="247"/>
      <c r="G775" s="250"/>
      <c r="H775" s="251"/>
    </row>
    <row r="776" spans="1:8" x14ac:dyDescent="0.3">
      <c r="A776" s="105" t="s">
        <v>59</v>
      </c>
      <c r="B776" s="67">
        <f>SOL!C37</f>
        <v>0</v>
      </c>
      <c r="C776" s="90" t="s">
        <v>60</v>
      </c>
      <c r="D776" s="67">
        <f>SOL!D37</f>
        <v>0</v>
      </c>
      <c r="E776" s="90" t="s">
        <v>61</v>
      </c>
      <c r="F776" s="70">
        <f>SOL!E37</f>
        <v>0</v>
      </c>
      <c r="G776" s="250"/>
      <c r="H776" s="251"/>
    </row>
    <row r="777" spans="1:8" ht="18" x14ac:dyDescent="0.35">
      <c r="A777" s="244" t="s">
        <v>81</v>
      </c>
      <c r="B777" s="245"/>
      <c r="C777" s="245"/>
      <c r="D777" s="245"/>
      <c r="E777" s="92"/>
      <c r="F777" s="91"/>
      <c r="G777" s="250"/>
      <c r="H777" s="251"/>
    </row>
    <row r="778" spans="1:8" x14ac:dyDescent="0.3">
      <c r="A778" s="105" t="s">
        <v>70</v>
      </c>
      <c r="B778" s="67">
        <f>EXEMPTIONS!C37</f>
        <v>0</v>
      </c>
      <c r="C778" s="90" t="s">
        <v>71</v>
      </c>
      <c r="D778" s="67">
        <f>EXEMPTIONS!D37</f>
        <v>0</v>
      </c>
      <c r="E778" s="71"/>
      <c r="F778" s="71"/>
      <c r="G778" s="250"/>
      <c r="H778" s="251"/>
    </row>
    <row r="779" spans="1:8" ht="18" x14ac:dyDescent="0.35">
      <c r="A779" s="244" t="s">
        <v>82</v>
      </c>
      <c r="B779" s="245"/>
      <c r="C779" s="245"/>
      <c r="D779" s="245"/>
      <c r="E779" s="92"/>
      <c r="F779" s="92"/>
      <c r="G779" s="252"/>
      <c r="H779" s="253"/>
    </row>
    <row r="780" spans="1:8" ht="15" thickBot="1" x14ac:dyDescent="0.35">
      <c r="A780" s="106" t="s">
        <v>65</v>
      </c>
      <c r="B780" s="107" t="str">
        <f>'LICENSE-REGIS'!I37</f>
        <v>N/A</v>
      </c>
      <c r="C780" s="108" t="s">
        <v>66</v>
      </c>
      <c r="D780" s="107">
        <f>'LICENSE-REGIS'!M37</f>
        <v>0</v>
      </c>
      <c r="E780" s="254"/>
      <c r="F780" s="255"/>
      <c r="G780" s="255"/>
      <c r="H780" s="256"/>
    </row>
    <row r="784" spans="1:8" ht="15" thickBot="1" x14ac:dyDescent="0.35"/>
    <row r="785" spans="1:8" x14ac:dyDescent="0.3">
      <c r="A785" s="115" t="s">
        <v>9</v>
      </c>
      <c r="B785" s="112" t="s">
        <v>10</v>
      </c>
      <c r="C785" s="112" t="s">
        <v>11</v>
      </c>
      <c r="D785" s="112" t="s">
        <v>12</v>
      </c>
      <c r="E785" s="112" t="s">
        <v>13</v>
      </c>
      <c r="F785" s="112" t="s">
        <v>15</v>
      </c>
      <c r="G785" s="112" t="s">
        <v>16</v>
      </c>
      <c r="H785" s="114" t="s">
        <v>17</v>
      </c>
    </row>
    <row r="786" spans="1:8" ht="17.399999999999999" x14ac:dyDescent="0.35">
      <c r="A786" s="116">
        <f>'CASE DATA'!A38</f>
        <v>0</v>
      </c>
      <c r="B786" s="117">
        <f>'CASE DATA'!B38</f>
        <v>0</v>
      </c>
      <c r="C786" s="119">
        <f>'CASE DATA'!C38</f>
        <v>0</v>
      </c>
      <c r="D786" s="119">
        <f>'CASE DATA'!D38</f>
        <v>0</v>
      </c>
      <c r="E786" s="117">
        <f>'CASE DATA'!E38</f>
        <v>0</v>
      </c>
      <c r="F786" s="117">
        <f>'CASE DATA'!G38</f>
        <v>0</v>
      </c>
      <c r="G786" s="117">
        <f>'CASE DATA'!H38</f>
        <v>0</v>
      </c>
      <c r="H786" s="118">
        <f>'CASE DATA'!I38</f>
        <v>0</v>
      </c>
    </row>
    <row r="787" spans="1:8" x14ac:dyDescent="0.3">
      <c r="A787" s="93" t="s">
        <v>19</v>
      </c>
      <c r="B787" s="72">
        <f>'CASE DATA'!J38</f>
        <v>0</v>
      </c>
      <c r="C787" s="73" t="s">
        <v>22</v>
      </c>
      <c r="D787" s="76">
        <f>'CASE DATA'!M38</f>
        <v>0</v>
      </c>
      <c r="E787" s="78" t="s">
        <v>25</v>
      </c>
      <c r="F787" s="81">
        <f>'CASE DATA'!P38</f>
        <v>0</v>
      </c>
      <c r="G787" s="83" t="s">
        <v>28</v>
      </c>
      <c r="H787" s="94">
        <f>'CASE DATA'!S38</f>
        <v>0</v>
      </c>
    </row>
    <row r="788" spans="1:8" x14ac:dyDescent="0.3">
      <c r="A788" s="95" t="s">
        <v>20</v>
      </c>
      <c r="B788" s="72">
        <f>'CASE DATA'!K38</f>
        <v>0</v>
      </c>
      <c r="C788" s="74" t="s">
        <v>23</v>
      </c>
      <c r="D788" s="76">
        <f>'CASE DATA'!N38</f>
        <v>0</v>
      </c>
      <c r="E788" s="79" t="s">
        <v>26</v>
      </c>
      <c r="F788" s="81">
        <f>'CASE DATA'!Q38</f>
        <v>0</v>
      </c>
      <c r="G788" s="84" t="s">
        <v>29</v>
      </c>
      <c r="H788" s="94">
        <f>'CASE DATA'!T38</f>
        <v>0</v>
      </c>
    </row>
    <row r="789" spans="1:8" x14ac:dyDescent="0.3">
      <c r="A789" s="96" t="s">
        <v>21</v>
      </c>
      <c r="B789" s="72">
        <f>'CASE DATA'!L38</f>
        <v>0</v>
      </c>
      <c r="C789" s="75" t="s">
        <v>24</v>
      </c>
      <c r="D789" s="77">
        <f>'CASE DATA'!O38</f>
        <v>0</v>
      </c>
      <c r="E789" s="80" t="s">
        <v>27</v>
      </c>
      <c r="F789" s="82">
        <f>'CASE DATA'!R38</f>
        <v>0</v>
      </c>
      <c r="G789" s="68"/>
      <c r="H789" s="97"/>
    </row>
    <row r="790" spans="1:8" x14ac:dyDescent="0.3">
      <c r="A790" s="98" t="s">
        <v>8</v>
      </c>
      <c r="B790" s="257">
        <f>'CASE DATA'!U38</f>
        <v>0</v>
      </c>
      <c r="C790" s="258"/>
      <c r="D790" s="258"/>
      <c r="E790" s="258"/>
      <c r="F790" s="258"/>
      <c r="G790" s="258"/>
      <c r="H790" s="259"/>
    </row>
    <row r="791" spans="1:8" ht="18" x14ac:dyDescent="0.35">
      <c r="A791" s="244" t="s">
        <v>76</v>
      </c>
      <c r="B791" s="245"/>
      <c r="C791" s="245"/>
      <c r="D791" s="245"/>
      <c r="E791" s="245"/>
      <c r="F791" s="245"/>
      <c r="G791" s="245"/>
      <c r="H791" s="246"/>
    </row>
    <row r="792" spans="1:8" ht="28.8" x14ac:dyDescent="0.3">
      <c r="A792" s="99" t="s">
        <v>40</v>
      </c>
      <c r="B792" s="85" t="s">
        <v>77</v>
      </c>
      <c r="C792" s="86" t="s">
        <v>44</v>
      </c>
      <c r="D792" s="86" t="s">
        <v>45</v>
      </c>
      <c r="E792" s="86" t="s">
        <v>46</v>
      </c>
      <c r="F792" s="87" t="s">
        <v>47</v>
      </c>
      <c r="G792" s="66" t="s">
        <v>78</v>
      </c>
      <c r="H792" s="100"/>
    </row>
    <row r="793" spans="1:8" x14ac:dyDescent="0.3">
      <c r="A793" s="101" t="str">
        <f>EXPUNGEMENT!D37</f>
        <v>NO</v>
      </c>
      <c r="B793" s="101" t="str">
        <f>EXPUNGEMENT!E37</f>
        <v>N/A</v>
      </c>
      <c r="C793" s="191" t="str">
        <f>EXPUNGEMENT!H37</f>
        <v>NO</v>
      </c>
      <c r="D793" s="191" t="str">
        <f>EXPUNGEMENT!I37</f>
        <v>N/A</v>
      </c>
      <c r="E793" s="191" t="str">
        <f>EXPUNGEMENT!J37</f>
        <v>N/A</v>
      </c>
      <c r="F793" s="191" t="str">
        <f>EXPUNGEMENT!K37</f>
        <v>N/A</v>
      </c>
      <c r="G793" s="69"/>
      <c r="H793" s="102"/>
    </row>
    <row r="794" spans="1:8" x14ac:dyDescent="0.3">
      <c r="A794" s="103" t="s">
        <v>49</v>
      </c>
      <c r="B794" s="88" t="s">
        <v>50</v>
      </c>
      <c r="C794" s="89" t="s">
        <v>45</v>
      </c>
      <c r="D794" s="89" t="s">
        <v>46</v>
      </c>
      <c r="E794" s="69"/>
      <c r="F794" s="69"/>
      <c r="G794" s="69"/>
      <c r="H794" s="102"/>
    </row>
    <row r="795" spans="1:8" x14ac:dyDescent="0.3">
      <c r="A795" s="104" t="str">
        <f>EXPUNGEMENT!M37</f>
        <v>NO</v>
      </c>
      <c r="B795" s="104">
        <f>EXPUNGEMENT!N37</f>
        <v>0</v>
      </c>
      <c r="C795" s="104" t="str">
        <f>EXPUNGEMENT!O37</f>
        <v>N/A</v>
      </c>
      <c r="D795" s="104" t="str">
        <f>EXPUNGEMENT!P37</f>
        <v>N/A</v>
      </c>
      <c r="E795" s="69"/>
      <c r="F795" s="69"/>
      <c r="G795" s="69"/>
      <c r="H795" s="102"/>
    </row>
    <row r="796" spans="1:8" ht="18.75" customHeight="1" x14ac:dyDescent="0.35">
      <c r="A796" s="244" t="s">
        <v>79</v>
      </c>
      <c r="B796" s="245"/>
      <c r="C796" s="245"/>
      <c r="D796" s="245"/>
      <c r="E796" s="245"/>
      <c r="F796" s="247"/>
      <c r="G796" s="248">
        <v>35</v>
      </c>
      <c r="H796" s="249"/>
    </row>
    <row r="797" spans="1:8" ht="15" customHeight="1" x14ac:dyDescent="0.3">
      <c r="A797" s="105" t="s">
        <v>59</v>
      </c>
      <c r="B797" s="67">
        <f>BANKRUPTCY!C38</f>
        <v>0</v>
      </c>
      <c r="C797" s="90" t="s">
        <v>60</v>
      </c>
      <c r="D797" s="67">
        <f>BANKRUPTCY!D38</f>
        <v>0</v>
      </c>
      <c r="E797" s="90" t="s">
        <v>61</v>
      </c>
      <c r="F797" s="70">
        <f>BANKRUPTCY!E38</f>
        <v>0</v>
      </c>
      <c r="G797" s="250"/>
      <c r="H797" s="251"/>
    </row>
    <row r="798" spans="1:8" ht="18.75" customHeight="1" x14ac:dyDescent="0.35">
      <c r="A798" s="244" t="s">
        <v>80</v>
      </c>
      <c r="B798" s="245"/>
      <c r="C798" s="245"/>
      <c r="D798" s="245"/>
      <c r="E798" s="245"/>
      <c r="F798" s="247"/>
      <c r="G798" s="250"/>
      <c r="H798" s="251"/>
    </row>
    <row r="799" spans="1:8" ht="15" customHeight="1" x14ac:dyDescent="0.3">
      <c r="A799" s="105" t="s">
        <v>59</v>
      </c>
      <c r="B799" s="67">
        <f>SOL!C38</f>
        <v>0</v>
      </c>
      <c r="C799" s="90" t="s">
        <v>60</v>
      </c>
      <c r="D799" s="67">
        <f>SOL!D38</f>
        <v>0</v>
      </c>
      <c r="E799" s="90" t="s">
        <v>61</v>
      </c>
      <c r="F799" s="70">
        <f>SOL!E38</f>
        <v>0</v>
      </c>
      <c r="G799" s="250"/>
      <c r="H799" s="251"/>
    </row>
    <row r="800" spans="1:8" ht="18.75" customHeight="1" x14ac:dyDescent="0.35">
      <c r="A800" s="244" t="s">
        <v>81</v>
      </c>
      <c r="B800" s="245"/>
      <c r="C800" s="245"/>
      <c r="D800" s="245"/>
      <c r="E800" s="92"/>
      <c r="F800" s="91"/>
      <c r="G800" s="250"/>
      <c r="H800" s="251"/>
    </row>
    <row r="801" spans="1:8" ht="15" customHeight="1" x14ac:dyDescent="0.3">
      <c r="A801" s="105" t="s">
        <v>70</v>
      </c>
      <c r="B801" s="67">
        <f>EXEMPTIONS!C38</f>
        <v>0</v>
      </c>
      <c r="C801" s="90" t="s">
        <v>71</v>
      </c>
      <c r="D801" s="67">
        <f>EXEMPTIONS!D38</f>
        <v>0</v>
      </c>
      <c r="E801" s="71"/>
      <c r="F801" s="71"/>
      <c r="G801" s="250"/>
      <c r="H801" s="251"/>
    </row>
    <row r="802" spans="1:8" ht="18.75" customHeight="1" x14ac:dyDescent="0.35">
      <c r="A802" s="244" t="s">
        <v>82</v>
      </c>
      <c r="B802" s="245"/>
      <c r="C802" s="245"/>
      <c r="D802" s="245"/>
      <c r="E802" s="92"/>
      <c r="F802" s="92"/>
      <c r="G802" s="252"/>
      <c r="H802" s="253"/>
    </row>
    <row r="803" spans="1:8" ht="15" thickBot="1" x14ac:dyDescent="0.35">
      <c r="A803" s="106" t="s">
        <v>65</v>
      </c>
      <c r="B803" s="107" t="str">
        <f>'LICENSE-REGIS'!I38</f>
        <v>N/A</v>
      </c>
      <c r="C803" s="108" t="s">
        <v>66</v>
      </c>
      <c r="D803" s="107">
        <f>'LICENSE-REGIS'!M38</f>
        <v>0</v>
      </c>
      <c r="E803" s="254"/>
      <c r="F803" s="255"/>
      <c r="G803" s="255"/>
      <c r="H803" s="256"/>
    </row>
    <row r="807" spans="1:8" ht="15" thickBot="1" x14ac:dyDescent="0.35"/>
    <row r="808" spans="1:8" x14ac:dyDescent="0.3">
      <c r="A808" s="115" t="s">
        <v>9</v>
      </c>
      <c r="B808" s="112" t="s">
        <v>10</v>
      </c>
      <c r="C808" s="112" t="s">
        <v>11</v>
      </c>
      <c r="D808" s="112" t="s">
        <v>12</v>
      </c>
      <c r="E808" s="112" t="s">
        <v>13</v>
      </c>
      <c r="F808" s="112" t="s">
        <v>15</v>
      </c>
      <c r="G808" s="112" t="s">
        <v>16</v>
      </c>
      <c r="H808" s="114" t="s">
        <v>17</v>
      </c>
    </row>
    <row r="809" spans="1:8" ht="17.399999999999999" x14ac:dyDescent="0.35">
      <c r="A809" s="116">
        <f>'CASE DATA'!A39</f>
        <v>0</v>
      </c>
      <c r="B809" s="117">
        <f>'CASE DATA'!B39</f>
        <v>0</v>
      </c>
      <c r="C809" s="119">
        <f>'CASE DATA'!C39</f>
        <v>0</v>
      </c>
      <c r="D809" s="119">
        <f>'CASE DATA'!D39</f>
        <v>0</v>
      </c>
      <c r="E809" s="117">
        <f>'CASE DATA'!E39</f>
        <v>0</v>
      </c>
      <c r="F809" s="117">
        <f>'CASE DATA'!G39</f>
        <v>0</v>
      </c>
      <c r="G809" s="117">
        <f>'CASE DATA'!H39</f>
        <v>0</v>
      </c>
      <c r="H809" s="118">
        <f>'CASE DATA'!I39</f>
        <v>0</v>
      </c>
    </row>
    <row r="810" spans="1:8" x14ac:dyDescent="0.3">
      <c r="A810" s="93" t="s">
        <v>19</v>
      </c>
      <c r="B810" s="72">
        <f>'CASE DATA'!J39</f>
        <v>0</v>
      </c>
      <c r="C810" s="73" t="s">
        <v>22</v>
      </c>
      <c r="D810" s="76">
        <f>'CASE DATA'!M39</f>
        <v>0</v>
      </c>
      <c r="E810" s="78" t="s">
        <v>25</v>
      </c>
      <c r="F810" s="81">
        <f>'CASE DATA'!P39</f>
        <v>0</v>
      </c>
      <c r="G810" s="83" t="s">
        <v>28</v>
      </c>
      <c r="H810" s="94">
        <f>'CASE DATA'!S39</f>
        <v>0</v>
      </c>
    </row>
    <row r="811" spans="1:8" x14ac:dyDescent="0.3">
      <c r="A811" s="95" t="s">
        <v>20</v>
      </c>
      <c r="B811" s="72">
        <f>'CASE DATA'!K39</f>
        <v>0</v>
      </c>
      <c r="C811" s="74" t="s">
        <v>23</v>
      </c>
      <c r="D811" s="76">
        <f>'CASE DATA'!N39</f>
        <v>0</v>
      </c>
      <c r="E811" s="79" t="s">
        <v>26</v>
      </c>
      <c r="F811" s="81">
        <f>'CASE DATA'!Q39</f>
        <v>0</v>
      </c>
      <c r="G811" s="84" t="s">
        <v>29</v>
      </c>
      <c r="H811" s="94">
        <f>'CASE DATA'!T39</f>
        <v>0</v>
      </c>
    </row>
    <row r="812" spans="1:8" x14ac:dyDescent="0.3">
      <c r="A812" s="96" t="s">
        <v>21</v>
      </c>
      <c r="B812" s="72">
        <f>'CASE DATA'!L39</f>
        <v>0</v>
      </c>
      <c r="C812" s="75" t="s">
        <v>24</v>
      </c>
      <c r="D812" s="77">
        <f>'CASE DATA'!O39</f>
        <v>0</v>
      </c>
      <c r="E812" s="80" t="s">
        <v>27</v>
      </c>
      <c r="F812" s="82">
        <f>'CASE DATA'!R39</f>
        <v>0</v>
      </c>
      <c r="G812" s="68"/>
      <c r="H812" s="97"/>
    </row>
    <row r="813" spans="1:8" x14ac:dyDescent="0.3">
      <c r="A813" s="98" t="s">
        <v>8</v>
      </c>
      <c r="B813" s="257">
        <f>'CASE DATA'!U39</f>
        <v>0</v>
      </c>
      <c r="C813" s="258"/>
      <c r="D813" s="258"/>
      <c r="E813" s="258"/>
      <c r="F813" s="258"/>
      <c r="G813" s="258"/>
      <c r="H813" s="259"/>
    </row>
    <row r="814" spans="1:8" ht="18" x14ac:dyDescent="0.35">
      <c r="A814" s="244" t="s">
        <v>76</v>
      </c>
      <c r="B814" s="245"/>
      <c r="C814" s="245"/>
      <c r="D814" s="245"/>
      <c r="E814" s="245"/>
      <c r="F814" s="245"/>
      <c r="G814" s="245"/>
      <c r="H814" s="246"/>
    </row>
    <row r="815" spans="1:8" ht="28.8" x14ac:dyDescent="0.3">
      <c r="A815" s="99" t="s">
        <v>40</v>
      </c>
      <c r="B815" s="85" t="s">
        <v>77</v>
      </c>
      <c r="C815" s="86" t="s">
        <v>44</v>
      </c>
      <c r="D815" s="86" t="s">
        <v>45</v>
      </c>
      <c r="E815" s="86" t="s">
        <v>46</v>
      </c>
      <c r="F815" s="87" t="s">
        <v>47</v>
      </c>
      <c r="G815" s="66" t="s">
        <v>78</v>
      </c>
      <c r="H815" s="100"/>
    </row>
    <row r="816" spans="1:8" x14ac:dyDescent="0.3">
      <c r="A816" s="101" t="str">
        <f>EXPUNGEMENT!D38</f>
        <v>NO</v>
      </c>
      <c r="B816" s="101" t="str">
        <f>EXPUNGEMENT!E38</f>
        <v>N/A</v>
      </c>
      <c r="C816" s="191" t="str">
        <f>EXPUNGEMENT!H38</f>
        <v>NO</v>
      </c>
      <c r="D816" s="191" t="str">
        <f>EXPUNGEMENT!I38</f>
        <v>N/A</v>
      </c>
      <c r="E816" s="191" t="str">
        <f>EXPUNGEMENT!J38</f>
        <v>N/A</v>
      </c>
      <c r="F816" s="191" t="str">
        <f>EXPUNGEMENT!K38</f>
        <v>N/A</v>
      </c>
      <c r="G816" s="69"/>
      <c r="H816" s="102"/>
    </row>
    <row r="817" spans="1:8" x14ac:dyDescent="0.3">
      <c r="A817" s="103" t="s">
        <v>49</v>
      </c>
      <c r="B817" s="88" t="s">
        <v>50</v>
      </c>
      <c r="C817" s="89" t="s">
        <v>45</v>
      </c>
      <c r="D817" s="89" t="s">
        <v>46</v>
      </c>
      <c r="E817" s="69"/>
      <c r="F817" s="69"/>
      <c r="G817" s="69"/>
      <c r="H817" s="102"/>
    </row>
    <row r="818" spans="1:8" x14ac:dyDescent="0.3">
      <c r="A818" s="104" t="str">
        <f>EXPUNGEMENT!M38</f>
        <v>NO</v>
      </c>
      <c r="B818" s="104">
        <f>EXPUNGEMENT!N38</f>
        <v>0</v>
      </c>
      <c r="C818" s="104" t="str">
        <f>EXPUNGEMENT!O38</f>
        <v>N/A</v>
      </c>
      <c r="D818" s="104" t="str">
        <f>EXPUNGEMENT!P38</f>
        <v>N/A</v>
      </c>
      <c r="E818" s="69"/>
      <c r="F818" s="69"/>
      <c r="G818" s="69"/>
      <c r="H818" s="102"/>
    </row>
    <row r="819" spans="1:8" ht="18" x14ac:dyDescent="0.35">
      <c r="A819" s="244" t="s">
        <v>79</v>
      </c>
      <c r="B819" s="245"/>
      <c r="C819" s="245"/>
      <c r="D819" s="245"/>
      <c r="E819" s="245"/>
      <c r="F819" s="247"/>
      <c r="G819" s="248">
        <v>36</v>
      </c>
      <c r="H819" s="249"/>
    </row>
    <row r="820" spans="1:8" x14ac:dyDescent="0.3">
      <c r="A820" s="105" t="s">
        <v>59</v>
      </c>
      <c r="B820" s="67">
        <f>BANKRUPTCY!C39</f>
        <v>0</v>
      </c>
      <c r="C820" s="90" t="s">
        <v>60</v>
      </c>
      <c r="D820" s="67">
        <f>BANKRUPTCY!D39</f>
        <v>0</v>
      </c>
      <c r="E820" s="90" t="s">
        <v>61</v>
      </c>
      <c r="F820" s="70">
        <f>BANKRUPTCY!E39</f>
        <v>0</v>
      </c>
      <c r="G820" s="250"/>
      <c r="H820" s="251"/>
    </row>
    <row r="821" spans="1:8" ht="18" x14ac:dyDescent="0.35">
      <c r="A821" s="244" t="s">
        <v>80</v>
      </c>
      <c r="B821" s="245"/>
      <c r="C821" s="245"/>
      <c r="D821" s="245"/>
      <c r="E821" s="245"/>
      <c r="F821" s="247"/>
      <c r="G821" s="250"/>
      <c r="H821" s="251"/>
    </row>
    <row r="822" spans="1:8" x14ac:dyDescent="0.3">
      <c r="A822" s="105" t="s">
        <v>59</v>
      </c>
      <c r="B822" s="67">
        <f>SOL!C39</f>
        <v>0</v>
      </c>
      <c r="C822" s="90" t="s">
        <v>60</v>
      </c>
      <c r="D822" s="67">
        <f>SOL!D39</f>
        <v>0</v>
      </c>
      <c r="E822" s="90" t="s">
        <v>61</v>
      </c>
      <c r="F822" s="70">
        <f>SOL!E39</f>
        <v>0</v>
      </c>
      <c r="G822" s="250"/>
      <c r="H822" s="251"/>
    </row>
    <row r="823" spans="1:8" ht="18" x14ac:dyDescent="0.35">
      <c r="A823" s="244" t="s">
        <v>81</v>
      </c>
      <c r="B823" s="245"/>
      <c r="C823" s="245"/>
      <c r="D823" s="245"/>
      <c r="E823" s="92"/>
      <c r="F823" s="91"/>
      <c r="G823" s="250"/>
      <c r="H823" s="251"/>
    </row>
    <row r="824" spans="1:8" x14ac:dyDescent="0.3">
      <c r="A824" s="105" t="s">
        <v>70</v>
      </c>
      <c r="B824" s="67">
        <f>EXEMPTIONS!C39</f>
        <v>0</v>
      </c>
      <c r="C824" s="90" t="s">
        <v>71</v>
      </c>
      <c r="D824" s="67">
        <f>EXEMPTIONS!D39</f>
        <v>0</v>
      </c>
      <c r="E824" s="71"/>
      <c r="F824" s="71"/>
      <c r="G824" s="250"/>
      <c r="H824" s="251"/>
    </row>
    <row r="825" spans="1:8" ht="18" x14ac:dyDescent="0.35">
      <c r="A825" s="244" t="s">
        <v>82</v>
      </c>
      <c r="B825" s="245"/>
      <c r="C825" s="245"/>
      <c r="D825" s="245"/>
      <c r="E825" s="92"/>
      <c r="F825" s="92"/>
      <c r="G825" s="252"/>
      <c r="H825" s="253"/>
    </row>
    <row r="826" spans="1:8" ht="15" thickBot="1" x14ac:dyDescent="0.35">
      <c r="A826" s="106" t="s">
        <v>65</v>
      </c>
      <c r="B826" s="107" t="str">
        <f>'LICENSE-REGIS'!I39</f>
        <v>N/A</v>
      </c>
      <c r="C826" s="108" t="s">
        <v>66</v>
      </c>
      <c r="D826" s="107">
        <f>'LICENSE-REGIS'!M39</f>
        <v>0</v>
      </c>
      <c r="E826" s="254"/>
      <c r="F826" s="255"/>
      <c r="G826" s="255"/>
      <c r="H826" s="256"/>
    </row>
    <row r="830" spans="1:8" ht="15" thickBot="1" x14ac:dyDescent="0.35"/>
    <row r="831" spans="1:8" x14ac:dyDescent="0.3">
      <c r="A831" s="115" t="s">
        <v>9</v>
      </c>
      <c r="B831" s="112" t="s">
        <v>10</v>
      </c>
      <c r="C831" s="112" t="s">
        <v>11</v>
      </c>
      <c r="D831" s="112" t="s">
        <v>12</v>
      </c>
      <c r="E831" s="112" t="s">
        <v>13</v>
      </c>
      <c r="F831" s="112" t="s">
        <v>15</v>
      </c>
      <c r="G831" s="112" t="s">
        <v>16</v>
      </c>
      <c r="H831" s="114" t="s">
        <v>17</v>
      </c>
    </row>
    <row r="832" spans="1:8" ht="17.399999999999999" x14ac:dyDescent="0.35">
      <c r="A832" s="116">
        <f>'CASE DATA'!A40</f>
        <v>0</v>
      </c>
      <c r="B832" s="117">
        <f>'CASE DATA'!B40</f>
        <v>0</v>
      </c>
      <c r="C832" s="119">
        <f>'CASE DATA'!C40</f>
        <v>0</v>
      </c>
      <c r="D832" s="119">
        <f>'CASE DATA'!D40</f>
        <v>0</v>
      </c>
      <c r="E832" s="117">
        <f>'CASE DATA'!E40</f>
        <v>0</v>
      </c>
      <c r="F832" s="117">
        <f>'CASE DATA'!G40</f>
        <v>0</v>
      </c>
      <c r="G832" s="117">
        <f>'CASE DATA'!H40</f>
        <v>0</v>
      </c>
      <c r="H832" s="118">
        <f>'CASE DATA'!I40</f>
        <v>0</v>
      </c>
    </row>
    <row r="833" spans="1:8" x14ac:dyDescent="0.3">
      <c r="A833" s="93" t="s">
        <v>19</v>
      </c>
      <c r="B833" s="72">
        <f>'CASE DATA'!J40</f>
        <v>0</v>
      </c>
      <c r="C833" s="73" t="s">
        <v>22</v>
      </c>
      <c r="D833" s="76">
        <f>'CASE DATA'!M40</f>
        <v>0</v>
      </c>
      <c r="E833" s="78" t="s">
        <v>25</v>
      </c>
      <c r="F833" s="81">
        <f>'CASE DATA'!P40</f>
        <v>0</v>
      </c>
      <c r="G833" s="83" t="s">
        <v>28</v>
      </c>
      <c r="H833" s="94">
        <f>'CASE DATA'!S40</f>
        <v>0</v>
      </c>
    </row>
    <row r="834" spans="1:8" x14ac:dyDescent="0.3">
      <c r="A834" s="95" t="s">
        <v>20</v>
      </c>
      <c r="B834" s="72">
        <f>'CASE DATA'!K40</f>
        <v>0</v>
      </c>
      <c r="C834" s="74" t="s">
        <v>23</v>
      </c>
      <c r="D834" s="76">
        <f>'CASE DATA'!N40</f>
        <v>0</v>
      </c>
      <c r="E834" s="79" t="s">
        <v>26</v>
      </c>
      <c r="F834" s="81">
        <f>'CASE DATA'!Q40</f>
        <v>0</v>
      </c>
      <c r="G834" s="84" t="s">
        <v>29</v>
      </c>
      <c r="H834" s="94">
        <f>'CASE DATA'!T40</f>
        <v>0</v>
      </c>
    </row>
    <row r="835" spans="1:8" x14ac:dyDescent="0.3">
      <c r="A835" s="96" t="s">
        <v>21</v>
      </c>
      <c r="B835" s="72">
        <f>'CASE DATA'!L40</f>
        <v>0</v>
      </c>
      <c r="C835" s="75" t="s">
        <v>24</v>
      </c>
      <c r="D835" s="77">
        <f>'CASE DATA'!O40</f>
        <v>0</v>
      </c>
      <c r="E835" s="80" t="s">
        <v>27</v>
      </c>
      <c r="F835" s="82">
        <f>'CASE DATA'!R40</f>
        <v>0</v>
      </c>
      <c r="G835" s="68"/>
      <c r="H835" s="97"/>
    </row>
    <row r="836" spans="1:8" x14ac:dyDescent="0.3">
      <c r="A836" s="98" t="s">
        <v>8</v>
      </c>
      <c r="B836" s="257">
        <f>'CASE DATA'!U40</f>
        <v>0</v>
      </c>
      <c r="C836" s="258"/>
      <c r="D836" s="258"/>
      <c r="E836" s="258"/>
      <c r="F836" s="258"/>
      <c r="G836" s="258"/>
      <c r="H836" s="259"/>
    </row>
    <row r="837" spans="1:8" ht="18" x14ac:dyDescent="0.35">
      <c r="A837" s="244" t="s">
        <v>76</v>
      </c>
      <c r="B837" s="245"/>
      <c r="C837" s="245"/>
      <c r="D837" s="245"/>
      <c r="E837" s="245"/>
      <c r="F837" s="245"/>
      <c r="G837" s="245"/>
      <c r="H837" s="246"/>
    </row>
    <row r="838" spans="1:8" ht="28.8" x14ac:dyDescent="0.3">
      <c r="A838" s="99" t="s">
        <v>40</v>
      </c>
      <c r="B838" s="85" t="s">
        <v>77</v>
      </c>
      <c r="C838" s="86" t="s">
        <v>44</v>
      </c>
      <c r="D838" s="86" t="s">
        <v>45</v>
      </c>
      <c r="E838" s="86" t="s">
        <v>46</v>
      </c>
      <c r="F838" s="87" t="s">
        <v>47</v>
      </c>
      <c r="G838" s="66" t="s">
        <v>78</v>
      </c>
      <c r="H838" s="100"/>
    </row>
    <row r="839" spans="1:8" x14ac:dyDescent="0.3">
      <c r="A839" s="101" t="str">
        <f>EXPUNGEMENT!D39</f>
        <v>NO</v>
      </c>
      <c r="B839" s="101" t="str">
        <f>EXPUNGEMENT!E39</f>
        <v>N/A</v>
      </c>
      <c r="C839" s="191" t="str">
        <f>EXPUNGEMENT!H39</f>
        <v>NO</v>
      </c>
      <c r="D839" s="191" t="str">
        <f>EXPUNGEMENT!I39</f>
        <v>N/A</v>
      </c>
      <c r="E839" s="191" t="str">
        <f>EXPUNGEMENT!J39</f>
        <v>N/A</v>
      </c>
      <c r="F839" s="191" t="str">
        <f>EXPUNGEMENT!K39</f>
        <v>N/A</v>
      </c>
      <c r="G839" s="69"/>
      <c r="H839" s="102"/>
    </row>
    <row r="840" spans="1:8" x14ac:dyDescent="0.3">
      <c r="A840" s="103" t="s">
        <v>49</v>
      </c>
      <c r="B840" s="88" t="s">
        <v>50</v>
      </c>
      <c r="C840" s="89" t="s">
        <v>45</v>
      </c>
      <c r="D840" s="89" t="s">
        <v>46</v>
      </c>
      <c r="E840" s="69"/>
      <c r="F840" s="69"/>
      <c r="G840" s="69"/>
      <c r="H840" s="102"/>
    </row>
    <row r="841" spans="1:8" x14ac:dyDescent="0.3">
      <c r="A841" s="104" t="str">
        <f>EXPUNGEMENT!M39</f>
        <v>NO</v>
      </c>
      <c r="B841" s="104">
        <f>EXPUNGEMENT!N39</f>
        <v>0</v>
      </c>
      <c r="C841" s="104" t="str">
        <f>EXPUNGEMENT!O39</f>
        <v>N/A</v>
      </c>
      <c r="D841" s="104" t="str">
        <f>EXPUNGEMENT!P39</f>
        <v>N/A</v>
      </c>
      <c r="E841" s="69"/>
      <c r="F841" s="69"/>
      <c r="G841" s="69"/>
      <c r="H841" s="102"/>
    </row>
    <row r="842" spans="1:8" ht="18" x14ac:dyDescent="0.35">
      <c r="A842" s="244" t="s">
        <v>79</v>
      </c>
      <c r="B842" s="245"/>
      <c r="C842" s="245"/>
      <c r="D842" s="245"/>
      <c r="E842" s="245"/>
      <c r="F842" s="247"/>
      <c r="G842" s="248">
        <v>37</v>
      </c>
      <c r="H842" s="249"/>
    </row>
    <row r="843" spans="1:8" x14ac:dyDescent="0.3">
      <c r="A843" s="105" t="s">
        <v>59</v>
      </c>
      <c r="B843" s="67">
        <f>BANKRUPTCY!C40</f>
        <v>0</v>
      </c>
      <c r="C843" s="90" t="s">
        <v>60</v>
      </c>
      <c r="D843" s="67">
        <f>BANKRUPTCY!D40</f>
        <v>0</v>
      </c>
      <c r="E843" s="90" t="s">
        <v>61</v>
      </c>
      <c r="F843" s="70">
        <f>BANKRUPTCY!E40</f>
        <v>0</v>
      </c>
      <c r="G843" s="250"/>
      <c r="H843" s="251"/>
    </row>
    <row r="844" spans="1:8" ht="18" x14ac:dyDescent="0.35">
      <c r="A844" s="244" t="s">
        <v>80</v>
      </c>
      <c r="B844" s="245"/>
      <c r="C844" s="245"/>
      <c r="D844" s="245"/>
      <c r="E844" s="245"/>
      <c r="F844" s="247"/>
      <c r="G844" s="250"/>
      <c r="H844" s="251"/>
    </row>
    <row r="845" spans="1:8" x14ac:dyDescent="0.3">
      <c r="A845" s="105" t="s">
        <v>59</v>
      </c>
      <c r="B845" s="67">
        <f>SOL!C40</f>
        <v>0</v>
      </c>
      <c r="C845" s="90" t="s">
        <v>60</v>
      </c>
      <c r="D845" s="67">
        <f>SOL!D40</f>
        <v>0</v>
      </c>
      <c r="E845" s="90" t="s">
        <v>61</v>
      </c>
      <c r="F845" s="70">
        <f>SOL!E40</f>
        <v>0</v>
      </c>
      <c r="G845" s="250"/>
      <c r="H845" s="251"/>
    </row>
    <row r="846" spans="1:8" ht="18" x14ac:dyDescent="0.35">
      <c r="A846" s="244" t="s">
        <v>81</v>
      </c>
      <c r="B846" s="245"/>
      <c r="C846" s="245"/>
      <c r="D846" s="245"/>
      <c r="E846" s="92"/>
      <c r="F846" s="91"/>
      <c r="G846" s="250"/>
      <c r="H846" s="251"/>
    </row>
    <row r="847" spans="1:8" x14ac:dyDescent="0.3">
      <c r="A847" s="105" t="s">
        <v>70</v>
      </c>
      <c r="B847" s="67">
        <f>EXEMPTIONS!C40</f>
        <v>0</v>
      </c>
      <c r="C847" s="90" t="s">
        <v>71</v>
      </c>
      <c r="D847" s="67">
        <f>EXEMPTIONS!D40</f>
        <v>0</v>
      </c>
      <c r="E847" s="71"/>
      <c r="F847" s="71"/>
      <c r="G847" s="250"/>
      <c r="H847" s="251"/>
    </row>
    <row r="848" spans="1:8" ht="18" x14ac:dyDescent="0.35">
      <c r="A848" s="244" t="s">
        <v>82</v>
      </c>
      <c r="B848" s="245"/>
      <c r="C848" s="245"/>
      <c r="D848" s="245"/>
      <c r="E848" s="92"/>
      <c r="F848" s="92"/>
      <c r="G848" s="252"/>
      <c r="H848" s="253"/>
    </row>
    <row r="849" spans="1:8" ht="15" thickBot="1" x14ac:dyDescent="0.35">
      <c r="A849" s="106" t="s">
        <v>65</v>
      </c>
      <c r="B849" s="107" t="str">
        <f>'LICENSE-REGIS'!I40</f>
        <v>N/A</v>
      </c>
      <c r="C849" s="108" t="s">
        <v>66</v>
      </c>
      <c r="D849" s="107">
        <f>'LICENSE-REGIS'!M40</f>
        <v>0</v>
      </c>
      <c r="E849" s="254"/>
      <c r="F849" s="255"/>
      <c r="G849" s="255"/>
      <c r="H849" s="256"/>
    </row>
    <row r="853" spans="1:8" ht="15" thickBot="1" x14ac:dyDescent="0.35"/>
    <row r="854" spans="1:8" x14ac:dyDescent="0.3">
      <c r="A854" s="115" t="s">
        <v>9</v>
      </c>
      <c r="B854" s="112" t="s">
        <v>10</v>
      </c>
      <c r="C854" s="112" t="s">
        <v>11</v>
      </c>
      <c r="D854" s="112" t="s">
        <v>12</v>
      </c>
      <c r="E854" s="112" t="s">
        <v>13</v>
      </c>
      <c r="F854" s="112" t="s">
        <v>15</v>
      </c>
      <c r="G854" s="112" t="s">
        <v>16</v>
      </c>
      <c r="H854" s="114" t="s">
        <v>17</v>
      </c>
    </row>
    <row r="855" spans="1:8" ht="17.399999999999999" x14ac:dyDescent="0.35">
      <c r="A855" s="116">
        <f>'CASE DATA'!A41</f>
        <v>0</v>
      </c>
      <c r="B855" s="117">
        <f>'CASE DATA'!B41</f>
        <v>0</v>
      </c>
      <c r="C855" s="119">
        <f>'CASE DATA'!C41</f>
        <v>0</v>
      </c>
      <c r="D855" s="119">
        <f>'CASE DATA'!D41</f>
        <v>0</v>
      </c>
      <c r="E855" s="117">
        <f>'CASE DATA'!E41</f>
        <v>0</v>
      </c>
      <c r="F855" s="117">
        <f>'CASE DATA'!G41</f>
        <v>0</v>
      </c>
      <c r="G855" s="117">
        <f>'CASE DATA'!H41</f>
        <v>0</v>
      </c>
      <c r="H855" s="118">
        <f>'CASE DATA'!I41</f>
        <v>0</v>
      </c>
    </row>
    <row r="856" spans="1:8" x14ac:dyDescent="0.3">
      <c r="A856" s="93" t="s">
        <v>19</v>
      </c>
      <c r="B856" s="72">
        <f>'CASE DATA'!J41</f>
        <v>0</v>
      </c>
      <c r="C856" s="73" t="s">
        <v>22</v>
      </c>
      <c r="D856" s="76">
        <f>'CASE DATA'!M41</f>
        <v>0</v>
      </c>
      <c r="E856" s="78" t="s">
        <v>25</v>
      </c>
      <c r="F856" s="81">
        <f>'CASE DATA'!P41</f>
        <v>0</v>
      </c>
      <c r="G856" s="83" t="s">
        <v>28</v>
      </c>
      <c r="H856" s="94">
        <f>'CASE DATA'!S41</f>
        <v>0</v>
      </c>
    </row>
    <row r="857" spans="1:8" x14ac:dyDescent="0.3">
      <c r="A857" s="95" t="s">
        <v>20</v>
      </c>
      <c r="B857" s="72">
        <f>'CASE DATA'!K41</f>
        <v>0</v>
      </c>
      <c r="C857" s="74" t="s">
        <v>23</v>
      </c>
      <c r="D857" s="76">
        <f>'CASE DATA'!N41</f>
        <v>0</v>
      </c>
      <c r="E857" s="79" t="s">
        <v>26</v>
      </c>
      <c r="F857" s="81">
        <f>'CASE DATA'!Q41</f>
        <v>0</v>
      </c>
      <c r="G857" s="84" t="s">
        <v>29</v>
      </c>
      <c r="H857" s="94">
        <f>'CASE DATA'!T41</f>
        <v>0</v>
      </c>
    </row>
    <row r="858" spans="1:8" x14ac:dyDescent="0.3">
      <c r="A858" s="96" t="s">
        <v>21</v>
      </c>
      <c r="B858" s="72">
        <f>'CASE DATA'!L41</f>
        <v>0</v>
      </c>
      <c r="C858" s="75" t="s">
        <v>24</v>
      </c>
      <c r="D858" s="77">
        <f>'CASE DATA'!O41</f>
        <v>0</v>
      </c>
      <c r="E858" s="80" t="s">
        <v>27</v>
      </c>
      <c r="F858" s="82">
        <f>'CASE DATA'!R41</f>
        <v>0</v>
      </c>
      <c r="G858" s="68"/>
      <c r="H858" s="97"/>
    </row>
    <row r="859" spans="1:8" x14ac:dyDescent="0.3">
      <c r="A859" s="98" t="s">
        <v>8</v>
      </c>
      <c r="B859" s="257">
        <f>'CASE DATA'!U41</f>
        <v>0</v>
      </c>
      <c r="C859" s="258"/>
      <c r="D859" s="258"/>
      <c r="E859" s="258"/>
      <c r="F859" s="258"/>
      <c r="G859" s="258"/>
      <c r="H859" s="259"/>
    </row>
    <row r="860" spans="1:8" ht="18" x14ac:dyDescent="0.35">
      <c r="A860" s="244" t="s">
        <v>76</v>
      </c>
      <c r="B860" s="245"/>
      <c r="C860" s="245"/>
      <c r="D860" s="245"/>
      <c r="E860" s="245"/>
      <c r="F860" s="245"/>
      <c r="G860" s="245"/>
      <c r="H860" s="246"/>
    </row>
    <row r="861" spans="1:8" ht="28.8" x14ac:dyDescent="0.3">
      <c r="A861" s="99" t="s">
        <v>40</v>
      </c>
      <c r="B861" s="85" t="s">
        <v>77</v>
      </c>
      <c r="C861" s="86" t="s">
        <v>44</v>
      </c>
      <c r="D861" s="86" t="s">
        <v>45</v>
      </c>
      <c r="E861" s="86" t="s">
        <v>46</v>
      </c>
      <c r="F861" s="87" t="s">
        <v>47</v>
      </c>
      <c r="G861" s="66" t="s">
        <v>78</v>
      </c>
      <c r="H861" s="100"/>
    </row>
    <row r="862" spans="1:8" x14ac:dyDescent="0.3">
      <c r="A862" s="101" t="str">
        <f>EXPUNGEMENT!D40</f>
        <v>NO</v>
      </c>
      <c r="B862" s="101" t="str">
        <f>EXPUNGEMENT!E40</f>
        <v>N/A</v>
      </c>
      <c r="C862" s="191" t="str">
        <f>EXPUNGEMENT!H40</f>
        <v>NO</v>
      </c>
      <c r="D862" s="191" t="str">
        <f>EXPUNGEMENT!I40</f>
        <v>N/A</v>
      </c>
      <c r="E862" s="191" t="str">
        <f>EXPUNGEMENT!J40</f>
        <v>N/A</v>
      </c>
      <c r="F862" s="191" t="str">
        <f>EXPUNGEMENT!K40</f>
        <v>N/A</v>
      </c>
      <c r="G862" s="69"/>
      <c r="H862" s="102"/>
    </row>
    <row r="863" spans="1:8" x14ac:dyDescent="0.3">
      <c r="A863" s="103" t="s">
        <v>49</v>
      </c>
      <c r="B863" s="88" t="s">
        <v>50</v>
      </c>
      <c r="C863" s="89" t="s">
        <v>45</v>
      </c>
      <c r="D863" s="89" t="s">
        <v>46</v>
      </c>
      <c r="E863" s="69"/>
      <c r="F863" s="69"/>
      <c r="G863" s="69"/>
      <c r="H863" s="102"/>
    </row>
    <row r="864" spans="1:8" x14ac:dyDescent="0.3">
      <c r="A864" s="104" t="str">
        <f>EXPUNGEMENT!M40</f>
        <v>NO</v>
      </c>
      <c r="B864" s="104">
        <f>EXPUNGEMENT!N40</f>
        <v>0</v>
      </c>
      <c r="C864" s="104" t="str">
        <f>EXPUNGEMENT!O40</f>
        <v>N/A</v>
      </c>
      <c r="D864" s="104" t="str">
        <f>EXPUNGEMENT!P40</f>
        <v>N/A</v>
      </c>
      <c r="E864" s="69"/>
      <c r="F864" s="69"/>
      <c r="G864" s="69"/>
      <c r="H864" s="102"/>
    </row>
    <row r="865" spans="1:8" ht="18.75" customHeight="1" x14ac:dyDescent="0.35">
      <c r="A865" s="244" t="s">
        <v>79</v>
      </c>
      <c r="B865" s="245"/>
      <c r="C865" s="245"/>
      <c r="D865" s="245"/>
      <c r="E865" s="245"/>
      <c r="F865" s="247"/>
      <c r="G865" s="248">
        <v>38</v>
      </c>
      <c r="H865" s="249"/>
    </row>
    <row r="866" spans="1:8" ht="15" customHeight="1" x14ac:dyDescent="0.3">
      <c r="A866" s="105" t="s">
        <v>59</v>
      </c>
      <c r="B866" s="67">
        <f>BANKRUPTCY!C41</f>
        <v>0</v>
      </c>
      <c r="C866" s="90" t="s">
        <v>60</v>
      </c>
      <c r="D866" s="67">
        <f>BANKRUPTCY!D41</f>
        <v>0</v>
      </c>
      <c r="E866" s="90" t="s">
        <v>61</v>
      </c>
      <c r="F866" s="70">
        <f>BANKRUPTCY!E41</f>
        <v>0</v>
      </c>
      <c r="G866" s="250"/>
      <c r="H866" s="251"/>
    </row>
    <row r="867" spans="1:8" ht="18.75" customHeight="1" x14ac:dyDescent="0.35">
      <c r="A867" s="244" t="s">
        <v>80</v>
      </c>
      <c r="B867" s="245"/>
      <c r="C867" s="245"/>
      <c r="D867" s="245"/>
      <c r="E867" s="245"/>
      <c r="F867" s="247"/>
      <c r="G867" s="250"/>
      <c r="H867" s="251"/>
    </row>
    <row r="868" spans="1:8" ht="15" customHeight="1" x14ac:dyDescent="0.3">
      <c r="A868" s="105" t="s">
        <v>59</v>
      </c>
      <c r="B868" s="67">
        <f>SOL!C41</f>
        <v>0</v>
      </c>
      <c r="C868" s="90" t="s">
        <v>60</v>
      </c>
      <c r="D868" s="67">
        <f>SOL!D41</f>
        <v>0</v>
      </c>
      <c r="E868" s="90" t="s">
        <v>61</v>
      </c>
      <c r="F868" s="70">
        <f>SOL!E41</f>
        <v>0</v>
      </c>
      <c r="G868" s="250"/>
      <c r="H868" s="251"/>
    </row>
    <row r="869" spans="1:8" ht="18.75" customHeight="1" x14ac:dyDescent="0.35">
      <c r="A869" s="244" t="s">
        <v>81</v>
      </c>
      <c r="B869" s="245"/>
      <c r="C869" s="245"/>
      <c r="D869" s="245"/>
      <c r="E869" s="92"/>
      <c r="F869" s="91"/>
      <c r="G869" s="250"/>
      <c r="H869" s="251"/>
    </row>
    <row r="870" spans="1:8" ht="15" customHeight="1" x14ac:dyDescent="0.3">
      <c r="A870" s="105" t="s">
        <v>70</v>
      </c>
      <c r="B870" s="67">
        <f>EXEMPTIONS!C41</f>
        <v>0</v>
      </c>
      <c r="C870" s="90" t="s">
        <v>71</v>
      </c>
      <c r="D870" s="67">
        <f>EXEMPTIONS!D41</f>
        <v>0</v>
      </c>
      <c r="E870" s="71"/>
      <c r="F870" s="71"/>
      <c r="G870" s="250"/>
      <c r="H870" s="251"/>
    </row>
    <row r="871" spans="1:8" ht="18.75" customHeight="1" x14ac:dyDescent="0.35">
      <c r="A871" s="244" t="s">
        <v>82</v>
      </c>
      <c r="B871" s="245"/>
      <c r="C871" s="245"/>
      <c r="D871" s="245"/>
      <c r="E871" s="92"/>
      <c r="F871" s="92"/>
      <c r="G871" s="252"/>
      <c r="H871" s="253"/>
    </row>
    <row r="872" spans="1:8" ht="15" thickBot="1" x14ac:dyDescent="0.35">
      <c r="A872" s="106" t="s">
        <v>65</v>
      </c>
      <c r="B872" s="107" t="str">
        <f>'LICENSE-REGIS'!I41</f>
        <v>N/A</v>
      </c>
      <c r="C872" s="108" t="s">
        <v>66</v>
      </c>
      <c r="D872" s="107">
        <f>'LICENSE-REGIS'!M41</f>
        <v>0</v>
      </c>
      <c r="E872" s="254"/>
      <c r="F872" s="255"/>
      <c r="G872" s="255"/>
      <c r="H872" s="256"/>
    </row>
    <row r="876" spans="1:8" ht="15" thickBot="1" x14ac:dyDescent="0.35"/>
    <row r="877" spans="1:8" x14ac:dyDescent="0.3">
      <c r="A877" s="115" t="s">
        <v>9</v>
      </c>
      <c r="B877" s="112" t="s">
        <v>10</v>
      </c>
      <c r="C877" s="112" t="s">
        <v>11</v>
      </c>
      <c r="D877" s="112" t="s">
        <v>12</v>
      </c>
      <c r="E877" s="112" t="s">
        <v>13</v>
      </c>
      <c r="F877" s="112" t="s">
        <v>15</v>
      </c>
      <c r="G877" s="112" t="s">
        <v>16</v>
      </c>
      <c r="H877" s="114" t="s">
        <v>17</v>
      </c>
    </row>
    <row r="878" spans="1:8" ht="17.399999999999999" x14ac:dyDescent="0.35">
      <c r="A878" s="116">
        <f>'CASE DATA'!A42</f>
        <v>0</v>
      </c>
      <c r="B878" s="117">
        <f>'CASE DATA'!B42</f>
        <v>0</v>
      </c>
      <c r="C878" s="119">
        <f>'CASE DATA'!C42</f>
        <v>0</v>
      </c>
      <c r="D878" s="119">
        <f>'CASE DATA'!D42</f>
        <v>0</v>
      </c>
      <c r="E878" s="117">
        <f>'CASE DATA'!E42</f>
        <v>0</v>
      </c>
      <c r="F878" s="117">
        <f>'CASE DATA'!G42</f>
        <v>0</v>
      </c>
      <c r="G878" s="117">
        <f>'CASE DATA'!H42</f>
        <v>0</v>
      </c>
      <c r="H878" s="118">
        <f>'CASE DATA'!I42</f>
        <v>0</v>
      </c>
    </row>
    <row r="879" spans="1:8" x14ac:dyDescent="0.3">
      <c r="A879" s="93" t="s">
        <v>19</v>
      </c>
      <c r="B879" s="72">
        <f>'CASE DATA'!J42</f>
        <v>0</v>
      </c>
      <c r="C879" s="73" t="s">
        <v>22</v>
      </c>
      <c r="D879" s="76">
        <f>'CASE DATA'!M42</f>
        <v>0</v>
      </c>
      <c r="E879" s="78" t="s">
        <v>25</v>
      </c>
      <c r="F879" s="81">
        <f>'CASE DATA'!P42</f>
        <v>0</v>
      </c>
      <c r="G879" s="83" t="s">
        <v>28</v>
      </c>
      <c r="H879" s="94">
        <f>'CASE DATA'!S42</f>
        <v>0</v>
      </c>
    </row>
    <row r="880" spans="1:8" x14ac:dyDescent="0.3">
      <c r="A880" s="95" t="s">
        <v>20</v>
      </c>
      <c r="B880" s="72">
        <f>'CASE DATA'!K42</f>
        <v>0</v>
      </c>
      <c r="C880" s="74" t="s">
        <v>23</v>
      </c>
      <c r="D880" s="76">
        <f>'CASE DATA'!N42</f>
        <v>0</v>
      </c>
      <c r="E880" s="79" t="s">
        <v>26</v>
      </c>
      <c r="F880" s="81">
        <f>'CASE DATA'!Q42</f>
        <v>0</v>
      </c>
      <c r="G880" s="84" t="s">
        <v>29</v>
      </c>
      <c r="H880" s="94">
        <f>'CASE DATA'!T42</f>
        <v>0</v>
      </c>
    </row>
    <row r="881" spans="1:8" x14ac:dyDescent="0.3">
      <c r="A881" s="96" t="s">
        <v>21</v>
      </c>
      <c r="B881" s="72">
        <f>'CASE DATA'!L42</f>
        <v>0</v>
      </c>
      <c r="C881" s="75" t="s">
        <v>24</v>
      </c>
      <c r="D881" s="77">
        <f>'CASE DATA'!O42</f>
        <v>0</v>
      </c>
      <c r="E881" s="80" t="s">
        <v>27</v>
      </c>
      <c r="F881" s="82">
        <f>'CASE DATA'!R42</f>
        <v>0</v>
      </c>
      <c r="G881" s="68"/>
      <c r="H881" s="97"/>
    </row>
    <row r="882" spans="1:8" x14ac:dyDescent="0.3">
      <c r="A882" s="98" t="s">
        <v>8</v>
      </c>
      <c r="B882" s="257">
        <f>'CASE DATA'!U42</f>
        <v>0</v>
      </c>
      <c r="C882" s="258"/>
      <c r="D882" s="258"/>
      <c r="E882" s="258"/>
      <c r="F882" s="258"/>
      <c r="G882" s="258"/>
      <c r="H882" s="259"/>
    </row>
    <row r="883" spans="1:8" ht="18" x14ac:dyDescent="0.35">
      <c r="A883" s="244" t="s">
        <v>76</v>
      </c>
      <c r="B883" s="245"/>
      <c r="C883" s="245"/>
      <c r="D883" s="245"/>
      <c r="E883" s="245"/>
      <c r="F883" s="245"/>
      <c r="G883" s="245"/>
      <c r="H883" s="246"/>
    </row>
    <row r="884" spans="1:8" ht="28.8" x14ac:dyDescent="0.3">
      <c r="A884" s="99" t="s">
        <v>40</v>
      </c>
      <c r="B884" s="85" t="s">
        <v>77</v>
      </c>
      <c r="C884" s="86" t="s">
        <v>44</v>
      </c>
      <c r="D884" s="86" t="s">
        <v>45</v>
      </c>
      <c r="E884" s="86" t="s">
        <v>46</v>
      </c>
      <c r="F884" s="87" t="s">
        <v>47</v>
      </c>
      <c r="G884" s="66" t="s">
        <v>78</v>
      </c>
      <c r="H884" s="100"/>
    </row>
    <row r="885" spans="1:8" x14ac:dyDescent="0.3">
      <c r="A885" s="101" t="str">
        <f>EXPUNGEMENT!D41</f>
        <v>NO</v>
      </c>
      <c r="B885" s="101" t="str">
        <f>EXPUNGEMENT!E41</f>
        <v>N/A</v>
      </c>
      <c r="C885" s="191" t="str">
        <f>EXPUNGEMENT!H41</f>
        <v>NO</v>
      </c>
      <c r="D885" s="191" t="str">
        <f>EXPUNGEMENT!I41</f>
        <v>N/A</v>
      </c>
      <c r="E885" s="191" t="str">
        <f>EXPUNGEMENT!J41</f>
        <v>N/A</v>
      </c>
      <c r="F885" s="191" t="str">
        <f>EXPUNGEMENT!K41</f>
        <v>N/A</v>
      </c>
      <c r="G885" s="69"/>
      <c r="H885" s="102"/>
    </row>
    <row r="886" spans="1:8" x14ac:dyDescent="0.3">
      <c r="A886" s="103" t="s">
        <v>49</v>
      </c>
      <c r="B886" s="88" t="s">
        <v>50</v>
      </c>
      <c r="C886" s="89" t="s">
        <v>45</v>
      </c>
      <c r="D886" s="89" t="s">
        <v>46</v>
      </c>
      <c r="E886" s="69"/>
      <c r="F886" s="69"/>
      <c r="G886" s="69"/>
      <c r="H886" s="102"/>
    </row>
    <row r="887" spans="1:8" x14ac:dyDescent="0.3">
      <c r="A887" s="104" t="str">
        <f>EXPUNGEMENT!M41</f>
        <v>NO</v>
      </c>
      <c r="B887" s="104">
        <f>EXPUNGEMENT!N41</f>
        <v>0</v>
      </c>
      <c r="C887" s="104" t="str">
        <f>EXPUNGEMENT!O41</f>
        <v>N/A</v>
      </c>
      <c r="D887" s="104" t="str">
        <f>EXPUNGEMENT!P41</f>
        <v>N/A</v>
      </c>
      <c r="E887" s="69"/>
      <c r="F887" s="69"/>
      <c r="G887" s="69"/>
      <c r="H887" s="102"/>
    </row>
    <row r="888" spans="1:8" ht="18" x14ac:dyDescent="0.35">
      <c r="A888" s="244" t="s">
        <v>79</v>
      </c>
      <c r="B888" s="245"/>
      <c r="C888" s="245"/>
      <c r="D888" s="245"/>
      <c r="E888" s="245"/>
      <c r="F888" s="247"/>
      <c r="G888" s="248">
        <v>39</v>
      </c>
      <c r="H888" s="249"/>
    </row>
    <row r="889" spans="1:8" x14ac:dyDescent="0.3">
      <c r="A889" s="105" t="s">
        <v>59</v>
      </c>
      <c r="B889" s="67">
        <f>BANKRUPTCY!C42</f>
        <v>0</v>
      </c>
      <c r="C889" s="90" t="s">
        <v>60</v>
      </c>
      <c r="D889" s="67">
        <f>BANKRUPTCY!D42</f>
        <v>0</v>
      </c>
      <c r="E889" s="90" t="s">
        <v>61</v>
      </c>
      <c r="F889" s="70">
        <f>BANKRUPTCY!E42</f>
        <v>0</v>
      </c>
      <c r="G889" s="250"/>
      <c r="H889" s="251"/>
    </row>
    <row r="890" spans="1:8" ht="18" x14ac:dyDescent="0.35">
      <c r="A890" s="244" t="s">
        <v>80</v>
      </c>
      <c r="B890" s="245"/>
      <c r="C890" s="245"/>
      <c r="D890" s="245"/>
      <c r="E890" s="245"/>
      <c r="F890" s="247"/>
      <c r="G890" s="250"/>
      <c r="H890" s="251"/>
    </row>
    <row r="891" spans="1:8" x14ac:dyDescent="0.3">
      <c r="A891" s="105" t="s">
        <v>59</v>
      </c>
      <c r="B891" s="67">
        <f>SOL!C42</f>
        <v>0</v>
      </c>
      <c r="C891" s="90" t="s">
        <v>60</v>
      </c>
      <c r="D891" s="67">
        <f>SOL!D42</f>
        <v>0</v>
      </c>
      <c r="E891" s="90" t="s">
        <v>61</v>
      </c>
      <c r="F891" s="70">
        <f>SOL!E42</f>
        <v>0</v>
      </c>
      <c r="G891" s="250"/>
      <c r="H891" s="251"/>
    </row>
    <row r="892" spans="1:8" ht="18" x14ac:dyDescent="0.35">
      <c r="A892" s="244" t="s">
        <v>81</v>
      </c>
      <c r="B892" s="245"/>
      <c r="C892" s="245"/>
      <c r="D892" s="245"/>
      <c r="E892" s="92"/>
      <c r="F892" s="91"/>
      <c r="G892" s="250"/>
      <c r="H892" s="251"/>
    </row>
    <row r="893" spans="1:8" x14ac:dyDescent="0.3">
      <c r="A893" s="105" t="s">
        <v>70</v>
      </c>
      <c r="B893" s="67">
        <f>EXEMPTIONS!C42</f>
        <v>0</v>
      </c>
      <c r="C893" s="90" t="s">
        <v>71</v>
      </c>
      <c r="D893" s="67">
        <f>EXEMPTIONS!D42</f>
        <v>0</v>
      </c>
      <c r="E893" s="71"/>
      <c r="F893" s="71"/>
      <c r="G893" s="250"/>
      <c r="H893" s="251"/>
    </row>
    <row r="894" spans="1:8" ht="18" x14ac:dyDescent="0.35">
      <c r="A894" s="244" t="s">
        <v>82</v>
      </c>
      <c r="B894" s="245"/>
      <c r="C894" s="245"/>
      <c r="D894" s="245"/>
      <c r="E894" s="92"/>
      <c r="F894" s="92"/>
      <c r="G894" s="252"/>
      <c r="H894" s="253"/>
    </row>
    <row r="895" spans="1:8" ht="15" thickBot="1" x14ac:dyDescent="0.35">
      <c r="A895" s="106" t="s">
        <v>65</v>
      </c>
      <c r="B895" s="107" t="str">
        <f>'LICENSE-REGIS'!I42</f>
        <v>N/A</v>
      </c>
      <c r="C895" s="108" t="s">
        <v>66</v>
      </c>
      <c r="D895" s="107">
        <f>'LICENSE-REGIS'!M42</f>
        <v>0</v>
      </c>
      <c r="E895" s="254"/>
      <c r="F895" s="255"/>
      <c r="G895" s="255"/>
      <c r="H895" s="256"/>
    </row>
    <row r="899" spans="1:8" ht="15" thickBot="1" x14ac:dyDescent="0.35"/>
    <row r="900" spans="1:8" x14ac:dyDescent="0.3">
      <c r="A900" s="115" t="s">
        <v>9</v>
      </c>
      <c r="B900" s="112" t="s">
        <v>10</v>
      </c>
      <c r="C900" s="112" t="s">
        <v>11</v>
      </c>
      <c r="D900" s="112" t="s">
        <v>12</v>
      </c>
      <c r="E900" s="112" t="s">
        <v>13</v>
      </c>
      <c r="F900" s="112" t="s">
        <v>15</v>
      </c>
      <c r="G900" s="112" t="s">
        <v>16</v>
      </c>
      <c r="H900" s="114" t="s">
        <v>17</v>
      </c>
    </row>
    <row r="901" spans="1:8" ht="17.399999999999999" x14ac:dyDescent="0.35">
      <c r="A901" s="116">
        <f>'CASE DATA'!A43</f>
        <v>0</v>
      </c>
      <c r="B901" s="117">
        <f>'CASE DATA'!B43</f>
        <v>0</v>
      </c>
      <c r="C901" s="119">
        <f>'CASE DATA'!C43</f>
        <v>0</v>
      </c>
      <c r="D901" s="119">
        <f>'CASE DATA'!D43</f>
        <v>0</v>
      </c>
      <c r="E901" s="117">
        <f>'CASE DATA'!E43</f>
        <v>0</v>
      </c>
      <c r="F901" s="117">
        <f>'CASE DATA'!G43</f>
        <v>0</v>
      </c>
      <c r="G901" s="117">
        <f>'CASE DATA'!H43</f>
        <v>0</v>
      </c>
      <c r="H901" s="118">
        <f>'CASE DATA'!I43</f>
        <v>0</v>
      </c>
    </row>
    <row r="902" spans="1:8" x14ac:dyDescent="0.3">
      <c r="A902" s="93" t="s">
        <v>19</v>
      </c>
      <c r="B902" s="72">
        <f>'CASE DATA'!J43</f>
        <v>0</v>
      </c>
      <c r="C902" s="73" t="s">
        <v>22</v>
      </c>
      <c r="D902" s="76">
        <f>'CASE DATA'!M43</f>
        <v>0</v>
      </c>
      <c r="E902" s="78" t="s">
        <v>25</v>
      </c>
      <c r="F902" s="81">
        <f>'CASE DATA'!P43</f>
        <v>0</v>
      </c>
      <c r="G902" s="83" t="s">
        <v>28</v>
      </c>
      <c r="H902" s="94">
        <f>'CASE DATA'!S43</f>
        <v>0</v>
      </c>
    </row>
    <row r="903" spans="1:8" x14ac:dyDescent="0.3">
      <c r="A903" s="95" t="s">
        <v>20</v>
      </c>
      <c r="B903" s="72">
        <f>'CASE DATA'!K43</f>
        <v>0</v>
      </c>
      <c r="C903" s="74" t="s">
        <v>23</v>
      </c>
      <c r="D903" s="76">
        <f>'CASE DATA'!N43</f>
        <v>0</v>
      </c>
      <c r="E903" s="79" t="s">
        <v>26</v>
      </c>
      <c r="F903" s="81">
        <f>'CASE DATA'!Q43</f>
        <v>0</v>
      </c>
      <c r="G903" s="84" t="s">
        <v>29</v>
      </c>
      <c r="H903" s="94">
        <f>'CASE DATA'!T43</f>
        <v>0</v>
      </c>
    </row>
    <row r="904" spans="1:8" x14ac:dyDescent="0.3">
      <c r="A904" s="96" t="s">
        <v>21</v>
      </c>
      <c r="B904" s="72">
        <f>'CASE DATA'!L43</f>
        <v>0</v>
      </c>
      <c r="C904" s="75" t="s">
        <v>24</v>
      </c>
      <c r="D904" s="77">
        <f>'CASE DATA'!O43</f>
        <v>0</v>
      </c>
      <c r="E904" s="80" t="s">
        <v>27</v>
      </c>
      <c r="F904" s="82">
        <f>'CASE DATA'!R43</f>
        <v>0</v>
      </c>
      <c r="G904" s="68"/>
      <c r="H904" s="97"/>
    </row>
    <row r="905" spans="1:8" x14ac:dyDescent="0.3">
      <c r="A905" s="98" t="s">
        <v>8</v>
      </c>
      <c r="B905" s="257">
        <f>'CASE DATA'!U43</f>
        <v>0</v>
      </c>
      <c r="C905" s="258"/>
      <c r="D905" s="258"/>
      <c r="E905" s="258"/>
      <c r="F905" s="258"/>
      <c r="G905" s="258"/>
      <c r="H905" s="259"/>
    </row>
    <row r="906" spans="1:8" ht="18" x14ac:dyDescent="0.35">
      <c r="A906" s="244" t="s">
        <v>76</v>
      </c>
      <c r="B906" s="245"/>
      <c r="C906" s="245"/>
      <c r="D906" s="245"/>
      <c r="E906" s="245"/>
      <c r="F906" s="245"/>
      <c r="G906" s="245"/>
      <c r="H906" s="246"/>
    </row>
    <row r="907" spans="1:8" ht="28.8" x14ac:dyDescent="0.3">
      <c r="A907" s="99" t="s">
        <v>40</v>
      </c>
      <c r="B907" s="85" t="s">
        <v>77</v>
      </c>
      <c r="C907" s="86" t="s">
        <v>44</v>
      </c>
      <c r="D907" s="86" t="s">
        <v>45</v>
      </c>
      <c r="E907" s="86" t="s">
        <v>46</v>
      </c>
      <c r="F907" s="87" t="s">
        <v>47</v>
      </c>
      <c r="G907" s="66" t="s">
        <v>78</v>
      </c>
      <c r="H907" s="100"/>
    </row>
    <row r="908" spans="1:8" x14ac:dyDescent="0.3">
      <c r="A908" s="101" t="str">
        <f>EXPUNGEMENT!D42</f>
        <v>NO</v>
      </c>
      <c r="B908" s="101" t="str">
        <f>EXPUNGEMENT!E42</f>
        <v>N/A</v>
      </c>
      <c r="C908" s="191" t="str">
        <f>EXPUNGEMENT!H42</f>
        <v>NO</v>
      </c>
      <c r="D908" s="191" t="str">
        <f>EXPUNGEMENT!I42</f>
        <v>N/A</v>
      </c>
      <c r="E908" s="191" t="str">
        <f>EXPUNGEMENT!J42</f>
        <v>N/A</v>
      </c>
      <c r="F908" s="191" t="str">
        <f>EXPUNGEMENT!K42</f>
        <v>N/A</v>
      </c>
      <c r="G908" s="69"/>
      <c r="H908" s="102"/>
    </row>
    <row r="909" spans="1:8" x14ac:dyDescent="0.3">
      <c r="A909" s="103" t="s">
        <v>49</v>
      </c>
      <c r="B909" s="88" t="s">
        <v>50</v>
      </c>
      <c r="C909" s="89" t="s">
        <v>45</v>
      </c>
      <c r="D909" s="89" t="s">
        <v>46</v>
      </c>
      <c r="E909" s="69"/>
      <c r="F909" s="69"/>
      <c r="G909" s="69"/>
      <c r="H909" s="102"/>
    </row>
    <row r="910" spans="1:8" x14ac:dyDescent="0.3">
      <c r="A910" s="104" t="str">
        <f>EXPUNGEMENT!M42</f>
        <v>NO</v>
      </c>
      <c r="B910" s="104">
        <f>EXPUNGEMENT!N42</f>
        <v>0</v>
      </c>
      <c r="C910" s="104" t="str">
        <f>EXPUNGEMENT!O42</f>
        <v>N/A</v>
      </c>
      <c r="D910" s="104" t="str">
        <f>EXPUNGEMENT!P42</f>
        <v>N/A</v>
      </c>
      <c r="E910" s="69"/>
      <c r="F910" s="69"/>
      <c r="G910" s="69"/>
      <c r="H910" s="102"/>
    </row>
    <row r="911" spans="1:8" ht="18" x14ac:dyDescent="0.35">
      <c r="A911" s="244" t="s">
        <v>79</v>
      </c>
      <c r="B911" s="245"/>
      <c r="C911" s="245"/>
      <c r="D911" s="245"/>
      <c r="E911" s="245"/>
      <c r="F911" s="247"/>
      <c r="G911" s="248">
        <v>40</v>
      </c>
      <c r="H911" s="249"/>
    </row>
    <row r="912" spans="1:8" x14ac:dyDescent="0.3">
      <c r="A912" s="105" t="s">
        <v>59</v>
      </c>
      <c r="B912" s="67">
        <f>BANKRUPTCY!C43</f>
        <v>0</v>
      </c>
      <c r="C912" s="90" t="s">
        <v>60</v>
      </c>
      <c r="D912" s="67">
        <f>BANKRUPTCY!D43</f>
        <v>0</v>
      </c>
      <c r="E912" s="90" t="s">
        <v>61</v>
      </c>
      <c r="F912" s="70">
        <f>BANKRUPTCY!E43</f>
        <v>0</v>
      </c>
      <c r="G912" s="250"/>
      <c r="H912" s="251"/>
    </row>
    <row r="913" spans="1:8" ht="18" x14ac:dyDescent="0.35">
      <c r="A913" s="244" t="s">
        <v>80</v>
      </c>
      <c r="B913" s="245"/>
      <c r="C913" s="245"/>
      <c r="D913" s="245"/>
      <c r="E913" s="245"/>
      <c r="F913" s="247"/>
      <c r="G913" s="250"/>
      <c r="H913" s="251"/>
    </row>
    <row r="914" spans="1:8" x14ac:dyDescent="0.3">
      <c r="A914" s="105" t="s">
        <v>59</v>
      </c>
      <c r="B914" s="67">
        <f>SOL!C43</f>
        <v>0</v>
      </c>
      <c r="C914" s="90" t="s">
        <v>60</v>
      </c>
      <c r="D914" s="67">
        <f>SOL!D43</f>
        <v>0</v>
      </c>
      <c r="E914" s="90" t="s">
        <v>61</v>
      </c>
      <c r="F914" s="70">
        <f>SOL!E43</f>
        <v>0</v>
      </c>
      <c r="G914" s="250"/>
      <c r="H914" s="251"/>
    </row>
    <row r="915" spans="1:8" ht="18" x14ac:dyDescent="0.35">
      <c r="A915" s="244" t="s">
        <v>81</v>
      </c>
      <c r="B915" s="245"/>
      <c r="C915" s="245"/>
      <c r="D915" s="245"/>
      <c r="E915" s="92"/>
      <c r="F915" s="91"/>
      <c r="G915" s="250"/>
      <c r="H915" s="251"/>
    </row>
    <row r="916" spans="1:8" x14ac:dyDescent="0.3">
      <c r="A916" s="105" t="s">
        <v>70</v>
      </c>
      <c r="B916" s="67">
        <f>EXEMPTIONS!C43</f>
        <v>0</v>
      </c>
      <c r="C916" s="90" t="s">
        <v>71</v>
      </c>
      <c r="D916" s="67">
        <f>EXEMPTIONS!D43</f>
        <v>0</v>
      </c>
      <c r="E916" s="71"/>
      <c r="F916" s="71"/>
      <c r="G916" s="250"/>
      <c r="H916" s="251"/>
    </row>
    <row r="917" spans="1:8" ht="18" x14ac:dyDescent="0.35">
      <c r="A917" s="244" t="s">
        <v>82</v>
      </c>
      <c r="B917" s="245"/>
      <c r="C917" s="245"/>
      <c r="D917" s="245"/>
      <c r="E917" s="92"/>
      <c r="F917" s="92"/>
      <c r="G917" s="252"/>
      <c r="H917" s="253"/>
    </row>
    <row r="918" spans="1:8" ht="15" thickBot="1" x14ac:dyDescent="0.35">
      <c r="A918" s="106" t="s">
        <v>65</v>
      </c>
      <c r="B918" s="107" t="str">
        <f>'LICENSE-REGIS'!I43</f>
        <v>N/A</v>
      </c>
      <c r="C918" s="108" t="s">
        <v>66</v>
      </c>
      <c r="D918" s="107">
        <f>'LICENSE-REGIS'!M43</f>
        <v>0</v>
      </c>
      <c r="E918" s="254"/>
      <c r="F918" s="255"/>
      <c r="G918" s="255"/>
      <c r="H918" s="256"/>
    </row>
    <row r="922" spans="1:8" ht="15" thickBot="1" x14ac:dyDescent="0.35"/>
    <row r="923" spans="1:8" x14ac:dyDescent="0.3">
      <c r="A923" s="115" t="s">
        <v>9</v>
      </c>
      <c r="B923" s="112" t="s">
        <v>10</v>
      </c>
      <c r="C923" s="112" t="s">
        <v>11</v>
      </c>
      <c r="D923" s="112" t="s">
        <v>12</v>
      </c>
      <c r="E923" s="112" t="s">
        <v>13</v>
      </c>
      <c r="F923" s="112" t="s">
        <v>15</v>
      </c>
      <c r="G923" s="112" t="s">
        <v>16</v>
      </c>
      <c r="H923" s="114" t="s">
        <v>17</v>
      </c>
    </row>
    <row r="924" spans="1:8" ht="17.399999999999999" x14ac:dyDescent="0.35">
      <c r="A924" s="116">
        <f>'CASE DATA'!A44</f>
        <v>0</v>
      </c>
      <c r="B924" s="117">
        <f>'CASE DATA'!B44</f>
        <v>0</v>
      </c>
      <c r="C924" s="119">
        <f>'CASE DATA'!C44</f>
        <v>0</v>
      </c>
      <c r="D924" s="119">
        <f>'CASE DATA'!D44</f>
        <v>0</v>
      </c>
      <c r="E924" s="117">
        <f>'CASE DATA'!E44</f>
        <v>0</v>
      </c>
      <c r="F924" s="117">
        <f>'CASE DATA'!G44</f>
        <v>0</v>
      </c>
      <c r="G924" s="117">
        <f>'CASE DATA'!H44</f>
        <v>0</v>
      </c>
      <c r="H924" s="118">
        <f>'CASE DATA'!I44</f>
        <v>0</v>
      </c>
    </row>
    <row r="925" spans="1:8" x14ac:dyDescent="0.3">
      <c r="A925" s="93" t="s">
        <v>19</v>
      </c>
      <c r="B925" s="72">
        <f>'CASE DATA'!J44</f>
        <v>0</v>
      </c>
      <c r="C925" s="73" t="s">
        <v>22</v>
      </c>
      <c r="D925" s="76">
        <f>'CASE DATA'!M44</f>
        <v>0</v>
      </c>
      <c r="E925" s="78" t="s">
        <v>25</v>
      </c>
      <c r="F925" s="81">
        <f>'CASE DATA'!P44</f>
        <v>0</v>
      </c>
      <c r="G925" s="83" t="s">
        <v>28</v>
      </c>
      <c r="H925" s="94">
        <f>'CASE DATA'!S44</f>
        <v>0</v>
      </c>
    </row>
    <row r="926" spans="1:8" x14ac:dyDescent="0.3">
      <c r="A926" s="95" t="s">
        <v>20</v>
      </c>
      <c r="B926" s="72">
        <f>'CASE DATA'!K44</f>
        <v>0</v>
      </c>
      <c r="C926" s="74" t="s">
        <v>23</v>
      </c>
      <c r="D926" s="76">
        <f>'CASE DATA'!N44</f>
        <v>0</v>
      </c>
      <c r="E926" s="79" t="s">
        <v>26</v>
      </c>
      <c r="F926" s="81">
        <f>'CASE DATA'!Q44</f>
        <v>0</v>
      </c>
      <c r="G926" s="84" t="s">
        <v>29</v>
      </c>
      <c r="H926" s="94">
        <f>'CASE DATA'!T44</f>
        <v>0</v>
      </c>
    </row>
    <row r="927" spans="1:8" x14ac:dyDescent="0.3">
      <c r="A927" s="96" t="s">
        <v>21</v>
      </c>
      <c r="B927" s="72">
        <f>'CASE DATA'!L44</f>
        <v>0</v>
      </c>
      <c r="C927" s="75" t="s">
        <v>24</v>
      </c>
      <c r="D927" s="77">
        <f>'CASE DATA'!O44</f>
        <v>0</v>
      </c>
      <c r="E927" s="80" t="s">
        <v>27</v>
      </c>
      <c r="F927" s="82">
        <f>'CASE DATA'!R44</f>
        <v>0</v>
      </c>
      <c r="G927" s="68"/>
      <c r="H927" s="97"/>
    </row>
    <row r="928" spans="1:8" x14ac:dyDescent="0.3">
      <c r="A928" s="98" t="s">
        <v>8</v>
      </c>
      <c r="B928" s="257">
        <f>'CASE DATA'!U44</f>
        <v>0</v>
      </c>
      <c r="C928" s="258"/>
      <c r="D928" s="258"/>
      <c r="E928" s="258"/>
      <c r="F928" s="258"/>
      <c r="G928" s="258"/>
      <c r="H928" s="259"/>
    </row>
    <row r="929" spans="1:8" ht="18" x14ac:dyDescent="0.35">
      <c r="A929" s="244" t="s">
        <v>76</v>
      </c>
      <c r="B929" s="245"/>
      <c r="C929" s="245"/>
      <c r="D929" s="245"/>
      <c r="E929" s="245"/>
      <c r="F929" s="245"/>
      <c r="G929" s="245"/>
      <c r="H929" s="246"/>
    </row>
    <row r="930" spans="1:8" ht="28.8" x14ac:dyDescent="0.3">
      <c r="A930" s="99" t="s">
        <v>40</v>
      </c>
      <c r="B930" s="85" t="s">
        <v>77</v>
      </c>
      <c r="C930" s="86" t="s">
        <v>44</v>
      </c>
      <c r="D930" s="86" t="s">
        <v>45</v>
      </c>
      <c r="E930" s="86" t="s">
        <v>46</v>
      </c>
      <c r="F930" s="87" t="s">
        <v>47</v>
      </c>
      <c r="G930" s="66" t="s">
        <v>78</v>
      </c>
      <c r="H930" s="100"/>
    </row>
    <row r="931" spans="1:8" x14ac:dyDescent="0.3">
      <c r="A931" s="101" t="str">
        <f>EXPUNGEMENT!D43</f>
        <v>NO</v>
      </c>
      <c r="B931" s="101" t="str">
        <f>EXPUNGEMENT!E43</f>
        <v>N/A</v>
      </c>
      <c r="C931" s="191" t="str">
        <f>EXPUNGEMENT!H43</f>
        <v>NO</v>
      </c>
      <c r="D931" s="191" t="str">
        <f>EXPUNGEMENT!I43</f>
        <v>N/A</v>
      </c>
      <c r="E931" s="191" t="str">
        <f>EXPUNGEMENT!J43</f>
        <v>N/A</v>
      </c>
      <c r="F931" s="191" t="str">
        <f>EXPUNGEMENT!K43</f>
        <v>N/A</v>
      </c>
      <c r="G931" s="69"/>
      <c r="H931" s="102"/>
    </row>
    <row r="932" spans="1:8" x14ac:dyDescent="0.3">
      <c r="A932" s="103" t="s">
        <v>49</v>
      </c>
      <c r="B932" s="88" t="s">
        <v>50</v>
      </c>
      <c r="C932" s="89" t="s">
        <v>45</v>
      </c>
      <c r="D932" s="89" t="s">
        <v>46</v>
      </c>
      <c r="E932" s="69"/>
      <c r="F932" s="69"/>
      <c r="G932" s="69"/>
      <c r="H932" s="102"/>
    </row>
    <row r="933" spans="1:8" x14ac:dyDescent="0.3">
      <c r="A933" s="104" t="str">
        <f>EXPUNGEMENT!M43</f>
        <v>NO</v>
      </c>
      <c r="B933" s="104">
        <f>EXPUNGEMENT!N43</f>
        <v>0</v>
      </c>
      <c r="C933" s="104" t="str">
        <f>EXPUNGEMENT!O43</f>
        <v>N/A</v>
      </c>
      <c r="D933" s="104" t="str">
        <f>EXPUNGEMENT!P43</f>
        <v>N/A</v>
      </c>
      <c r="E933" s="69"/>
      <c r="F933" s="69"/>
      <c r="G933" s="69"/>
      <c r="H933" s="102"/>
    </row>
    <row r="934" spans="1:8" ht="18.75" customHeight="1" x14ac:dyDescent="0.35">
      <c r="A934" s="244" t="s">
        <v>79</v>
      </c>
      <c r="B934" s="245"/>
      <c r="C934" s="245"/>
      <c r="D934" s="245"/>
      <c r="E934" s="245"/>
      <c r="F934" s="247"/>
      <c r="G934" s="248">
        <v>41</v>
      </c>
      <c r="H934" s="249"/>
    </row>
    <row r="935" spans="1:8" ht="15" customHeight="1" x14ac:dyDescent="0.3">
      <c r="A935" s="105" t="s">
        <v>59</v>
      </c>
      <c r="B935" s="67">
        <f>BANKRUPTCY!C44</f>
        <v>0</v>
      </c>
      <c r="C935" s="90" t="s">
        <v>60</v>
      </c>
      <c r="D935" s="67">
        <f>BANKRUPTCY!D44</f>
        <v>0</v>
      </c>
      <c r="E935" s="90" t="s">
        <v>61</v>
      </c>
      <c r="F935" s="70">
        <f>BANKRUPTCY!E44</f>
        <v>0</v>
      </c>
      <c r="G935" s="250"/>
      <c r="H935" s="251"/>
    </row>
    <row r="936" spans="1:8" ht="18.75" customHeight="1" x14ac:dyDescent="0.35">
      <c r="A936" s="244" t="s">
        <v>80</v>
      </c>
      <c r="B936" s="245"/>
      <c r="C936" s="245"/>
      <c r="D936" s="245"/>
      <c r="E936" s="245"/>
      <c r="F936" s="247"/>
      <c r="G936" s="250"/>
      <c r="H936" s="251"/>
    </row>
    <row r="937" spans="1:8" ht="15" customHeight="1" x14ac:dyDescent="0.3">
      <c r="A937" s="105" t="s">
        <v>59</v>
      </c>
      <c r="B937" s="67">
        <f>SOL!C44</f>
        <v>0</v>
      </c>
      <c r="C937" s="90" t="s">
        <v>60</v>
      </c>
      <c r="D937" s="67">
        <f>SOL!D44</f>
        <v>0</v>
      </c>
      <c r="E937" s="90" t="s">
        <v>61</v>
      </c>
      <c r="F937" s="70">
        <f>SOL!E44</f>
        <v>0</v>
      </c>
      <c r="G937" s="250"/>
      <c r="H937" s="251"/>
    </row>
    <row r="938" spans="1:8" ht="18.75" customHeight="1" x14ac:dyDescent="0.35">
      <c r="A938" s="244" t="s">
        <v>81</v>
      </c>
      <c r="B938" s="245"/>
      <c r="C938" s="245"/>
      <c r="D938" s="245"/>
      <c r="E938" s="92"/>
      <c r="F938" s="91"/>
      <c r="G938" s="250"/>
      <c r="H938" s="251"/>
    </row>
    <row r="939" spans="1:8" ht="15" customHeight="1" x14ac:dyDescent="0.3">
      <c r="A939" s="105" t="s">
        <v>70</v>
      </c>
      <c r="B939" s="67">
        <f>EXEMPTIONS!C44</f>
        <v>0</v>
      </c>
      <c r="C939" s="90" t="s">
        <v>71</v>
      </c>
      <c r="D939" s="67">
        <f>EXEMPTIONS!D44</f>
        <v>0</v>
      </c>
      <c r="E939" s="71"/>
      <c r="F939" s="71"/>
      <c r="G939" s="250"/>
      <c r="H939" s="251"/>
    </row>
    <row r="940" spans="1:8" ht="18.75" customHeight="1" x14ac:dyDescent="0.35">
      <c r="A940" s="244" t="s">
        <v>82</v>
      </c>
      <c r="B940" s="245"/>
      <c r="C940" s="245"/>
      <c r="D940" s="245"/>
      <c r="E940" s="92"/>
      <c r="F940" s="92"/>
      <c r="G940" s="252"/>
      <c r="H940" s="253"/>
    </row>
    <row r="941" spans="1:8" ht="15" thickBot="1" x14ac:dyDescent="0.35">
      <c r="A941" s="106" t="s">
        <v>65</v>
      </c>
      <c r="B941" s="107" t="str">
        <f>'LICENSE-REGIS'!I44</f>
        <v>N/A</v>
      </c>
      <c r="C941" s="108" t="s">
        <v>66</v>
      </c>
      <c r="D941" s="107">
        <f>'LICENSE-REGIS'!M44</f>
        <v>0</v>
      </c>
      <c r="E941" s="254"/>
      <c r="F941" s="255"/>
      <c r="G941" s="255"/>
      <c r="H941" s="256"/>
    </row>
    <row r="945" spans="1:8" ht="15" thickBot="1" x14ac:dyDescent="0.35"/>
    <row r="946" spans="1:8" x14ac:dyDescent="0.3">
      <c r="A946" s="115" t="s">
        <v>9</v>
      </c>
      <c r="B946" s="112" t="s">
        <v>10</v>
      </c>
      <c r="C946" s="112" t="s">
        <v>11</v>
      </c>
      <c r="D946" s="112" t="s">
        <v>12</v>
      </c>
      <c r="E946" s="112" t="s">
        <v>13</v>
      </c>
      <c r="F946" s="112" t="s">
        <v>15</v>
      </c>
      <c r="G946" s="112" t="s">
        <v>16</v>
      </c>
      <c r="H946" s="114" t="s">
        <v>17</v>
      </c>
    </row>
    <row r="947" spans="1:8" ht="17.399999999999999" x14ac:dyDescent="0.35">
      <c r="A947" s="116">
        <f>'CASE DATA'!A45</f>
        <v>0</v>
      </c>
      <c r="B947" s="117">
        <f>'CASE DATA'!B45</f>
        <v>0</v>
      </c>
      <c r="C947" s="119">
        <f>'CASE DATA'!C45</f>
        <v>0</v>
      </c>
      <c r="D947" s="119">
        <f>'CASE DATA'!D45</f>
        <v>0</v>
      </c>
      <c r="E947" s="117">
        <f>'CASE DATA'!E45</f>
        <v>0</v>
      </c>
      <c r="F947" s="117">
        <f>'CASE DATA'!G45</f>
        <v>0</v>
      </c>
      <c r="G947" s="117">
        <f>'CASE DATA'!H45</f>
        <v>0</v>
      </c>
      <c r="H947" s="118">
        <f>'CASE DATA'!I45</f>
        <v>0</v>
      </c>
    </row>
    <row r="948" spans="1:8" x14ac:dyDescent="0.3">
      <c r="A948" s="93" t="s">
        <v>19</v>
      </c>
      <c r="B948" s="72">
        <f>'CASE DATA'!J45</f>
        <v>0</v>
      </c>
      <c r="C948" s="73" t="s">
        <v>22</v>
      </c>
      <c r="D948" s="76">
        <f>'CASE DATA'!M45</f>
        <v>0</v>
      </c>
      <c r="E948" s="78" t="s">
        <v>25</v>
      </c>
      <c r="F948" s="81">
        <f>'CASE DATA'!P45</f>
        <v>0</v>
      </c>
      <c r="G948" s="83" t="s">
        <v>28</v>
      </c>
      <c r="H948" s="94">
        <f>'CASE DATA'!S45</f>
        <v>0</v>
      </c>
    </row>
    <row r="949" spans="1:8" x14ac:dyDescent="0.3">
      <c r="A949" s="95" t="s">
        <v>20</v>
      </c>
      <c r="B949" s="72">
        <f>'CASE DATA'!K45</f>
        <v>0</v>
      </c>
      <c r="C949" s="74" t="s">
        <v>23</v>
      </c>
      <c r="D949" s="76">
        <f>'CASE DATA'!N45</f>
        <v>0</v>
      </c>
      <c r="E949" s="79" t="s">
        <v>26</v>
      </c>
      <c r="F949" s="81">
        <f>'CASE DATA'!Q45</f>
        <v>0</v>
      </c>
      <c r="G949" s="84" t="s">
        <v>29</v>
      </c>
      <c r="H949" s="94">
        <f>'CASE DATA'!T45</f>
        <v>0</v>
      </c>
    </row>
    <row r="950" spans="1:8" x14ac:dyDescent="0.3">
      <c r="A950" s="96" t="s">
        <v>21</v>
      </c>
      <c r="B950" s="72">
        <f>'CASE DATA'!L45</f>
        <v>0</v>
      </c>
      <c r="C950" s="75" t="s">
        <v>24</v>
      </c>
      <c r="D950" s="77">
        <f>'CASE DATA'!O45</f>
        <v>0</v>
      </c>
      <c r="E950" s="80" t="s">
        <v>27</v>
      </c>
      <c r="F950" s="82">
        <f>'CASE DATA'!R45</f>
        <v>0</v>
      </c>
      <c r="G950" s="68"/>
      <c r="H950" s="97"/>
    </row>
    <row r="951" spans="1:8" x14ac:dyDescent="0.3">
      <c r="A951" s="98" t="s">
        <v>8</v>
      </c>
      <c r="B951" s="257">
        <f>'CASE DATA'!U45</f>
        <v>0</v>
      </c>
      <c r="C951" s="258"/>
      <c r="D951" s="258"/>
      <c r="E951" s="258"/>
      <c r="F951" s="258"/>
      <c r="G951" s="258"/>
      <c r="H951" s="259"/>
    </row>
    <row r="952" spans="1:8" ht="18" x14ac:dyDescent="0.35">
      <c r="A952" s="244" t="s">
        <v>76</v>
      </c>
      <c r="B952" s="245"/>
      <c r="C952" s="245"/>
      <c r="D952" s="245"/>
      <c r="E952" s="245"/>
      <c r="F952" s="245"/>
      <c r="G952" s="245"/>
      <c r="H952" s="246"/>
    </row>
    <row r="953" spans="1:8" ht="28.8" x14ac:dyDescent="0.3">
      <c r="A953" s="99" t="s">
        <v>40</v>
      </c>
      <c r="B953" s="85" t="s">
        <v>77</v>
      </c>
      <c r="C953" s="86" t="s">
        <v>44</v>
      </c>
      <c r="D953" s="86" t="s">
        <v>45</v>
      </c>
      <c r="E953" s="86" t="s">
        <v>46</v>
      </c>
      <c r="F953" s="87" t="s">
        <v>47</v>
      </c>
      <c r="G953" s="66" t="s">
        <v>78</v>
      </c>
      <c r="H953" s="100"/>
    </row>
    <row r="954" spans="1:8" x14ac:dyDescent="0.3">
      <c r="A954" s="101" t="str">
        <f>EXPUNGEMENT!D44</f>
        <v>NO</v>
      </c>
      <c r="B954" s="101" t="str">
        <f>EXPUNGEMENT!E44</f>
        <v>N/A</v>
      </c>
      <c r="C954" s="191" t="str">
        <f>EXPUNGEMENT!H44</f>
        <v>NO</v>
      </c>
      <c r="D954" s="191" t="str">
        <f>EXPUNGEMENT!I44</f>
        <v>N/A</v>
      </c>
      <c r="E954" s="191" t="str">
        <f>EXPUNGEMENT!J44</f>
        <v>N/A</v>
      </c>
      <c r="F954" s="191" t="str">
        <f>EXPUNGEMENT!K44</f>
        <v>N/A</v>
      </c>
      <c r="G954" s="69"/>
      <c r="H954" s="102"/>
    </row>
    <row r="955" spans="1:8" x14ac:dyDescent="0.3">
      <c r="A955" s="103" t="s">
        <v>49</v>
      </c>
      <c r="B955" s="88" t="s">
        <v>50</v>
      </c>
      <c r="C955" s="89" t="s">
        <v>45</v>
      </c>
      <c r="D955" s="89" t="s">
        <v>46</v>
      </c>
      <c r="E955" s="69"/>
      <c r="F955" s="69"/>
      <c r="G955" s="69"/>
      <c r="H955" s="102"/>
    </row>
    <row r="956" spans="1:8" x14ac:dyDescent="0.3">
      <c r="A956" s="104" t="str">
        <f>EXPUNGEMENT!M44</f>
        <v>NO</v>
      </c>
      <c r="B956" s="104">
        <f>EXPUNGEMENT!N44</f>
        <v>0</v>
      </c>
      <c r="C956" s="104" t="str">
        <f>EXPUNGEMENT!O44</f>
        <v>N/A</v>
      </c>
      <c r="D956" s="104" t="str">
        <f>EXPUNGEMENT!P44</f>
        <v>N/A</v>
      </c>
      <c r="E956" s="69"/>
      <c r="F956" s="69"/>
      <c r="G956" s="69"/>
      <c r="H956" s="102"/>
    </row>
    <row r="957" spans="1:8" ht="18" x14ac:dyDescent="0.35">
      <c r="A957" s="244" t="s">
        <v>79</v>
      </c>
      <c r="B957" s="245"/>
      <c r="C957" s="245"/>
      <c r="D957" s="245"/>
      <c r="E957" s="245"/>
      <c r="F957" s="247"/>
      <c r="G957" s="248">
        <v>42</v>
      </c>
      <c r="H957" s="249"/>
    </row>
    <row r="958" spans="1:8" x14ac:dyDescent="0.3">
      <c r="A958" s="105" t="s">
        <v>59</v>
      </c>
      <c r="B958" s="67">
        <f>BANKRUPTCY!C45</f>
        <v>0</v>
      </c>
      <c r="C958" s="90" t="s">
        <v>60</v>
      </c>
      <c r="D958" s="67">
        <f>BANKRUPTCY!D45</f>
        <v>0</v>
      </c>
      <c r="E958" s="90" t="s">
        <v>61</v>
      </c>
      <c r="F958" s="70">
        <f>BANKRUPTCY!E45</f>
        <v>0</v>
      </c>
      <c r="G958" s="250"/>
      <c r="H958" s="251"/>
    </row>
    <row r="959" spans="1:8" ht="18" x14ac:dyDescent="0.35">
      <c r="A959" s="244" t="s">
        <v>80</v>
      </c>
      <c r="B959" s="245"/>
      <c r="C959" s="245"/>
      <c r="D959" s="245"/>
      <c r="E959" s="245"/>
      <c r="F959" s="247"/>
      <c r="G959" s="250"/>
      <c r="H959" s="251"/>
    </row>
    <row r="960" spans="1:8" x14ac:dyDescent="0.3">
      <c r="A960" s="105" t="s">
        <v>59</v>
      </c>
      <c r="B960" s="67">
        <f>SOL!C45</f>
        <v>0</v>
      </c>
      <c r="C960" s="90" t="s">
        <v>60</v>
      </c>
      <c r="D960" s="67">
        <f>SOL!D45</f>
        <v>0</v>
      </c>
      <c r="E960" s="90" t="s">
        <v>61</v>
      </c>
      <c r="F960" s="70">
        <f>SOL!E45</f>
        <v>0</v>
      </c>
      <c r="G960" s="250"/>
      <c r="H960" s="251"/>
    </row>
    <row r="961" spans="1:8" ht="18" x14ac:dyDescent="0.35">
      <c r="A961" s="244" t="s">
        <v>81</v>
      </c>
      <c r="B961" s="245"/>
      <c r="C961" s="245"/>
      <c r="D961" s="245"/>
      <c r="E961" s="92"/>
      <c r="F961" s="91"/>
      <c r="G961" s="250"/>
      <c r="H961" s="251"/>
    </row>
    <row r="962" spans="1:8" x14ac:dyDescent="0.3">
      <c r="A962" s="105" t="s">
        <v>70</v>
      </c>
      <c r="B962" s="67">
        <f>EXEMPTIONS!C45</f>
        <v>0</v>
      </c>
      <c r="C962" s="90" t="s">
        <v>71</v>
      </c>
      <c r="D962" s="67">
        <f>EXEMPTIONS!D45</f>
        <v>0</v>
      </c>
      <c r="E962" s="71"/>
      <c r="F962" s="71"/>
      <c r="G962" s="250"/>
      <c r="H962" s="251"/>
    </row>
    <row r="963" spans="1:8" ht="18" x14ac:dyDescent="0.35">
      <c r="A963" s="244" t="s">
        <v>82</v>
      </c>
      <c r="B963" s="245"/>
      <c r="C963" s="245"/>
      <c r="D963" s="245"/>
      <c r="E963" s="92"/>
      <c r="F963" s="92"/>
      <c r="G963" s="252"/>
      <c r="H963" s="253"/>
    </row>
    <row r="964" spans="1:8" ht="15" thickBot="1" x14ac:dyDescent="0.35">
      <c r="A964" s="106" t="s">
        <v>65</v>
      </c>
      <c r="B964" s="107" t="str">
        <f>'LICENSE-REGIS'!I45</f>
        <v>N/A</v>
      </c>
      <c r="C964" s="108" t="s">
        <v>66</v>
      </c>
      <c r="D964" s="107">
        <f>'LICENSE-REGIS'!M45</f>
        <v>0</v>
      </c>
      <c r="E964" s="254"/>
      <c r="F964" s="255"/>
      <c r="G964" s="255"/>
      <c r="H964" s="256"/>
    </row>
    <row r="968" spans="1:8" ht="15" thickBot="1" x14ac:dyDescent="0.35"/>
    <row r="969" spans="1:8" x14ac:dyDescent="0.3">
      <c r="A969" s="115" t="s">
        <v>9</v>
      </c>
      <c r="B969" s="112" t="s">
        <v>10</v>
      </c>
      <c r="C969" s="112" t="s">
        <v>11</v>
      </c>
      <c r="D969" s="112" t="s">
        <v>12</v>
      </c>
      <c r="E969" s="112" t="s">
        <v>13</v>
      </c>
      <c r="F969" s="112" t="s">
        <v>15</v>
      </c>
      <c r="G969" s="112" t="s">
        <v>16</v>
      </c>
      <c r="H969" s="114" t="s">
        <v>17</v>
      </c>
    </row>
    <row r="970" spans="1:8" ht="17.399999999999999" x14ac:dyDescent="0.35">
      <c r="A970" s="116">
        <f>'CASE DATA'!A46</f>
        <v>0</v>
      </c>
      <c r="B970" s="117">
        <f>'CASE DATA'!B46</f>
        <v>0</v>
      </c>
      <c r="C970" s="119">
        <f>'CASE DATA'!C46</f>
        <v>0</v>
      </c>
      <c r="D970" s="119">
        <f>'CASE DATA'!D46</f>
        <v>0</v>
      </c>
      <c r="E970" s="117">
        <f>'CASE DATA'!E46</f>
        <v>0</v>
      </c>
      <c r="F970" s="117">
        <f>'CASE DATA'!G46</f>
        <v>0</v>
      </c>
      <c r="G970" s="117">
        <f>'CASE DATA'!H46</f>
        <v>0</v>
      </c>
      <c r="H970" s="118">
        <f>'CASE DATA'!I46</f>
        <v>0</v>
      </c>
    </row>
    <row r="971" spans="1:8" x14ac:dyDescent="0.3">
      <c r="A971" s="93" t="s">
        <v>19</v>
      </c>
      <c r="B971" s="72">
        <f>'CASE DATA'!J46</f>
        <v>0</v>
      </c>
      <c r="C971" s="73" t="s">
        <v>22</v>
      </c>
      <c r="D971" s="76">
        <f>'CASE DATA'!M46</f>
        <v>0</v>
      </c>
      <c r="E971" s="78" t="s">
        <v>25</v>
      </c>
      <c r="F971" s="81">
        <f>'CASE DATA'!P46</f>
        <v>0</v>
      </c>
      <c r="G971" s="83" t="s">
        <v>28</v>
      </c>
      <c r="H971" s="94">
        <f>'CASE DATA'!S46</f>
        <v>0</v>
      </c>
    </row>
    <row r="972" spans="1:8" x14ac:dyDescent="0.3">
      <c r="A972" s="95" t="s">
        <v>20</v>
      </c>
      <c r="B972" s="72">
        <f>'CASE DATA'!K46</f>
        <v>0</v>
      </c>
      <c r="C972" s="74" t="s">
        <v>23</v>
      </c>
      <c r="D972" s="76">
        <f>'CASE DATA'!N46</f>
        <v>0</v>
      </c>
      <c r="E972" s="79" t="s">
        <v>26</v>
      </c>
      <c r="F972" s="81">
        <f>'CASE DATA'!Q46</f>
        <v>0</v>
      </c>
      <c r="G972" s="84" t="s">
        <v>29</v>
      </c>
      <c r="H972" s="94">
        <f>'CASE DATA'!T46</f>
        <v>0</v>
      </c>
    </row>
    <row r="973" spans="1:8" x14ac:dyDescent="0.3">
      <c r="A973" s="96" t="s">
        <v>21</v>
      </c>
      <c r="B973" s="72">
        <f>'CASE DATA'!L46</f>
        <v>0</v>
      </c>
      <c r="C973" s="75" t="s">
        <v>24</v>
      </c>
      <c r="D973" s="77">
        <f>'CASE DATA'!O46</f>
        <v>0</v>
      </c>
      <c r="E973" s="80" t="s">
        <v>27</v>
      </c>
      <c r="F973" s="82">
        <f>'CASE DATA'!R46</f>
        <v>0</v>
      </c>
      <c r="G973" s="68"/>
      <c r="H973" s="97"/>
    </row>
    <row r="974" spans="1:8" x14ac:dyDescent="0.3">
      <c r="A974" s="98" t="s">
        <v>8</v>
      </c>
      <c r="B974" s="257">
        <f>'CASE DATA'!U46</f>
        <v>0</v>
      </c>
      <c r="C974" s="258"/>
      <c r="D974" s="258"/>
      <c r="E974" s="258"/>
      <c r="F974" s="258"/>
      <c r="G974" s="258"/>
      <c r="H974" s="259"/>
    </row>
    <row r="975" spans="1:8" ht="18" x14ac:dyDescent="0.35">
      <c r="A975" s="244" t="s">
        <v>76</v>
      </c>
      <c r="B975" s="245"/>
      <c r="C975" s="245"/>
      <c r="D975" s="245"/>
      <c r="E975" s="245"/>
      <c r="F975" s="245"/>
      <c r="G975" s="245"/>
      <c r="H975" s="246"/>
    </row>
    <row r="976" spans="1:8" ht="28.8" x14ac:dyDescent="0.3">
      <c r="A976" s="99" t="s">
        <v>40</v>
      </c>
      <c r="B976" s="85" t="s">
        <v>77</v>
      </c>
      <c r="C976" s="86" t="s">
        <v>44</v>
      </c>
      <c r="D976" s="86" t="s">
        <v>45</v>
      </c>
      <c r="E976" s="86" t="s">
        <v>46</v>
      </c>
      <c r="F976" s="87" t="s">
        <v>47</v>
      </c>
      <c r="G976" s="66" t="s">
        <v>78</v>
      </c>
      <c r="H976" s="100"/>
    </row>
    <row r="977" spans="1:8" x14ac:dyDescent="0.3">
      <c r="A977" s="101" t="str">
        <f>EXPUNGEMENT!D45</f>
        <v>NO</v>
      </c>
      <c r="B977" s="101" t="str">
        <f>EXPUNGEMENT!E45</f>
        <v>N/A</v>
      </c>
      <c r="C977" s="191" t="str">
        <f>EXPUNGEMENT!H45</f>
        <v>NO</v>
      </c>
      <c r="D977" s="191" t="str">
        <f>EXPUNGEMENT!I45</f>
        <v>N/A</v>
      </c>
      <c r="E977" s="191" t="str">
        <f>EXPUNGEMENT!J45</f>
        <v>N/A</v>
      </c>
      <c r="F977" s="191" t="str">
        <f>EXPUNGEMENT!K45</f>
        <v>N/A</v>
      </c>
      <c r="G977" s="69"/>
      <c r="H977" s="102"/>
    </row>
    <row r="978" spans="1:8" x14ac:dyDescent="0.3">
      <c r="A978" s="103" t="s">
        <v>49</v>
      </c>
      <c r="B978" s="88" t="s">
        <v>50</v>
      </c>
      <c r="C978" s="89" t="s">
        <v>45</v>
      </c>
      <c r="D978" s="89" t="s">
        <v>46</v>
      </c>
      <c r="E978" s="69"/>
      <c r="F978" s="69"/>
      <c r="G978" s="69"/>
      <c r="H978" s="102"/>
    </row>
    <row r="979" spans="1:8" x14ac:dyDescent="0.3">
      <c r="A979" s="104" t="str">
        <f>EXPUNGEMENT!M45</f>
        <v>NO</v>
      </c>
      <c r="B979" s="104">
        <f>EXPUNGEMENT!N45</f>
        <v>0</v>
      </c>
      <c r="C979" s="104" t="str">
        <f>EXPUNGEMENT!O45</f>
        <v>N/A</v>
      </c>
      <c r="D979" s="104" t="str">
        <f>EXPUNGEMENT!P45</f>
        <v>N/A</v>
      </c>
      <c r="E979" s="69"/>
      <c r="F979" s="69"/>
      <c r="G979" s="69"/>
      <c r="H979" s="102"/>
    </row>
    <row r="980" spans="1:8" ht="18" x14ac:dyDescent="0.35">
      <c r="A980" s="244" t="s">
        <v>79</v>
      </c>
      <c r="B980" s="245"/>
      <c r="C980" s="245"/>
      <c r="D980" s="245"/>
      <c r="E980" s="245"/>
      <c r="F980" s="247"/>
      <c r="G980" s="248">
        <v>43</v>
      </c>
      <c r="H980" s="249"/>
    </row>
    <row r="981" spans="1:8" x14ac:dyDescent="0.3">
      <c r="A981" s="105" t="s">
        <v>59</v>
      </c>
      <c r="B981" s="67">
        <f>BANKRUPTCY!C46</f>
        <v>0</v>
      </c>
      <c r="C981" s="90" t="s">
        <v>60</v>
      </c>
      <c r="D981" s="67">
        <f>BANKRUPTCY!D46</f>
        <v>0</v>
      </c>
      <c r="E981" s="90" t="s">
        <v>61</v>
      </c>
      <c r="F981" s="70">
        <f>BANKRUPTCY!E46</f>
        <v>0</v>
      </c>
      <c r="G981" s="250"/>
      <c r="H981" s="251"/>
    </row>
    <row r="982" spans="1:8" ht="18" x14ac:dyDescent="0.35">
      <c r="A982" s="244" t="s">
        <v>80</v>
      </c>
      <c r="B982" s="245"/>
      <c r="C982" s="245"/>
      <c r="D982" s="245"/>
      <c r="E982" s="245"/>
      <c r="F982" s="247"/>
      <c r="G982" s="250"/>
      <c r="H982" s="251"/>
    </row>
    <row r="983" spans="1:8" x14ac:dyDescent="0.3">
      <c r="A983" s="105" t="s">
        <v>59</v>
      </c>
      <c r="B983" s="67">
        <f>SOL!C46</f>
        <v>0</v>
      </c>
      <c r="C983" s="90" t="s">
        <v>60</v>
      </c>
      <c r="D983" s="67">
        <f>SOL!D46</f>
        <v>0</v>
      </c>
      <c r="E983" s="90" t="s">
        <v>61</v>
      </c>
      <c r="F983" s="70">
        <f>SOL!E46</f>
        <v>0</v>
      </c>
      <c r="G983" s="250"/>
      <c r="H983" s="251"/>
    </row>
    <row r="984" spans="1:8" ht="18" x14ac:dyDescent="0.35">
      <c r="A984" s="244" t="s">
        <v>81</v>
      </c>
      <c r="B984" s="245"/>
      <c r="C984" s="245"/>
      <c r="D984" s="245"/>
      <c r="E984" s="92"/>
      <c r="F984" s="91"/>
      <c r="G984" s="250"/>
      <c r="H984" s="251"/>
    </row>
    <row r="985" spans="1:8" x14ac:dyDescent="0.3">
      <c r="A985" s="105" t="s">
        <v>70</v>
      </c>
      <c r="B985" s="67">
        <f>EXEMPTIONS!C46</f>
        <v>0</v>
      </c>
      <c r="C985" s="90" t="s">
        <v>71</v>
      </c>
      <c r="D985" s="67">
        <f>EXEMPTIONS!D46</f>
        <v>0</v>
      </c>
      <c r="E985" s="71"/>
      <c r="F985" s="71"/>
      <c r="G985" s="250"/>
      <c r="H985" s="251"/>
    </row>
    <row r="986" spans="1:8" ht="18" x14ac:dyDescent="0.35">
      <c r="A986" s="244" t="s">
        <v>82</v>
      </c>
      <c r="B986" s="245"/>
      <c r="C986" s="245"/>
      <c r="D986" s="245"/>
      <c r="E986" s="92"/>
      <c r="F986" s="92"/>
      <c r="G986" s="252"/>
      <c r="H986" s="253"/>
    </row>
    <row r="987" spans="1:8" ht="15" thickBot="1" x14ac:dyDescent="0.35">
      <c r="A987" s="106" t="s">
        <v>65</v>
      </c>
      <c r="B987" s="107" t="str">
        <f>'LICENSE-REGIS'!I46</f>
        <v>N/A</v>
      </c>
      <c r="C987" s="108" t="s">
        <v>66</v>
      </c>
      <c r="D987" s="107">
        <f>'LICENSE-REGIS'!M46</f>
        <v>0</v>
      </c>
      <c r="E987" s="254"/>
      <c r="F987" s="255"/>
      <c r="G987" s="255"/>
      <c r="H987" s="256"/>
    </row>
    <row r="991" spans="1:8" ht="15" thickBot="1" x14ac:dyDescent="0.35"/>
    <row r="992" spans="1:8" x14ac:dyDescent="0.3">
      <c r="A992" s="115" t="s">
        <v>9</v>
      </c>
      <c r="B992" s="112" t="s">
        <v>10</v>
      </c>
      <c r="C992" s="112" t="s">
        <v>11</v>
      </c>
      <c r="D992" s="112" t="s">
        <v>12</v>
      </c>
      <c r="E992" s="112" t="s">
        <v>13</v>
      </c>
      <c r="F992" s="112" t="s">
        <v>15</v>
      </c>
      <c r="G992" s="112" t="s">
        <v>16</v>
      </c>
      <c r="H992" s="114" t="s">
        <v>17</v>
      </c>
    </row>
    <row r="993" spans="1:8" ht="17.399999999999999" x14ac:dyDescent="0.35">
      <c r="A993" s="116">
        <f>'CASE DATA'!A47</f>
        <v>0</v>
      </c>
      <c r="B993" s="117">
        <f>'CASE DATA'!B47</f>
        <v>0</v>
      </c>
      <c r="C993" s="119">
        <f>'CASE DATA'!C47</f>
        <v>0</v>
      </c>
      <c r="D993" s="119">
        <f>'CASE DATA'!D47</f>
        <v>0</v>
      </c>
      <c r="E993" s="117">
        <f>'CASE DATA'!E47</f>
        <v>0</v>
      </c>
      <c r="F993" s="117">
        <f>'CASE DATA'!G47</f>
        <v>0</v>
      </c>
      <c r="G993" s="117">
        <f>'CASE DATA'!H47</f>
        <v>0</v>
      </c>
      <c r="H993" s="118">
        <f>'CASE DATA'!I47</f>
        <v>0</v>
      </c>
    </row>
    <row r="994" spans="1:8" x14ac:dyDescent="0.3">
      <c r="A994" s="93" t="s">
        <v>19</v>
      </c>
      <c r="B994" s="72">
        <f>'CASE DATA'!J47</f>
        <v>0</v>
      </c>
      <c r="C994" s="73" t="s">
        <v>22</v>
      </c>
      <c r="D994" s="76">
        <f>'CASE DATA'!M47</f>
        <v>0</v>
      </c>
      <c r="E994" s="78" t="s">
        <v>25</v>
      </c>
      <c r="F994" s="81">
        <f>'CASE DATA'!P47</f>
        <v>0</v>
      </c>
      <c r="G994" s="83" t="s">
        <v>28</v>
      </c>
      <c r="H994" s="94">
        <f>'CASE DATA'!S47</f>
        <v>0</v>
      </c>
    </row>
    <row r="995" spans="1:8" x14ac:dyDescent="0.3">
      <c r="A995" s="95" t="s">
        <v>20</v>
      </c>
      <c r="B995" s="72">
        <f>'CASE DATA'!K47</f>
        <v>0</v>
      </c>
      <c r="C995" s="74" t="s">
        <v>23</v>
      </c>
      <c r="D995" s="76">
        <f>'CASE DATA'!N47</f>
        <v>0</v>
      </c>
      <c r="E995" s="79" t="s">
        <v>26</v>
      </c>
      <c r="F995" s="81">
        <f>'CASE DATA'!Q47</f>
        <v>0</v>
      </c>
      <c r="G995" s="84" t="s">
        <v>29</v>
      </c>
      <c r="H995" s="94">
        <f>'CASE DATA'!T47</f>
        <v>0</v>
      </c>
    </row>
    <row r="996" spans="1:8" x14ac:dyDescent="0.3">
      <c r="A996" s="96" t="s">
        <v>21</v>
      </c>
      <c r="B996" s="72">
        <f>'CASE DATA'!L47</f>
        <v>0</v>
      </c>
      <c r="C996" s="75" t="s">
        <v>24</v>
      </c>
      <c r="D996" s="77">
        <f>'CASE DATA'!O47</f>
        <v>0</v>
      </c>
      <c r="E996" s="80" t="s">
        <v>27</v>
      </c>
      <c r="F996" s="82">
        <f>'CASE DATA'!R47</f>
        <v>0</v>
      </c>
      <c r="G996" s="68"/>
      <c r="H996" s="97"/>
    </row>
    <row r="997" spans="1:8" x14ac:dyDescent="0.3">
      <c r="A997" s="98" t="s">
        <v>8</v>
      </c>
      <c r="B997" s="257">
        <f>'CASE DATA'!U47</f>
        <v>0</v>
      </c>
      <c r="C997" s="258"/>
      <c r="D997" s="258"/>
      <c r="E997" s="258"/>
      <c r="F997" s="258"/>
      <c r="G997" s="258"/>
      <c r="H997" s="259"/>
    </row>
    <row r="998" spans="1:8" ht="18" x14ac:dyDescent="0.35">
      <c r="A998" s="244" t="s">
        <v>76</v>
      </c>
      <c r="B998" s="245"/>
      <c r="C998" s="245"/>
      <c r="D998" s="245"/>
      <c r="E998" s="245"/>
      <c r="F998" s="245"/>
      <c r="G998" s="245"/>
      <c r="H998" s="246"/>
    </row>
    <row r="999" spans="1:8" ht="28.8" x14ac:dyDescent="0.3">
      <c r="A999" s="99" t="s">
        <v>40</v>
      </c>
      <c r="B999" s="85" t="s">
        <v>77</v>
      </c>
      <c r="C999" s="86" t="s">
        <v>44</v>
      </c>
      <c r="D999" s="86" t="s">
        <v>45</v>
      </c>
      <c r="E999" s="86" t="s">
        <v>46</v>
      </c>
      <c r="F999" s="87" t="s">
        <v>47</v>
      </c>
      <c r="G999" s="66" t="s">
        <v>78</v>
      </c>
      <c r="H999" s="100"/>
    </row>
    <row r="1000" spans="1:8" x14ac:dyDescent="0.3">
      <c r="A1000" s="101" t="str">
        <f>EXPUNGEMENT!D46</f>
        <v>NO</v>
      </c>
      <c r="B1000" s="101" t="str">
        <f>EXPUNGEMENT!E46</f>
        <v>N/A</v>
      </c>
      <c r="C1000" s="191" t="str">
        <f>EXPUNGEMENT!H46</f>
        <v>NO</v>
      </c>
      <c r="D1000" s="191" t="str">
        <f>EXPUNGEMENT!I46</f>
        <v>N/A</v>
      </c>
      <c r="E1000" s="191" t="str">
        <f>EXPUNGEMENT!J46</f>
        <v>N/A</v>
      </c>
      <c r="F1000" s="191" t="str">
        <f>EXPUNGEMENT!K46</f>
        <v>N/A</v>
      </c>
      <c r="G1000" s="69"/>
      <c r="H1000" s="102"/>
    </row>
    <row r="1001" spans="1:8" x14ac:dyDescent="0.3">
      <c r="A1001" s="103" t="s">
        <v>49</v>
      </c>
      <c r="B1001" s="88" t="s">
        <v>50</v>
      </c>
      <c r="C1001" s="89" t="s">
        <v>45</v>
      </c>
      <c r="D1001" s="89" t="s">
        <v>46</v>
      </c>
      <c r="E1001" s="69"/>
      <c r="F1001" s="69"/>
      <c r="G1001" s="69"/>
      <c r="H1001" s="102"/>
    </row>
    <row r="1002" spans="1:8" x14ac:dyDescent="0.3">
      <c r="A1002" s="104" t="str">
        <f>EXPUNGEMENT!M46</f>
        <v>NO</v>
      </c>
      <c r="B1002" s="104">
        <f>EXPUNGEMENT!N46</f>
        <v>0</v>
      </c>
      <c r="C1002" s="104" t="str">
        <f>EXPUNGEMENT!O46</f>
        <v>N/A</v>
      </c>
      <c r="D1002" s="104" t="str">
        <f>EXPUNGEMENT!P46</f>
        <v>N/A</v>
      </c>
      <c r="E1002" s="69"/>
      <c r="F1002" s="69"/>
      <c r="G1002" s="69"/>
      <c r="H1002" s="102"/>
    </row>
    <row r="1003" spans="1:8" ht="18.75" customHeight="1" x14ac:dyDescent="0.35">
      <c r="A1003" s="244" t="s">
        <v>79</v>
      </c>
      <c r="B1003" s="245"/>
      <c r="C1003" s="245"/>
      <c r="D1003" s="245"/>
      <c r="E1003" s="245"/>
      <c r="F1003" s="247"/>
      <c r="G1003" s="248">
        <v>44</v>
      </c>
      <c r="H1003" s="249"/>
    </row>
    <row r="1004" spans="1:8" ht="15" customHeight="1" x14ac:dyDescent="0.3">
      <c r="A1004" s="105" t="s">
        <v>59</v>
      </c>
      <c r="B1004" s="67">
        <f>BANKRUPTCY!C47</f>
        <v>0</v>
      </c>
      <c r="C1004" s="90" t="s">
        <v>60</v>
      </c>
      <c r="D1004" s="67">
        <f>BANKRUPTCY!D47</f>
        <v>0</v>
      </c>
      <c r="E1004" s="90" t="s">
        <v>61</v>
      </c>
      <c r="F1004" s="70">
        <f>BANKRUPTCY!E47</f>
        <v>0</v>
      </c>
      <c r="G1004" s="250"/>
      <c r="H1004" s="251"/>
    </row>
    <row r="1005" spans="1:8" ht="18.75" customHeight="1" x14ac:dyDescent="0.35">
      <c r="A1005" s="244" t="s">
        <v>80</v>
      </c>
      <c r="B1005" s="245"/>
      <c r="C1005" s="245"/>
      <c r="D1005" s="245"/>
      <c r="E1005" s="245"/>
      <c r="F1005" s="247"/>
      <c r="G1005" s="250"/>
      <c r="H1005" s="251"/>
    </row>
    <row r="1006" spans="1:8" ht="15" customHeight="1" x14ac:dyDescent="0.3">
      <c r="A1006" s="105" t="s">
        <v>59</v>
      </c>
      <c r="B1006" s="67">
        <f>SOL!C47</f>
        <v>0</v>
      </c>
      <c r="C1006" s="90" t="s">
        <v>60</v>
      </c>
      <c r="D1006" s="67">
        <f>SOL!D47</f>
        <v>0</v>
      </c>
      <c r="E1006" s="90" t="s">
        <v>61</v>
      </c>
      <c r="F1006" s="70">
        <f>SOL!E47</f>
        <v>0</v>
      </c>
      <c r="G1006" s="250"/>
      <c r="H1006" s="251"/>
    </row>
    <row r="1007" spans="1:8" ht="18.75" customHeight="1" x14ac:dyDescent="0.35">
      <c r="A1007" s="244" t="s">
        <v>81</v>
      </c>
      <c r="B1007" s="245"/>
      <c r="C1007" s="245"/>
      <c r="D1007" s="245"/>
      <c r="E1007" s="92"/>
      <c r="F1007" s="91"/>
      <c r="G1007" s="250"/>
      <c r="H1007" s="251"/>
    </row>
    <row r="1008" spans="1:8" ht="15" customHeight="1" x14ac:dyDescent="0.3">
      <c r="A1008" s="105" t="s">
        <v>70</v>
      </c>
      <c r="B1008" s="67">
        <f>EXEMPTIONS!C47</f>
        <v>0</v>
      </c>
      <c r="C1008" s="90" t="s">
        <v>71</v>
      </c>
      <c r="D1008" s="67">
        <f>EXEMPTIONS!D47</f>
        <v>0</v>
      </c>
      <c r="E1008" s="71"/>
      <c r="F1008" s="71"/>
      <c r="G1008" s="250"/>
      <c r="H1008" s="251"/>
    </row>
    <row r="1009" spans="1:8" ht="18.75" customHeight="1" x14ac:dyDescent="0.35">
      <c r="A1009" s="244" t="s">
        <v>82</v>
      </c>
      <c r="B1009" s="245"/>
      <c r="C1009" s="245"/>
      <c r="D1009" s="245"/>
      <c r="E1009" s="92"/>
      <c r="F1009" s="92"/>
      <c r="G1009" s="252"/>
      <c r="H1009" s="253"/>
    </row>
    <row r="1010" spans="1:8" ht="15" thickBot="1" x14ac:dyDescent="0.35">
      <c r="A1010" s="106" t="s">
        <v>65</v>
      </c>
      <c r="B1010" s="107" t="str">
        <f>'LICENSE-REGIS'!I47</f>
        <v>N/A</v>
      </c>
      <c r="C1010" s="108" t="s">
        <v>66</v>
      </c>
      <c r="D1010" s="107">
        <f>'LICENSE-REGIS'!M47</f>
        <v>0</v>
      </c>
      <c r="E1010" s="254"/>
      <c r="F1010" s="255"/>
      <c r="G1010" s="255"/>
      <c r="H1010" s="256"/>
    </row>
    <row r="1014" spans="1:8" ht="15" thickBot="1" x14ac:dyDescent="0.35"/>
    <row r="1015" spans="1:8" x14ac:dyDescent="0.3">
      <c r="A1015" s="115" t="s">
        <v>9</v>
      </c>
      <c r="B1015" s="112" t="s">
        <v>10</v>
      </c>
      <c r="C1015" s="112" t="s">
        <v>11</v>
      </c>
      <c r="D1015" s="112" t="s">
        <v>12</v>
      </c>
      <c r="E1015" s="112" t="s">
        <v>13</v>
      </c>
      <c r="F1015" s="112" t="s">
        <v>15</v>
      </c>
      <c r="G1015" s="112" t="s">
        <v>16</v>
      </c>
      <c r="H1015" s="114" t="s">
        <v>17</v>
      </c>
    </row>
    <row r="1016" spans="1:8" ht="17.399999999999999" x14ac:dyDescent="0.35">
      <c r="A1016" s="116">
        <f>'CASE DATA'!A48</f>
        <v>0</v>
      </c>
      <c r="B1016" s="117">
        <f>'CASE DATA'!B48</f>
        <v>0</v>
      </c>
      <c r="C1016" s="119">
        <f>'CASE DATA'!C48</f>
        <v>0</v>
      </c>
      <c r="D1016" s="119">
        <f>'CASE DATA'!D48</f>
        <v>0</v>
      </c>
      <c r="E1016" s="117">
        <f>'CASE DATA'!E48</f>
        <v>0</v>
      </c>
      <c r="F1016" s="117">
        <f>'CASE DATA'!G48</f>
        <v>0</v>
      </c>
      <c r="G1016" s="117">
        <f>'CASE DATA'!H48</f>
        <v>0</v>
      </c>
      <c r="H1016" s="118">
        <f>'CASE DATA'!I48</f>
        <v>0</v>
      </c>
    </row>
    <row r="1017" spans="1:8" x14ac:dyDescent="0.3">
      <c r="A1017" s="93" t="s">
        <v>19</v>
      </c>
      <c r="B1017" s="72">
        <f>'CASE DATA'!J48</f>
        <v>0</v>
      </c>
      <c r="C1017" s="73" t="s">
        <v>22</v>
      </c>
      <c r="D1017" s="76">
        <f>'CASE DATA'!M48</f>
        <v>0</v>
      </c>
      <c r="E1017" s="78" t="s">
        <v>25</v>
      </c>
      <c r="F1017" s="81">
        <f>'CASE DATA'!P48</f>
        <v>0</v>
      </c>
      <c r="G1017" s="83" t="s">
        <v>28</v>
      </c>
      <c r="H1017" s="94">
        <f>'CASE DATA'!S48</f>
        <v>0</v>
      </c>
    </row>
    <row r="1018" spans="1:8" x14ac:dyDescent="0.3">
      <c r="A1018" s="95" t="s">
        <v>20</v>
      </c>
      <c r="B1018" s="72">
        <f>'CASE DATA'!K48</f>
        <v>0</v>
      </c>
      <c r="C1018" s="74" t="s">
        <v>23</v>
      </c>
      <c r="D1018" s="76">
        <f>'CASE DATA'!N48</f>
        <v>0</v>
      </c>
      <c r="E1018" s="79" t="s">
        <v>26</v>
      </c>
      <c r="F1018" s="81">
        <f>'CASE DATA'!Q48</f>
        <v>0</v>
      </c>
      <c r="G1018" s="84" t="s">
        <v>29</v>
      </c>
      <c r="H1018" s="94">
        <f>'CASE DATA'!T48</f>
        <v>0</v>
      </c>
    </row>
    <row r="1019" spans="1:8" x14ac:dyDescent="0.3">
      <c r="A1019" s="96" t="s">
        <v>21</v>
      </c>
      <c r="B1019" s="72">
        <f>'CASE DATA'!L48</f>
        <v>0</v>
      </c>
      <c r="C1019" s="75" t="s">
        <v>24</v>
      </c>
      <c r="D1019" s="77">
        <f>'CASE DATA'!O48</f>
        <v>0</v>
      </c>
      <c r="E1019" s="80" t="s">
        <v>27</v>
      </c>
      <c r="F1019" s="82">
        <f>'CASE DATA'!R48</f>
        <v>0</v>
      </c>
      <c r="G1019" s="68"/>
      <c r="H1019" s="97"/>
    </row>
    <row r="1020" spans="1:8" x14ac:dyDescent="0.3">
      <c r="A1020" s="98" t="s">
        <v>8</v>
      </c>
      <c r="B1020" s="257">
        <f>'CASE DATA'!U48</f>
        <v>0</v>
      </c>
      <c r="C1020" s="258"/>
      <c r="D1020" s="258"/>
      <c r="E1020" s="258"/>
      <c r="F1020" s="258"/>
      <c r="G1020" s="258"/>
      <c r="H1020" s="259"/>
    </row>
    <row r="1021" spans="1:8" ht="18" x14ac:dyDescent="0.35">
      <c r="A1021" s="244" t="s">
        <v>76</v>
      </c>
      <c r="B1021" s="245"/>
      <c r="C1021" s="245"/>
      <c r="D1021" s="245"/>
      <c r="E1021" s="245"/>
      <c r="F1021" s="245"/>
      <c r="G1021" s="245"/>
      <c r="H1021" s="246"/>
    </row>
    <row r="1022" spans="1:8" ht="28.8" x14ac:dyDescent="0.3">
      <c r="A1022" s="99" t="s">
        <v>40</v>
      </c>
      <c r="B1022" s="85" t="s">
        <v>77</v>
      </c>
      <c r="C1022" s="86" t="s">
        <v>44</v>
      </c>
      <c r="D1022" s="86" t="s">
        <v>45</v>
      </c>
      <c r="E1022" s="86" t="s">
        <v>46</v>
      </c>
      <c r="F1022" s="87" t="s">
        <v>47</v>
      </c>
      <c r="G1022" s="66" t="s">
        <v>78</v>
      </c>
      <c r="H1022" s="100"/>
    </row>
    <row r="1023" spans="1:8" x14ac:dyDescent="0.3">
      <c r="A1023" s="101" t="str">
        <f>EXPUNGEMENT!D47</f>
        <v>NO</v>
      </c>
      <c r="B1023" s="101" t="str">
        <f>EXPUNGEMENT!E47</f>
        <v>N/A</v>
      </c>
      <c r="C1023" s="191" t="str">
        <f>EXPUNGEMENT!H47</f>
        <v>NO</v>
      </c>
      <c r="D1023" s="191" t="str">
        <f>EXPUNGEMENT!I47</f>
        <v>N/A</v>
      </c>
      <c r="E1023" s="191" t="str">
        <f>EXPUNGEMENT!J47</f>
        <v>N/A</v>
      </c>
      <c r="F1023" s="191" t="str">
        <f>EXPUNGEMENT!K47</f>
        <v>N/A</v>
      </c>
      <c r="G1023" s="69"/>
      <c r="H1023" s="102"/>
    </row>
    <row r="1024" spans="1:8" x14ac:dyDescent="0.3">
      <c r="A1024" s="103" t="s">
        <v>49</v>
      </c>
      <c r="B1024" s="88" t="s">
        <v>50</v>
      </c>
      <c r="C1024" s="89" t="s">
        <v>45</v>
      </c>
      <c r="D1024" s="89" t="s">
        <v>46</v>
      </c>
      <c r="E1024" s="69"/>
      <c r="F1024" s="69"/>
      <c r="G1024" s="69"/>
      <c r="H1024" s="102"/>
    </row>
    <row r="1025" spans="1:8" x14ac:dyDescent="0.3">
      <c r="A1025" s="104" t="str">
        <f>EXPUNGEMENT!M47</f>
        <v>NO</v>
      </c>
      <c r="B1025" s="104">
        <f>EXPUNGEMENT!N47</f>
        <v>0</v>
      </c>
      <c r="C1025" s="104" t="str">
        <f>EXPUNGEMENT!O47</f>
        <v>N/A</v>
      </c>
      <c r="D1025" s="104" t="str">
        <f>EXPUNGEMENT!P47</f>
        <v>N/A</v>
      </c>
      <c r="E1025" s="69"/>
      <c r="F1025" s="69"/>
      <c r="G1025" s="69"/>
      <c r="H1025" s="102"/>
    </row>
    <row r="1026" spans="1:8" ht="18" x14ac:dyDescent="0.35">
      <c r="A1026" s="244" t="s">
        <v>79</v>
      </c>
      <c r="B1026" s="245"/>
      <c r="C1026" s="245"/>
      <c r="D1026" s="245"/>
      <c r="E1026" s="245"/>
      <c r="F1026" s="247"/>
      <c r="G1026" s="248">
        <v>45</v>
      </c>
      <c r="H1026" s="249"/>
    </row>
    <row r="1027" spans="1:8" x14ac:dyDescent="0.3">
      <c r="A1027" s="105" t="s">
        <v>59</v>
      </c>
      <c r="B1027" s="67">
        <f>BANKRUPTCY!C48</f>
        <v>0</v>
      </c>
      <c r="C1027" s="90" t="s">
        <v>60</v>
      </c>
      <c r="D1027" s="67">
        <f>BANKRUPTCY!D48</f>
        <v>0</v>
      </c>
      <c r="E1027" s="90" t="s">
        <v>61</v>
      </c>
      <c r="F1027" s="70">
        <f>BANKRUPTCY!E48</f>
        <v>0</v>
      </c>
      <c r="G1027" s="250"/>
      <c r="H1027" s="251"/>
    </row>
    <row r="1028" spans="1:8" ht="18" x14ac:dyDescent="0.35">
      <c r="A1028" s="244" t="s">
        <v>80</v>
      </c>
      <c r="B1028" s="245"/>
      <c r="C1028" s="245"/>
      <c r="D1028" s="245"/>
      <c r="E1028" s="245"/>
      <c r="F1028" s="247"/>
      <c r="G1028" s="250"/>
      <c r="H1028" s="251"/>
    </row>
    <row r="1029" spans="1:8" x14ac:dyDescent="0.3">
      <c r="A1029" s="105" t="s">
        <v>59</v>
      </c>
      <c r="B1029" s="67">
        <f>SOL!C48</f>
        <v>0</v>
      </c>
      <c r="C1029" s="90" t="s">
        <v>60</v>
      </c>
      <c r="D1029" s="67">
        <f>SOL!D48</f>
        <v>0</v>
      </c>
      <c r="E1029" s="90" t="s">
        <v>61</v>
      </c>
      <c r="F1029" s="70">
        <f>SOL!E48</f>
        <v>0</v>
      </c>
      <c r="G1029" s="250"/>
      <c r="H1029" s="251"/>
    </row>
    <row r="1030" spans="1:8" ht="18" x14ac:dyDescent="0.35">
      <c r="A1030" s="244" t="s">
        <v>81</v>
      </c>
      <c r="B1030" s="245"/>
      <c r="C1030" s="245"/>
      <c r="D1030" s="245"/>
      <c r="E1030" s="92"/>
      <c r="F1030" s="91"/>
      <c r="G1030" s="250"/>
      <c r="H1030" s="251"/>
    </row>
    <row r="1031" spans="1:8" x14ac:dyDescent="0.3">
      <c r="A1031" s="105" t="s">
        <v>70</v>
      </c>
      <c r="B1031" s="67">
        <f>EXEMPTIONS!C48</f>
        <v>0</v>
      </c>
      <c r="C1031" s="90" t="s">
        <v>71</v>
      </c>
      <c r="D1031" s="67">
        <f>EXEMPTIONS!D48</f>
        <v>0</v>
      </c>
      <c r="E1031" s="71"/>
      <c r="F1031" s="71"/>
      <c r="G1031" s="250"/>
      <c r="H1031" s="251"/>
    </row>
    <row r="1032" spans="1:8" ht="18" x14ac:dyDescent="0.35">
      <c r="A1032" s="244" t="s">
        <v>82</v>
      </c>
      <c r="B1032" s="245"/>
      <c r="C1032" s="245"/>
      <c r="D1032" s="245"/>
      <c r="E1032" s="92"/>
      <c r="F1032" s="92"/>
      <c r="G1032" s="252"/>
      <c r="H1032" s="253"/>
    </row>
    <row r="1033" spans="1:8" ht="15" thickBot="1" x14ac:dyDescent="0.35">
      <c r="A1033" s="106" t="s">
        <v>65</v>
      </c>
      <c r="B1033" s="107" t="str">
        <f>'LICENSE-REGIS'!I48</f>
        <v>N/A</v>
      </c>
      <c r="C1033" s="108" t="s">
        <v>66</v>
      </c>
      <c r="D1033" s="107">
        <f>'LICENSE-REGIS'!M48</f>
        <v>0</v>
      </c>
      <c r="E1033" s="254"/>
      <c r="F1033" s="255"/>
      <c r="G1033" s="255"/>
      <c r="H1033" s="256"/>
    </row>
    <row r="1037" spans="1:8" ht="15" thickBot="1" x14ac:dyDescent="0.35"/>
    <row r="1038" spans="1:8" x14ac:dyDescent="0.3">
      <c r="A1038" s="115" t="s">
        <v>9</v>
      </c>
      <c r="B1038" s="112" t="s">
        <v>10</v>
      </c>
      <c r="C1038" s="112" t="s">
        <v>11</v>
      </c>
      <c r="D1038" s="112" t="s">
        <v>12</v>
      </c>
      <c r="E1038" s="112" t="s">
        <v>13</v>
      </c>
      <c r="F1038" s="112" t="s">
        <v>15</v>
      </c>
      <c r="G1038" s="112" t="s">
        <v>16</v>
      </c>
      <c r="H1038" s="114" t="s">
        <v>17</v>
      </c>
    </row>
    <row r="1039" spans="1:8" ht="17.399999999999999" x14ac:dyDescent="0.35">
      <c r="A1039" s="116">
        <f>'CASE DATA'!A49</f>
        <v>0</v>
      </c>
      <c r="B1039" s="117">
        <f>'CASE DATA'!B49</f>
        <v>0</v>
      </c>
      <c r="C1039" s="119">
        <f>'CASE DATA'!C49</f>
        <v>0</v>
      </c>
      <c r="D1039" s="119">
        <f>'CASE DATA'!D49</f>
        <v>0</v>
      </c>
      <c r="E1039" s="117">
        <f>'CASE DATA'!E49</f>
        <v>0</v>
      </c>
      <c r="F1039" s="117">
        <f>'CASE DATA'!G49</f>
        <v>0</v>
      </c>
      <c r="G1039" s="117">
        <f>'CASE DATA'!H49</f>
        <v>0</v>
      </c>
      <c r="H1039" s="118">
        <f>'CASE DATA'!I49</f>
        <v>0</v>
      </c>
    </row>
    <row r="1040" spans="1:8" x14ac:dyDescent="0.3">
      <c r="A1040" s="93" t="s">
        <v>19</v>
      </c>
      <c r="B1040" s="72">
        <f>'CASE DATA'!J49</f>
        <v>0</v>
      </c>
      <c r="C1040" s="73" t="s">
        <v>22</v>
      </c>
      <c r="D1040" s="76">
        <f>'CASE DATA'!M49</f>
        <v>0</v>
      </c>
      <c r="E1040" s="78" t="s">
        <v>25</v>
      </c>
      <c r="F1040" s="81">
        <f>'CASE DATA'!P49</f>
        <v>0</v>
      </c>
      <c r="G1040" s="83" t="s">
        <v>28</v>
      </c>
      <c r="H1040" s="94">
        <f>'CASE DATA'!S49</f>
        <v>0</v>
      </c>
    </row>
    <row r="1041" spans="1:8" x14ac:dyDescent="0.3">
      <c r="A1041" s="95" t="s">
        <v>20</v>
      </c>
      <c r="B1041" s="72">
        <f>'CASE DATA'!K49</f>
        <v>0</v>
      </c>
      <c r="C1041" s="74" t="s">
        <v>23</v>
      </c>
      <c r="D1041" s="76">
        <f>'CASE DATA'!N49</f>
        <v>0</v>
      </c>
      <c r="E1041" s="79" t="s">
        <v>26</v>
      </c>
      <c r="F1041" s="81">
        <f>'CASE DATA'!Q49</f>
        <v>0</v>
      </c>
      <c r="G1041" s="84" t="s">
        <v>29</v>
      </c>
      <c r="H1041" s="94">
        <f>'CASE DATA'!T49</f>
        <v>0</v>
      </c>
    </row>
    <row r="1042" spans="1:8" x14ac:dyDescent="0.3">
      <c r="A1042" s="96" t="s">
        <v>21</v>
      </c>
      <c r="B1042" s="72">
        <f>'CASE DATA'!L49</f>
        <v>0</v>
      </c>
      <c r="C1042" s="75" t="s">
        <v>24</v>
      </c>
      <c r="D1042" s="77">
        <f>'CASE DATA'!O49</f>
        <v>0</v>
      </c>
      <c r="E1042" s="80" t="s">
        <v>27</v>
      </c>
      <c r="F1042" s="82">
        <f>'CASE DATA'!R49</f>
        <v>0</v>
      </c>
      <c r="G1042" s="68"/>
      <c r="H1042" s="97"/>
    </row>
    <row r="1043" spans="1:8" x14ac:dyDescent="0.3">
      <c r="A1043" s="98" t="s">
        <v>8</v>
      </c>
      <c r="B1043" s="257">
        <f>'CASE DATA'!U49</f>
        <v>0</v>
      </c>
      <c r="C1043" s="258"/>
      <c r="D1043" s="258"/>
      <c r="E1043" s="258"/>
      <c r="F1043" s="258"/>
      <c r="G1043" s="258"/>
      <c r="H1043" s="259"/>
    </row>
    <row r="1044" spans="1:8" ht="18" x14ac:dyDescent="0.35">
      <c r="A1044" s="244" t="s">
        <v>76</v>
      </c>
      <c r="B1044" s="245"/>
      <c r="C1044" s="245"/>
      <c r="D1044" s="245"/>
      <c r="E1044" s="245"/>
      <c r="F1044" s="245"/>
      <c r="G1044" s="245"/>
      <c r="H1044" s="246"/>
    </row>
    <row r="1045" spans="1:8" ht="28.8" x14ac:dyDescent="0.3">
      <c r="A1045" s="99" t="s">
        <v>40</v>
      </c>
      <c r="B1045" s="85" t="s">
        <v>77</v>
      </c>
      <c r="C1045" s="86" t="s">
        <v>44</v>
      </c>
      <c r="D1045" s="86" t="s">
        <v>45</v>
      </c>
      <c r="E1045" s="86" t="s">
        <v>46</v>
      </c>
      <c r="F1045" s="87" t="s">
        <v>47</v>
      </c>
      <c r="G1045" s="66" t="s">
        <v>78</v>
      </c>
      <c r="H1045" s="100"/>
    </row>
    <row r="1046" spans="1:8" x14ac:dyDescent="0.3">
      <c r="A1046" s="101" t="str">
        <f>EXPUNGEMENT!D48</f>
        <v>NO</v>
      </c>
      <c r="B1046" s="101" t="str">
        <f>EXPUNGEMENT!E48</f>
        <v>N/A</v>
      </c>
      <c r="C1046" s="191" t="str">
        <f>EXPUNGEMENT!H48</f>
        <v>NO</v>
      </c>
      <c r="D1046" s="191" t="str">
        <f>EXPUNGEMENT!I48</f>
        <v>N/A</v>
      </c>
      <c r="E1046" s="191" t="str">
        <f>EXPUNGEMENT!J48</f>
        <v>N/A</v>
      </c>
      <c r="F1046" s="191" t="str">
        <f>EXPUNGEMENT!K48</f>
        <v>N/A</v>
      </c>
      <c r="G1046" s="69"/>
      <c r="H1046" s="102"/>
    </row>
    <row r="1047" spans="1:8" x14ac:dyDescent="0.3">
      <c r="A1047" s="103" t="s">
        <v>49</v>
      </c>
      <c r="B1047" s="88" t="s">
        <v>50</v>
      </c>
      <c r="C1047" s="89" t="s">
        <v>45</v>
      </c>
      <c r="D1047" s="89" t="s">
        <v>46</v>
      </c>
      <c r="E1047" s="69"/>
      <c r="F1047" s="69"/>
      <c r="G1047" s="69"/>
      <c r="H1047" s="102"/>
    </row>
    <row r="1048" spans="1:8" x14ac:dyDescent="0.3">
      <c r="A1048" s="104" t="str">
        <f>EXPUNGEMENT!M48</f>
        <v>NO</v>
      </c>
      <c r="B1048" s="104">
        <f>EXPUNGEMENT!N48</f>
        <v>0</v>
      </c>
      <c r="C1048" s="104" t="str">
        <f>EXPUNGEMENT!O48</f>
        <v>N/A</v>
      </c>
      <c r="D1048" s="104" t="str">
        <f>EXPUNGEMENT!P48</f>
        <v>N/A</v>
      </c>
      <c r="E1048" s="69"/>
      <c r="F1048" s="69"/>
      <c r="G1048" s="69"/>
      <c r="H1048" s="102"/>
    </row>
    <row r="1049" spans="1:8" ht="18" x14ac:dyDescent="0.35">
      <c r="A1049" s="244" t="s">
        <v>79</v>
      </c>
      <c r="B1049" s="245"/>
      <c r="C1049" s="245"/>
      <c r="D1049" s="245"/>
      <c r="E1049" s="245"/>
      <c r="F1049" s="247"/>
      <c r="G1049" s="248">
        <v>46</v>
      </c>
      <c r="H1049" s="249"/>
    </row>
    <row r="1050" spans="1:8" x14ac:dyDescent="0.3">
      <c r="A1050" s="105" t="s">
        <v>59</v>
      </c>
      <c r="B1050" s="67">
        <f>BANKRUPTCY!C49</f>
        <v>0</v>
      </c>
      <c r="C1050" s="90" t="s">
        <v>60</v>
      </c>
      <c r="D1050" s="67">
        <f>BANKRUPTCY!D49</f>
        <v>0</v>
      </c>
      <c r="E1050" s="90" t="s">
        <v>61</v>
      </c>
      <c r="F1050" s="70">
        <f>BANKRUPTCY!E49</f>
        <v>0</v>
      </c>
      <c r="G1050" s="250"/>
      <c r="H1050" s="251"/>
    </row>
    <row r="1051" spans="1:8" ht="18" x14ac:dyDescent="0.35">
      <c r="A1051" s="244" t="s">
        <v>80</v>
      </c>
      <c r="B1051" s="245"/>
      <c r="C1051" s="245"/>
      <c r="D1051" s="245"/>
      <c r="E1051" s="245"/>
      <c r="F1051" s="247"/>
      <c r="G1051" s="250"/>
      <c r="H1051" s="251"/>
    </row>
    <row r="1052" spans="1:8" x14ac:dyDescent="0.3">
      <c r="A1052" s="105" t="s">
        <v>59</v>
      </c>
      <c r="B1052" s="67">
        <f>SOL!C49</f>
        <v>0</v>
      </c>
      <c r="C1052" s="90" t="s">
        <v>60</v>
      </c>
      <c r="D1052" s="67">
        <f>SOL!D49</f>
        <v>0</v>
      </c>
      <c r="E1052" s="90" t="s">
        <v>61</v>
      </c>
      <c r="F1052" s="70">
        <f>SOL!E49</f>
        <v>0</v>
      </c>
      <c r="G1052" s="250"/>
      <c r="H1052" s="251"/>
    </row>
    <row r="1053" spans="1:8" ht="18" x14ac:dyDescent="0.35">
      <c r="A1053" s="244" t="s">
        <v>81</v>
      </c>
      <c r="B1053" s="245"/>
      <c r="C1053" s="245"/>
      <c r="D1053" s="245"/>
      <c r="E1053" s="92"/>
      <c r="F1053" s="91"/>
      <c r="G1053" s="250"/>
      <c r="H1053" s="251"/>
    </row>
    <row r="1054" spans="1:8" x14ac:dyDescent="0.3">
      <c r="A1054" s="105" t="s">
        <v>70</v>
      </c>
      <c r="B1054" s="67">
        <f>EXEMPTIONS!C49</f>
        <v>0</v>
      </c>
      <c r="C1054" s="90" t="s">
        <v>71</v>
      </c>
      <c r="D1054" s="67">
        <f>EXEMPTIONS!D49</f>
        <v>0</v>
      </c>
      <c r="E1054" s="71"/>
      <c r="F1054" s="71"/>
      <c r="G1054" s="250"/>
      <c r="H1054" s="251"/>
    </row>
    <row r="1055" spans="1:8" ht="18" x14ac:dyDescent="0.35">
      <c r="A1055" s="244" t="s">
        <v>82</v>
      </c>
      <c r="B1055" s="245"/>
      <c r="C1055" s="245"/>
      <c r="D1055" s="245"/>
      <c r="E1055" s="92"/>
      <c r="F1055" s="92"/>
      <c r="G1055" s="252"/>
      <c r="H1055" s="253"/>
    </row>
    <row r="1056" spans="1:8" ht="15" thickBot="1" x14ac:dyDescent="0.35">
      <c r="A1056" s="106" t="s">
        <v>65</v>
      </c>
      <c r="B1056" s="107" t="str">
        <f>'LICENSE-REGIS'!I49</f>
        <v>N/A</v>
      </c>
      <c r="C1056" s="108" t="s">
        <v>66</v>
      </c>
      <c r="D1056" s="107">
        <f>'LICENSE-REGIS'!M49</f>
        <v>0</v>
      </c>
      <c r="E1056" s="254"/>
      <c r="F1056" s="255"/>
      <c r="G1056" s="255"/>
      <c r="H1056" s="256"/>
    </row>
    <row r="1060" spans="1:8" ht="15" thickBot="1" x14ac:dyDescent="0.35"/>
    <row r="1061" spans="1:8" x14ac:dyDescent="0.3">
      <c r="A1061" s="115" t="s">
        <v>9</v>
      </c>
      <c r="B1061" s="112" t="s">
        <v>10</v>
      </c>
      <c r="C1061" s="112" t="s">
        <v>11</v>
      </c>
      <c r="D1061" s="112" t="s">
        <v>12</v>
      </c>
      <c r="E1061" s="112" t="s">
        <v>13</v>
      </c>
      <c r="F1061" s="112" t="s">
        <v>15</v>
      </c>
      <c r="G1061" s="112" t="s">
        <v>16</v>
      </c>
      <c r="H1061" s="114" t="s">
        <v>17</v>
      </c>
    </row>
    <row r="1062" spans="1:8" ht="17.399999999999999" x14ac:dyDescent="0.35">
      <c r="A1062" s="116">
        <f>'CASE DATA'!A50</f>
        <v>0</v>
      </c>
      <c r="B1062" s="117">
        <f>'CASE DATA'!B50</f>
        <v>0</v>
      </c>
      <c r="C1062" s="119">
        <f>'CASE DATA'!C50</f>
        <v>0</v>
      </c>
      <c r="D1062" s="119">
        <f>'CASE DATA'!D50</f>
        <v>0</v>
      </c>
      <c r="E1062" s="117">
        <f>'CASE DATA'!E50</f>
        <v>0</v>
      </c>
      <c r="F1062" s="117">
        <f>'CASE DATA'!G50</f>
        <v>0</v>
      </c>
      <c r="G1062" s="117">
        <f>'CASE DATA'!H50</f>
        <v>0</v>
      </c>
      <c r="H1062" s="118">
        <f>'CASE DATA'!I50</f>
        <v>0</v>
      </c>
    </row>
    <row r="1063" spans="1:8" x14ac:dyDescent="0.3">
      <c r="A1063" s="93" t="s">
        <v>19</v>
      </c>
      <c r="B1063" s="72">
        <f>'CASE DATA'!J50</f>
        <v>0</v>
      </c>
      <c r="C1063" s="73" t="s">
        <v>22</v>
      </c>
      <c r="D1063" s="76">
        <f>'CASE DATA'!M50</f>
        <v>0</v>
      </c>
      <c r="E1063" s="78" t="s">
        <v>25</v>
      </c>
      <c r="F1063" s="81">
        <f>'CASE DATA'!P50</f>
        <v>0</v>
      </c>
      <c r="G1063" s="83" t="s">
        <v>28</v>
      </c>
      <c r="H1063" s="94">
        <f>'CASE DATA'!S50</f>
        <v>0</v>
      </c>
    </row>
    <row r="1064" spans="1:8" x14ac:dyDescent="0.3">
      <c r="A1064" s="95" t="s">
        <v>20</v>
      </c>
      <c r="B1064" s="72">
        <f>'CASE DATA'!K50</f>
        <v>0</v>
      </c>
      <c r="C1064" s="74" t="s">
        <v>23</v>
      </c>
      <c r="D1064" s="76">
        <f>'CASE DATA'!N50</f>
        <v>0</v>
      </c>
      <c r="E1064" s="79" t="s">
        <v>26</v>
      </c>
      <c r="F1064" s="81">
        <f>'CASE DATA'!Q50</f>
        <v>0</v>
      </c>
      <c r="G1064" s="84" t="s">
        <v>29</v>
      </c>
      <c r="H1064" s="94">
        <f>'CASE DATA'!T50</f>
        <v>0</v>
      </c>
    </row>
    <row r="1065" spans="1:8" x14ac:dyDescent="0.3">
      <c r="A1065" s="96" t="s">
        <v>21</v>
      </c>
      <c r="B1065" s="72">
        <f>'CASE DATA'!L50</f>
        <v>0</v>
      </c>
      <c r="C1065" s="75" t="s">
        <v>24</v>
      </c>
      <c r="D1065" s="77">
        <f>'CASE DATA'!O50</f>
        <v>0</v>
      </c>
      <c r="E1065" s="80" t="s">
        <v>27</v>
      </c>
      <c r="F1065" s="82">
        <f>'CASE DATA'!R50</f>
        <v>0</v>
      </c>
      <c r="G1065" s="68"/>
      <c r="H1065" s="97"/>
    </row>
    <row r="1066" spans="1:8" x14ac:dyDescent="0.3">
      <c r="A1066" s="98" t="s">
        <v>8</v>
      </c>
      <c r="B1066" s="257">
        <f>'CASE DATA'!U50</f>
        <v>0</v>
      </c>
      <c r="C1066" s="258"/>
      <c r="D1066" s="258"/>
      <c r="E1066" s="258"/>
      <c r="F1066" s="258"/>
      <c r="G1066" s="258"/>
      <c r="H1066" s="259"/>
    </row>
    <row r="1067" spans="1:8" ht="18" x14ac:dyDescent="0.35">
      <c r="A1067" s="244" t="s">
        <v>76</v>
      </c>
      <c r="B1067" s="245"/>
      <c r="C1067" s="245"/>
      <c r="D1067" s="245"/>
      <c r="E1067" s="245"/>
      <c r="F1067" s="245"/>
      <c r="G1067" s="245"/>
      <c r="H1067" s="246"/>
    </row>
    <row r="1068" spans="1:8" ht="28.8" x14ac:dyDescent="0.3">
      <c r="A1068" s="99" t="s">
        <v>40</v>
      </c>
      <c r="B1068" s="85" t="s">
        <v>77</v>
      </c>
      <c r="C1068" s="86" t="s">
        <v>44</v>
      </c>
      <c r="D1068" s="86" t="s">
        <v>45</v>
      </c>
      <c r="E1068" s="86" t="s">
        <v>46</v>
      </c>
      <c r="F1068" s="87" t="s">
        <v>47</v>
      </c>
      <c r="G1068" s="66" t="s">
        <v>78</v>
      </c>
      <c r="H1068" s="100"/>
    </row>
    <row r="1069" spans="1:8" x14ac:dyDescent="0.3">
      <c r="A1069" s="101" t="str">
        <f>EXPUNGEMENT!D49</f>
        <v>NO</v>
      </c>
      <c r="B1069" s="101" t="str">
        <f>EXPUNGEMENT!E49</f>
        <v>N/A</v>
      </c>
      <c r="C1069" s="191" t="str">
        <f>EXPUNGEMENT!H49</f>
        <v>NO</v>
      </c>
      <c r="D1069" s="191" t="str">
        <f>EXPUNGEMENT!I49</f>
        <v>N/A</v>
      </c>
      <c r="E1069" s="191" t="str">
        <f>EXPUNGEMENT!J49</f>
        <v>N/A</v>
      </c>
      <c r="F1069" s="191" t="str">
        <f>EXPUNGEMENT!K49</f>
        <v>N/A</v>
      </c>
      <c r="G1069" s="69"/>
      <c r="H1069" s="102"/>
    </row>
    <row r="1070" spans="1:8" x14ac:dyDescent="0.3">
      <c r="A1070" s="103" t="s">
        <v>49</v>
      </c>
      <c r="B1070" s="88" t="s">
        <v>50</v>
      </c>
      <c r="C1070" s="89" t="s">
        <v>45</v>
      </c>
      <c r="D1070" s="89" t="s">
        <v>46</v>
      </c>
      <c r="E1070" s="69"/>
      <c r="F1070" s="69"/>
      <c r="G1070" s="69"/>
      <c r="H1070" s="102"/>
    </row>
    <row r="1071" spans="1:8" x14ac:dyDescent="0.3">
      <c r="A1071" s="104" t="str">
        <f>EXPUNGEMENT!M49</f>
        <v>NO</v>
      </c>
      <c r="B1071" s="104">
        <f>EXPUNGEMENT!N49</f>
        <v>0</v>
      </c>
      <c r="C1071" s="104" t="str">
        <f>EXPUNGEMENT!O49</f>
        <v>N/A</v>
      </c>
      <c r="D1071" s="104" t="str">
        <f>EXPUNGEMENT!P49</f>
        <v>N/A</v>
      </c>
      <c r="E1071" s="69"/>
      <c r="F1071" s="69"/>
      <c r="G1071" s="69"/>
      <c r="H1071" s="102"/>
    </row>
    <row r="1072" spans="1:8" ht="18.75" customHeight="1" x14ac:dyDescent="0.35">
      <c r="A1072" s="244" t="s">
        <v>79</v>
      </c>
      <c r="B1072" s="245"/>
      <c r="C1072" s="245"/>
      <c r="D1072" s="245"/>
      <c r="E1072" s="245"/>
      <c r="F1072" s="247"/>
      <c r="G1072" s="248">
        <v>47</v>
      </c>
      <c r="H1072" s="249"/>
    </row>
    <row r="1073" spans="1:8" ht="15" customHeight="1" x14ac:dyDescent="0.3">
      <c r="A1073" s="105" t="s">
        <v>59</v>
      </c>
      <c r="B1073" s="67">
        <f>BANKRUPTCY!C50</f>
        <v>0</v>
      </c>
      <c r="C1073" s="90" t="s">
        <v>60</v>
      </c>
      <c r="D1073" s="67">
        <f>BANKRUPTCY!D50</f>
        <v>0</v>
      </c>
      <c r="E1073" s="90" t="s">
        <v>61</v>
      </c>
      <c r="F1073" s="70">
        <f>BANKRUPTCY!E50</f>
        <v>0</v>
      </c>
      <c r="G1073" s="250"/>
      <c r="H1073" s="251"/>
    </row>
    <row r="1074" spans="1:8" ht="18.75" customHeight="1" x14ac:dyDescent="0.35">
      <c r="A1074" s="244" t="s">
        <v>80</v>
      </c>
      <c r="B1074" s="245"/>
      <c r="C1074" s="245"/>
      <c r="D1074" s="245"/>
      <c r="E1074" s="245"/>
      <c r="F1074" s="247"/>
      <c r="G1074" s="250"/>
      <c r="H1074" s="251"/>
    </row>
    <row r="1075" spans="1:8" ht="15" customHeight="1" x14ac:dyDescent="0.3">
      <c r="A1075" s="105" t="s">
        <v>59</v>
      </c>
      <c r="B1075" s="67">
        <f>SOL!C50</f>
        <v>0</v>
      </c>
      <c r="C1075" s="90" t="s">
        <v>60</v>
      </c>
      <c r="D1075" s="67">
        <f>SOL!D50</f>
        <v>0</v>
      </c>
      <c r="E1075" s="90" t="s">
        <v>61</v>
      </c>
      <c r="F1075" s="70">
        <f>SOL!E50</f>
        <v>0</v>
      </c>
      <c r="G1075" s="250"/>
      <c r="H1075" s="251"/>
    </row>
    <row r="1076" spans="1:8" ht="18.75" customHeight="1" x14ac:dyDescent="0.35">
      <c r="A1076" s="244" t="s">
        <v>81</v>
      </c>
      <c r="B1076" s="245"/>
      <c r="C1076" s="245"/>
      <c r="D1076" s="245"/>
      <c r="E1076" s="92"/>
      <c r="F1076" s="91"/>
      <c r="G1076" s="250"/>
      <c r="H1076" s="251"/>
    </row>
    <row r="1077" spans="1:8" ht="15" customHeight="1" x14ac:dyDescent="0.3">
      <c r="A1077" s="105" t="s">
        <v>70</v>
      </c>
      <c r="B1077" s="67">
        <f>EXEMPTIONS!C50</f>
        <v>0</v>
      </c>
      <c r="C1077" s="90" t="s">
        <v>71</v>
      </c>
      <c r="D1077" s="67">
        <f>EXEMPTIONS!D50</f>
        <v>0</v>
      </c>
      <c r="E1077" s="71"/>
      <c r="F1077" s="71"/>
      <c r="G1077" s="250"/>
      <c r="H1077" s="251"/>
    </row>
    <row r="1078" spans="1:8" ht="18.75" customHeight="1" x14ac:dyDescent="0.35">
      <c r="A1078" s="244" t="s">
        <v>82</v>
      </c>
      <c r="B1078" s="245"/>
      <c r="C1078" s="245"/>
      <c r="D1078" s="245"/>
      <c r="E1078" s="92"/>
      <c r="F1078" s="92"/>
      <c r="G1078" s="252"/>
      <c r="H1078" s="253"/>
    </row>
    <row r="1079" spans="1:8" ht="15" thickBot="1" x14ac:dyDescent="0.35">
      <c r="A1079" s="106" t="s">
        <v>65</v>
      </c>
      <c r="B1079" s="107" t="str">
        <f>'LICENSE-REGIS'!I50</f>
        <v>N/A</v>
      </c>
      <c r="C1079" s="108" t="s">
        <v>66</v>
      </c>
      <c r="D1079" s="107">
        <f>'LICENSE-REGIS'!M50</f>
        <v>0</v>
      </c>
      <c r="E1079" s="254"/>
      <c r="F1079" s="255"/>
      <c r="G1079" s="255"/>
      <c r="H1079" s="256"/>
    </row>
    <row r="1083" spans="1:8" ht="15" thickBot="1" x14ac:dyDescent="0.35"/>
    <row r="1084" spans="1:8" x14ac:dyDescent="0.3">
      <c r="A1084" s="115" t="s">
        <v>9</v>
      </c>
      <c r="B1084" s="112" t="s">
        <v>10</v>
      </c>
      <c r="C1084" s="112" t="s">
        <v>11</v>
      </c>
      <c r="D1084" s="112" t="s">
        <v>12</v>
      </c>
      <c r="E1084" s="112" t="s">
        <v>13</v>
      </c>
      <c r="F1084" s="112" t="s">
        <v>15</v>
      </c>
      <c r="G1084" s="112" t="s">
        <v>16</v>
      </c>
      <c r="H1084" s="114" t="s">
        <v>17</v>
      </c>
    </row>
    <row r="1085" spans="1:8" ht="17.399999999999999" x14ac:dyDescent="0.35">
      <c r="A1085" s="116">
        <f>'CASE DATA'!A51</f>
        <v>0</v>
      </c>
      <c r="B1085" s="117">
        <f>'CASE DATA'!B51</f>
        <v>0</v>
      </c>
      <c r="C1085" s="119">
        <f>'CASE DATA'!C51</f>
        <v>0</v>
      </c>
      <c r="D1085" s="119">
        <f>'CASE DATA'!D51</f>
        <v>0</v>
      </c>
      <c r="E1085" s="117">
        <f>'CASE DATA'!E51</f>
        <v>0</v>
      </c>
      <c r="F1085" s="117">
        <f>'CASE DATA'!G51</f>
        <v>0</v>
      </c>
      <c r="G1085" s="117">
        <f>'CASE DATA'!H51</f>
        <v>0</v>
      </c>
      <c r="H1085" s="118">
        <f>'CASE DATA'!I51</f>
        <v>0</v>
      </c>
    </row>
    <row r="1086" spans="1:8" x14ac:dyDescent="0.3">
      <c r="A1086" s="93" t="s">
        <v>19</v>
      </c>
      <c r="B1086" s="72">
        <f>'CASE DATA'!J51</f>
        <v>0</v>
      </c>
      <c r="C1086" s="73" t="s">
        <v>22</v>
      </c>
      <c r="D1086" s="76">
        <f>'CASE DATA'!M51</f>
        <v>0</v>
      </c>
      <c r="E1086" s="78" t="s">
        <v>25</v>
      </c>
      <c r="F1086" s="81">
        <f>'CASE DATA'!P51</f>
        <v>0</v>
      </c>
      <c r="G1086" s="83" t="s">
        <v>28</v>
      </c>
      <c r="H1086" s="94">
        <f>'CASE DATA'!S51</f>
        <v>0</v>
      </c>
    </row>
    <row r="1087" spans="1:8" x14ac:dyDescent="0.3">
      <c r="A1087" s="95" t="s">
        <v>20</v>
      </c>
      <c r="B1087" s="72">
        <f>'CASE DATA'!K51</f>
        <v>0</v>
      </c>
      <c r="C1087" s="74" t="s">
        <v>23</v>
      </c>
      <c r="D1087" s="76">
        <f>'CASE DATA'!N51</f>
        <v>0</v>
      </c>
      <c r="E1087" s="79" t="s">
        <v>26</v>
      </c>
      <c r="F1087" s="81">
        <f>'CASE DATA'!Q51</f>
        <v>0</v>
      </c>
      <c r="G1087" s="84" t="s">
        <v>29</v>
      </c>
      <c r="H1087" s="94">
        <f>'CASE DATA'!T51</f>
        <v>0</v>
      </c>
    </row>
    <row r="1088" spans="1:8" x14ac:dyDescent="0.3">
      <c r="A1088" s="96" t="s">
        <v>21</v>
      </c>
      <c r="B1088" s="72">
        <f>'CASE DATA'!L51</f>
        <v>0</v>
      </c>
      <c r="C1088" s="75" t="s">
        <v>24</v>
      </c>
      <c r="D1088" s="77">
        <f>'CASE DATA'!O51</f>
        <v>0</v>
      </c>
      <c r="E1088" s="80" t="s">
        <v>27</v>
      </c>
      <c r="F1088" s="82">
        <f>'CASE DATA'!R51</f>
        <v>0</v>
      </c>
      <c r="G1088" s="68"/>
      <c r="H1088" s="97"/>
    </row>
    <row r="1089" spans="1:8" x14ac:dyDescent="0.3">
      <c r="A1089" s="98" t="s">
        <v>8</v>
      </c>
      <c r="B1089" s="257">
        <f>'CASE DATA'!U51</f>
        <v>0</v>
      </c>
      <c r="C1089" s="258"/>
      <c r="D1089" s="258"/>
      <c r="E1089" s="258"/>
      <c r="F1089" s="258"/>
      <c r="G1089" s="258"/>
      <c r="H1089" s="259"/>
    </row>
    <row r="1090" spans="1:8" ht="18" x14ac:dyDescent="0.35">
      <c r="A1090" s="244" t="s">
        <v>76</v>
      </c>
      <c r="B1090" s="245"/>
      <c r="C1090" s="245"/>
      <c r="D1090" s="245"/>
      <c r="E1090" s="245"/>
      <c r="F1090" s="245"/>
      <c r="G1090" s="245"/>
      <c r="H1090" s="246"/>
    </row>
    <row r="1091" spans="1:8" ht="28.8" x14ac:dyDescent="0.3">
      <c r="A1091" s="99" t="s">
        <v>40</v>
      </c>
      <c r="B1091" s="85" t="s">
        <v>77</v>
      </c>
      <c r="C1091" s="86" t="s">
        <v>44</v>
      </c>
      <c r="D1091" s="86" t="s">
        <v>45</v>
      </c>
      <c r="E1091" s="86" t="s">
        <v>46</v>
      </c>
      <c r="F1091" s="87" t="s">
        <v>47</v>
      </c>
      <c r="G1091" s="66" t="s">
        <v>78</v>
      </c>
      <c r="H1091" s="100"/>
    </row>
    <row r="1092" spans="1:8" x14ac:dyDescent="0.3">
      <c r="A1092" s="101" t="str">
        <f>EXPUNGEMENT!D50</f>
        <v>NO</v>
      </c>
      <c r="B1092" s="101" t="str">
        <f>EXPUNGEMENT!E50</f>
        <v>N/A</v>
      </c>
      <c r="C1092" s="191" t="str">
        <f>EXPUNGEMENT!H50</f>
        <v>NO</v>
      </c>
      <c r="D1092" s="191" t="str">
        <f>EXPUNGEMENT!I50</f>
        <v>N/A</v>
      </c>
      <c r="E1092" s="191" t="str">
        <f>EXPUNGEMENT!J50</f>
        <v>N/A</v>
      </c>
      <c r="F1092" s="191" t="str">
        <f>EXPUNGEMENT!K50</f>
        <v>N/A</v>
      </c>
      <c r="G1092" s="69"/>
      <c r="H1092" s="102"/>
    </row>
    <row r="1093" spans="1:8" x14ac:dyDescent="0.3">
      <c r="A1093" s="103" t="s">
        <v>49</v>
      </c>
      <c r="B1093" s="88" t="s">
        <v>50</v>
      </c>
      <c r="C1093" s="89" t="s">
        <v>45</v>
      </c>
      <c r="D1093" s="89" t="s">
        <v>46</v>
      </c>
      <c r="E1093" s="69"/>
      <c r="F1093" s="69"/>
      <c r="G1093" s="69"/>
      <c r="H1093" s="102"/>
    </row>
    <row r="1094" spans="1:8" x14ac:dyDescent="0.3">
      <c r="A1094" s="104" t="str">
        <f>EXPUNGEMENT!M50</f>
        <v>NO</v>
      </c>
      <c r="B1094" s="104">
        <f>EXPUNGEMENT!N50</f>
        <v>0</v>
      </c>
      <c r="C1094" s="104" t="str">
        <f>EXPUNGEMENT!O50</f>
        <v>N/A</v>
      </c>
      <c r="D1094" s="104" t="str">
        <f>EXPUNGEMENT!P50</f>
        <v>N/A</v>
      </c>
      <c r="E1094" s="69"/>
      <c r="F1094" s="69"/>
      <c r="G1094" s="69"/>
      <c r="H1094" s="102"/>
    </row>
    <row r="1095" spans="1:8" ht="18" x14ac:dyDescent="0.35">
      <c r="A1095" s="244" t="s">
        <v>79</v>
      </c>
      <c r="B1095" s="245"/>
      <c r="C1095" s="245"/>
      <c r="D1095" s="245"/>
      <c r="E1095" s="245"/>
      <c r="F1095" s="247"/>
      <c r="G1095" s="248">
        <v>48</v>
      </c>
      <c r="H1095" s="249"/>
    </row>
    <row r="1096" spans="1:8" x14ac:dyDescent="0.3">
      <c r="A1096" s="105" t="s">
        <v>59</v>
      </c>
      <c r="B1096" s="67">
        <f>BANKRUPTCY!C51</f>
        <v>0</v>
      </c>
      <c r="C1096" s="90" t="s">
        <v>60</v>
      </c>
      <c r="D1096" s="67">
        <f>BANKRUPTCY!D51</f>
        <v>0</v>
      </c>
      <c r="E1096" s="90" t="s">
        <v>61</v>
      </c>
      <c r="F1096" s="70">
        <f>BANKRUPTCY!E51</f>
        <v>0</v>
      </c>
      <c r="G1096" s="250"/>
      <c r="H1096" s="251"/>
    </row>
    <row r="1097" spans="1:8" ht="18" x14ac:dyDescent="0.35">
      <c r="A1097" s="244" t="s">
        <v>80</v>
      </c>
      <c r="B1097" s="245"/>
      <c r="C1097" s="245"/>
      <c r="D1097" s="245"/>
      <c r="E1097" s="245"/>
      <c r="F1097" s="247"/>
      <c r="G1097" s="250"/>
      <c r="H1097" s="251"/>
    </row>
    <row r="1098" spans="1:8" x14ac:dyDescent="0.3">
      <c r="A1098" s="105" t="s">
        <v>59</v>
      </c>
      <c r="B1098" s="67">
        <f>SOL!C51</f>
        <v>0</v>
      </c>
      <c r="C1098" s="90" t="s">
        <v>60</v>
      </c>
      <c r="D1098" s="67">
        <f>SOL!D51</f>
        <v>0</v>
      </c>
      <c r="E1098" s="90" t="s">
        <v>61</v>
      </c>
      <c r="F1098" s="70">
        <f>SOL!E51</f>
        <v>0</v>
      </c>
      <c r="G1098" s="250"/>
      <c r="H1098" s="251"/>
    </row>
    <row r="1099" spans="1:8" ht="18" x14ac:dyDescent="0.35">
      <c r="A1099" s="244" t="s">
        <v>81</v>
      </c>
      <c r="B1099" s="245"/>
      <c r="C1099" s="245"/>
      <c r="D1099" s="245"/>
      <c r="E1099" s="92"/>
      <c r="F1099" s="91"/>
      <c r="G1099" s="250"/>
      <c r="H1099" s="251"/>
    </row>
    <row r="1100" spans="1:8" x14ac:dyDescent="0.3">
      <c r="A1100" s="105" t="s">
        <v>70</v>
      </c>
      <c r="B1100" s="67">
        <f>EXEMPTIONS!C51</f>
        <v>0</v>
      </c>
      <c r="C1100" s="90" t="s">
        <v>71</v>
      </c>
      <c r="D1100" s="67">
        <f>EXEMPTIONS!D51</f>
        <v>0</v>
      </c>
      <c r="E1100" s="71"/>
      <c r="F1100" s="71"/>
      <c r="G1100" s="250"/>
      <c r="H1100" s="251"/>
    </row>
    <row r="1101" spans="1:8" ht="18" x14ac:dyDescent="0.35">
      <c r="A1101" s="244" t="s">
        <v>82</v>
      </c>
      <c r="B1101" s="245"/>
      <c r="C1101" s="245"/>
      <c r="D1101" s="245"/>
      <c r="E1101" s="92"/>
      <c r="F1101" s="92"/>
      <c r="G1101" s="252"/>
      <c r="H1101" s="253"/>
    </row>
    <row r="1102" spans="1:8" ht="15" thickBot="1" x14ac:dyDescent="0.35">
      <c r="A1102" s="106" t="s">
        <v>65</v>
      </c>
      <c r="B1102" s="107" t="str">
        <f>'LICENSE-REGIS'!I51</f>
        <v>N/A</v>
      </c>
      <c r="C1102" s="108" t="s">
        <v>66</v>
      </c>
      <c r="D1102" s="107">
        <f>'LICENSE-REGIS'!M51</f>
        <v>0</v>
      </c>
      <c r="E1102" s="254"/>
      <c r="F1102" s="255"/>
      <c r="G1102" s="255"/>
      <c r="H1102" s="256"/>
    </row>
    <row r="1106" spans="1:8" ht="15" thickBot="1" x14ac:dyDescent="0.35"/>
    <row r="1107" spans="1:8" x14ac:dyDescent="0.3">
      <c r="A1107" s="115" t="s">
        <v>9</v>
      </c>
      <c r="B1107" s="112" t="s">
        <v>10</v>
      </c>
      <c r="C1107" s="112" t="s">
        <v>11</v>
      </c>
      <c r="D1107" s="112" t="s">
        <v>12</v>
      </c>
      <c r="E1107" s="112" t="s">
        <v>13</v>
      </c>
      <c r="F1107" s="112" t="s">
        <v>15</v>
      </c>
      <c r="G1107" s="112" t="s">
        <v>16</v>
      </c>
      <c r="H1107" s="114" t="s">
        <v>17</v>
      </c>
    </row>
    <row r="1108" spans="1:8" ht="17.399999999999999" x14ac:dyDescent="0.35">
      <c r="A1108" s="116">
        <f>'CASE DATA'!A52</f>
        <v>0</v>
      </c>
      <c r="B1108" s="117">
        <f>'CASE DATA'!B52</f>
        <v>0</v>
      </c>
      <c r="C1108" s="119">
        <f>'CASE DATA'!C52</f>
        <v>0</v>
      </c>
      <c r="D1108" s="119">
        <f>'CASE DATA'!D52</f>
        <v>0</v>
      </c>
      <c r="E1108" s="117">
        <f>'CASE DATA'!E52</f>
        <v>0</v>
      </c>
      <c r="F1108" s="117">
        <f>'CASE DATA'!G52</f>
        <v>0</v>
      </c>
      <c r="G1108" s="117">
        <f>'CASE DATA'!H52</f>
        <v>0</v>
      </c>
      <c r="H1108" s="118">
        <f>'CASE DATA'!I52</f>
        <v>0</v>
      </c>
    </row>
    <row r="1109" spans="1:8" x14ac:dyDescent="0.3">
      <c r="A1109" s="93" t="s">
        <v>19</v>
      </c>
      <c r="B1109" s="72">
        <f>'CASE DATA'!J52</f>
        <v>0</v>
      </c>
      <c r="C1109" s="73" t="s">
        <v>22</v>
      </c>
      <c r="D1109" s="76">
        <f>'CASE DATA'!M52</f>
        <v>0</v>
      </c>
      <c r="E1109" s="78" t="s">
        <v>25</v>
      </c>
      <c r="F1109" s="81">
        <f>'CASE DATA'!P52</f>
        <v>0</v>
      </c>
      <c r="G1109" s="83" t="s">
        <v>28</v>
      </c>
      <c r="H1109" s="94">
        <f>'CASE DATA'!S52</f>
        <v>0</v>
      </c>
    </row>
    <row r="1110" spans="1:8" x14ac:dyDescent="0.3">
      <c r="A1110" s="95" t="s">
        <v>20</v>
      </c>
      <c r="B1110" s="72">
        <f>'CASE DATA'!K52</f>
        <v>0</v>
      </c>
      <c r="C1110" s="74" t="s">
        <v>23</v>
      </c>
      <c r="D1110" s="76">
        <f>'CASE DATA'!N52</f>
        <v>0</v>
      </c>
      <c r="E1110" s="79" t="s">
        <v>26</v>
      </c>
      <c r="F1110" s="81">
        <f>'CASE DATA'!Q52</f>
        <v>0</v>
      </c>
      <c r="G1110" s="84" t="s">
        <v>29</v>
      </c>
      <c r="H1110" s="94">
        <f>'CASE DATA'!T52</f>
        <v>0</v>
      </c>
    </row>
    <row r="1111" spans="1:8" x14ac:dyDescent="0.3">
      <c r="A1111" s="96" t="s">
        <v>21</v>
      </c>
      <c r="B1111" s="72">
        <f>'CASE DATA'!L52</f>
        <v>0</v>
      </c>
      <c r="C1111" s="75" t="s">
        <v>24</v>
      </c>
      <c r="D1111" s="77">
        <f>'CASE DATA'!O52</f>
        <v>0</v>
      </c>
      <c r="E1111" s="80" t="s">
        <v>27</v>
      </c>
      <c r="F1111" s="82">
        <f>'CASE DATA'!R52</f>
        <v>0</v>
      </c>
      <c r="G1111" s="68"/>
      <c r="H1111" s="97"/>
    </row>
    <row r="1112" spans="1:8" x14ac:dyDescent="0.3">
      <c r="A1112" s="98" t="s">
        <v>8</v>
      </c>
      <c r="B1112" s="257">
        <f>'CASE DATA'!U52</f>
        <v>0</v>
      </c>
      <c r="C1112" s="258"/>
      <c r="D1112" s="258"/>
      <c r="E1112" s="258"/>
      <c r="F1112" s="258"/>
      <c r="G1112" s="258"/>
      <c r="H1112" s="259"/>
    </row>
    <row r="1113" spans="1:8" ht="18" x14ac:dyDescent="0.35">
      <c r="A1113" s="244" t="s">
        <v>76</v>
      </c>
      <c r="B1113" s="245"/>
      <c r="C1113" s="245"/>
      <c r="D1113" s="245"/>
      <c r="E1113" s="245"/>
      <c r="F1113" s="245"/>
      <c r="G1113" s="245"/>
      <c r="H1113" s="246"/>
    </row>
    <row r="1114" spans="1:8" ht="28.8" x14ac:dyDescent="0.3">
      <c r="A1114" s="99" t="s">
        <v>40</v>
      </c>
      <c r="B1114" s="85" t="s">
        <v>77</v>
      </c>
      <c r="C1114" s="86" t="s">
        <v>44</v>
      </c>
      <c r="D1114" s="86" t="s">
        <v>45</v>
      </c>
      <c r="E1114" s="86" t="s">
        <v>46</v>
      </c>
      <c r="F1114" s="87" t="s">
        <v>47</v>
      </c>
      <c r="G1114" s="66" t="s">
        <v>78</v>
      </c>
      <c r="H1114" s="100"/>
    </row>
    <row r="1115" spans="1:8" x14ac:dyDescent="0.3">
      <c r="A1115" s="101" t="str">
        <f>EXPUNGEMENT!D51</f>
        <v>NO</v>
      </c>
      <c r="B1115" s="101" t="str">
        <f>EXPUNGEMENT!E51</f>
        <v>N/A</v>
      </c>
      <c r="C1115" s="191" t="str">
        <f>EXPUNGEMENT!H51</f>
        <v>NO</v>
      </c>
      <c r="D1115" s="191" t="str">
        <f>EXPUNGEMENT!I51</f>
        <v>N/A</v>
      </c>
      <c r="E1115" s="191" t="str">
        <f>EXPUNGEMENT!J51</f>
        <v>N/A</v>
      </c>
      <c r="F1115" s="191" t="str">
        <f>EXPUNGEMENT!K51</f>
        <v>N/A</v>
      </c>
      <c r="G1115" s="69"/>
      <c r="H1115" s="102"/>
    </row>
    <row r="1116" spans="1:8" x14ac:dyDescent="0.3">
      <c r="A1116" s="103" t="s">
        <v>49</v>
      </c>
      <c r="B1116" s="88" t="s">
        <v>50</v>
      </c>
      <c r="C1116" s="89" t="s">
        <v>45</v>
      </c>
      <c r="D1116" s="89" t="s">
        <v>46</v>
      </c>
      <c r="E1116" s="69"/>
      <c r="F1116" s="69"/>
      <c r="G1116" s="69"/>
      <c r="H1116" s="102"/>
    </row>
    <row r="1117" spans="1:8" x14ac:dyDescent="0.3">
      <c r="A1117" s="104" t="str">
        <f>EXPUNGEMENT!M51</f>
        <v>NO</v>
      </c>
      <c r="B1117" s="104">
        <f>EXPUNGEMENT!N51</f>
        <v>0</v>
      </c>
      <c r="C1117" s="104" t="str">
        <f>EXPUNGEMENT!O51</f>
        <v>N/A</v>
      </c>
      <c r="D1117" s="104" t="str">
        <f>EXPUNGEMENT!P51</f>
        <v>N/A</v>
      </c>
      <c r="E1117" s="69"/>
      <c r="F1117" s="69"/>
      <c r="G1117" s="69"/>
      <c r="H1117" s="102"/>
    </row>
    <row r="1118" spans="1:8" ht="18" x14ac:dyDescent="0.35">
      <c r="A1118" s="244" t="s">
        <v>79</v>
      </c>
      <c r="B1118" s="245"/>
      <c r="C1118" s="245"/>
      <c r="D1118" s="245"/>
      <c r="E1118" s="245"/>
      <c r="F1118" s="247"/>
      <c r="G1118" s="248">
        <v>49</v>
      </c>
      <c r="H1118" s="249"/>
    </row>
    <row r="1119" spans="1:8" x14ac:dyDescent="0.3">
      <c r="A1119" s="105" t="s">
        <v>59</v>
      </c>
      <c r="B1119" s="67">
        <f>BANKRUPTCY!C52</f>
        <v>0</v>
      </c>
      <c r="C1119" s="90" t="s">
        <v>60</v>
      </c>
      <c r="D1119" s="67">
        <f>BANKRUPTCY!D52</f>
        <v>0</v>
      </c>
      <c r="E1119" s="90" t="s">
        <v>61</v>
      </c>
      <c r="F1119" s="70">
        <f>BANKRUPTCY!E52</f>
        <v>0</v>
      </c>
      <c r="G1119" s="250"/>
      <c r="H1119" s="251"/>
    </row>
    <row r="1120" spans="1:8" ht="18" x14ac:dyDescent="0.35">
      <c r="A1120" s="244" t="s">
        <v>80</v>
      </c>
      <c r="B1120" s="245"/>
      <c r="C1120" s="245"/>
      <c r="D1120" s="245"/>
      <c r="E1120" s="245"/>
      <c r="F1120" s="247"/>
      <c r="G1120" s="250"/>
      <c r="H1120" s="251"/>
    </row>
    <row r="1121" spans="1:8" x14ac:dyDescent="0.3">
      <c r="A1121" s="105" t="s">
        <v>59</v>
      </c>
      <c r="B1121" s="67">
        <f>SOL!C52</f>
        <v>0</v>
      </c>
      <c r="C1121" s="90" t="s">
        <v>60</v>
      </c>
      <c r="D1121" s="67">
        <f>SOL!D52</f>
        <v>0</v>
      </c>
      <c r="E1121" s="90" t="s">
        <v>61</v>
      </c>
      <c r="F1121" s="70">
        <f>SOL!E52</f>
        <v>0</v>
      </c>
      <c r="G1121" s="250"/>
      <c r="H1121" s="251"/>
    </row>
    <row r="1122" spans="1:8" ht="18" x14ac:dyDescent="0.35">
      <c r="A1122" s="244" t="s">
        <v>81</v>
      </c>
      <c r="B1122" s="245"/>
      <c r="C1122" s="245"/>
      <c r="D1122" s="245"/>
      <c r="E1122" s="92"/>
      <c r="F1122" s="91"/>
      <c r="G1122" s="250"/>
      <c r="H1122" s="251"/>
    </row>
    <row r="1123" spans="1:8" x14ac:dyDescent="0.3">
      <c r="A1123" s="105" t="s">
        <v>70</v>
      </c>
      <c r="B1123" s="67">
        <f>EXEMPTIONS!C52</f>
        <v>0</v>
      </c>
      <c r="C1123" s="90" t="s">
        <v>71</v>
      </c>
      <c r="D1123" s="67">
        <f>EXEMPTIONS!D52</f>
        <v>0</v>
      </c>
      <c r="E1123" s="71"/>
      <c r="F1123" s="71"/>
      <c r="G1123" s="250"/>
      <c r="H1123" s="251"/>
    </row>
    <row r="1124" spans="1:8" ht="18" x14ac:dyDescent="0.35">
      <c r="A1124" s="244" t="s">
        <v>82</v>
      </c>
      <c r="B1124" s="245"/>
      <c r="C1124" s="245"/>
      <c r="D1124" s="245"/>
      <c r="E1124" s="92"/>
      <c r="F1124" s="92"/>
      <c r="G1124" s="252"/>
      <c r="H1124" s="253"/>
    </row>
    <row r="1125" spans="1:8" ht="15" thickBot="1" x14ac:dyDescent="0.35">
      <c r="A1125" s="106" t="s">
        <v>65</v>
      </c>
      <c r="B1125" s="107" t="str">
        <f>'LICENSE-REGIS'!I52</f>
        <v>N/A</v>
      </c>
      <c r="C1125" s="108" t="s">
        <v>66</v>
      </c>
      <c r="D1125" s="107">
        <f>'LICENSE-REGIS'!M52</f>
        <v>0</v>
      </c>
      <c r="E1125" s="254"/>
      <c r="F1125" s="255"/>
      <c r="G1125" s="255"/>
      <c r="H1125" s="256"/>
    </row>
    <row r="1129" spans="1:8" ht="15" thickBot="1" x14ac:dyDescent="0.35"/>
    <row r="1130" spans="1:8" x14ac:dyDescent="0.3">
      <c r="A1130" s="115" t="s">
        <v>9</v>
      </c>
      <c r="B1130" s="112" t="s">
        <v>10</v>
      </c>
      <c r="C1130" s="112" t="s">
        <v>11</v>
      </c>
      <c r="D1130" s="112" t="s">
        <v>12</v>
      </c>
      <c r="E1130" s="112" t="s">
        <v>13</v>
      </c>
      <c r="F1130" s="112" t="s">
        <v>15</v>
      </c>
      <c r="G1130" s="112" t="s">
        <v>16</v>
      </c>
      <c r="H1130" s="114" t="s">
        <v>17</v>
      </c>
    </row>
    <row r="1131" spans="1:8" ht="17.399999999999999" x14ac:dyDescent="0.35">
      <c r="A1131" s="116">
        <f>'CASE DATA'!A53</f>
        <v>0</v>
      </c>
      <c r="B1131" s="117">
        <f>'CASE DATA'!B53</f>
        <v>0</v>
      </c>
      <c r="C1131" s="119">
        <f>'CASE DATA'!C53</f>
        <v>0</v>
      </c>
      <c r="D1131" s="119">
        <f>'CASE DATA'!D53</f>
        <v>0</v>
      </c>
      <c r="E1131" s="117">
        <f>'CASE DATA'!E53</f>
        <v>0</v>
      </c>
      <c r="F1131" s="117">
        <f>'CASE DATA'!G53</f>
        <v>0</v>
      </c>
      <c r="G1131" s="117">
        <f>'CASE DATA'!H53</f>
        <v>0</v>
      </c>
      <c r="H1131" s="118">
        <f>'CASE DATA'!I53</f>
        <v>0</v>
      </c>
    </row>
    <row r="1132" spans="1:8" x14ac:dyDescent="0.3">
      <c r="A1132" s="93" t="s">
        <v>19</v>
      </c>
      <c r="B1132" s="72">
        <f>'CASE DATA'!J53</f>
        <v>0</v>
      </c>
      <c r="C1132" s="73" t="s">
        <v>22</v>
      </c>
      <c r="D1132" s="76">
        <f>'CASE DATA'!M53</f>
        <v>0</v>
      </c>
      <c r="E1132" s="78" t="s">
        <v>25</v>
      </c>
      <c r="F1132" s="81">
        <f>'CASE DATA'!P53</f>
        <v>0</v>
      </c>
      <c r="G1132" s="83" t="s">
        <v>28</v>
      </c>
      <c r="H1132" s="94">
        <f>'CASE DATA'!S53</f>
        <v>0</v>
      </c>
    </row>
    <row r="1133" spans="1:8" x14ac:dyDescent="0.3">
      <c r="A1133" s="95" t="s">
        <v>20</v>
      </c>
      <c r="B1133" s="72">
        <f>'CASE DATA'!K53</f>
        <v>0</v>
      </c>
      <c r="C1133" s="74" t="s">
        <v>23</v>
      </c>
      <c r="D1133" s="76">
        <f>'CASE DATA'!N53</f>
        <v>0</v>
      </c>
      <c r="E1133" s="79" t="s">
        <v>26</v>
      </c>
      <c r="F1133" s="81">
        <f>'CASE DATA'!Q53</f>
        <v>0</v>
      </c>
      <c r="G1133" s="84" t="s">
        <v>29</v>
      </c>
      <c r="H1133" s="94">
        <f>'CASE DATA'!T53</f>
        <v>0</v>
      </c>
    </row>
    <row r="1134" spans="1:8" x14ac:dyDescent="0.3">
      <c r="A1134" s="96" t="s">
        <v>21</v>
      </c>
      <c r="B1134" s="72">
        <f>'CASE DATA'!L53</f>
        <v>0</v>
      </c>
      <c r="C1134" s="75" t="s">
        <v>24</v>
      </c>
      <c r="D1134" s="77">
        <f>'CASE DATA'!O53</f>
        <v>0</v>
      </c>
      <c r="E1134" s="80" t="s">
        <v>27</v>
      </c>
      <c r="F1134" s="82">
        <f>'CASE DATA'!R53</f>
        <v>0</v>
      </c>
      <c r="G1134" s="68"/>
      <c r="H1134" s="97"/>
    </row>
    <row r="1135" spans="1:8" x14ac:dyDescent="0.3">
      <c r="A1135" s="98" t="s">
        <v>8</v>
      </c>
      <c r="B1135" s="257">
        <f>'CASE DATA'!U53</f>
        <v>0</v>
      </c>
      <c r="C1135" s="258"/>
      <c r="D1135" s="258"/>
      <c r="E1135" s="258"/>
      <c r="F1135" s="258"/>
      <c r="G1135" s="258"/>
      <c r="H1135" s="259"/>
    </row>
    <row r="1136" spans="1:8" ht="18" x14ac:dyDescent="0.35">
      <c r="A1136" s="244" t="s">
        <v>76</v>
      </c>
      <c r="B1136" s="245"/>
      <c r="C1136" s="245"/>
      <c r="D1136" s="245"/>
      <c r="E1136" s="245"/>
      <c r="F1136" s="245"/>
      <c r="G1136" s="245"/>
      <c r="H1136" s="246"/>
    </row>
    <row r="1137" spans="1:8" ht="28.8" x14ac:dyDescent="0.3">
      <c r="A1137" s="99" t="s">
        <v>40</v>
      </c>
      <c r="B1137" s="85" t="s">
        <v>77</v>
      </c>
      <c r="C1137" s="86" t="s">
        <v>44</v>
      </c>
      <c r="D1137" s="86" t="s">
        <v>45</v>
      </c>
      <c r="E1137" s="86" t="s">
        <v>46</v>
      </c>
      <c r="F1137" s="87" t="s">
        <v>47</v>
      </c>
      <c r="G1137" s="66" t="s">
        <v>78</v>
      </c>
      <c r="H1137" s="100"/>
    </row>
    <row r="1138" spans="1:8" x14ac:dyDescent="0.3">
      <c r="A1138" s="101" t="str">
        <f>EXPUNGEMENT!D52</f>
        <v>NO</v>
      </c>
      <c r="B1138" s="101" t="str">
        <f>EXPUNGEMENT!E52</f>
        <v>N/A</v>
      </c>
      <c r="C1138" s="191" t="str">
        <f>EXPUNGEMENT!H52</f>
        <v>NO</v>
      </c>
      <c r="D1138" s="191" t="str">
        <f>EXPUNGEMENT!I52</f>
        <v>N/A</v>
      </c>
      <c r="E1138" s="191" t="str">
        <f>EXPUNGEMENT!J52</f>
        <v>N/A</v>
      </c>
      <c r="F1138" s="191" t="str">
        <f>EXPUNGEMENT!K52</f>
        <v>N/A</v>
      </c>
      <c r="G1138" s="69"/>
      <c r="H1138" s="102"/>
    </row>
    <row r="1139" spans="1:8" x14ac:dyDescent="0.3">
      <c r="A1139" s="103" t="s">
        <v>49</v>
      </c>
      <c r="B1139" s="88" t="s">
        <v>50</v>
      </c>
      <c r="C1139" s="89" t="s">
        <v>45</v>
      </c>
      <c r="D1139" s="89" t="s">
        <v>46</v>
      </c>
      <c r="E1139" s="69"/>
      <c r="F1139" s="69"/>
      <c r="G1139" s="69"/>
      <c r="H1139" s="102"/>
    </row>
    <row r="1140" spans="1:8" x14ac:dyDescent="0.3">
      <c r="A1140" s="104" t="str">
        <f>EXPUNGEMENT!M52</f>
        <v>NO</v>
      </c>
      <c r="B1140" s="104">
        <f>EXPUNGEMENT!N52</f>
        <v>0</v>
      </c>
      <c r="C1140" s="104" t="str">
        <f>EXPUNGEMENT!O52</f>
        <v>N/A</v>
      </c>
      <c r="D1140" s="104" t="str">
        <f>EXPUNGEMENT!P52</f>
        <v>N/A</v>
      </c>
      <c r="E1140" s="69"/>
      <c r="F1140" s="69"/>
      <c r="G1140" s="69"/>
      <c r="H1140" s="102"/>
    </row>
    <row r="1141" spans="1:8" ht="18.75" customHeight="1" x14ac:dyDescent="0.35">
      <c r="A1141" s="244" t="s">
        <v>79</v>
      </c>
      <c r="B1141" s="245"/>
      <c r="C1141" s="245"/>
      <c r="D1141" s="245"/>
      <c r="E1141" s="245"/>
      <c r="F1141" s="247"/>
      <c r="G1141" s="248">
        <v>50</v>
      </c>
      <c r="H1141" s="249"/>
    </row>
    <row r="1142" spans="1:8" ht="15" customHeight="1" x14ac:dyDescent="0.3">
      <c r="A1142" s="105" t="s">
        <v>59</v>
      </c>
      <c r="B1142" s="67">
        <f>BANKRUPTCY!C53</f>
        <v>0</v>
      </c>
      <c r="C1142" s="90" t="s">
        <v>60</v>
      </c>
      <c r="D1142" s="67">
        <f>BANKRUPTCY!D53</f>
        <v>0</v>
      </c>
      <c r="E1142" s="90" t="s">
        <v>61</v>
      </c>
      <c r="F1142" s="70">
        <f>BANKRUPTCY!E53</f>
        <v>0</v>
      </c>
      <c r="G1142" s="250"/>
      <c r="H1142" s="251"/>
    </row>
    <row r="1143" spans="1:8" ht="18.75" customHeight="1" x14ac:dyDescent="0.35">
      <c r="A1143" s="244" t="s">
        <v>80</v>
      </c>
      <c r="B1143" s="245"/>
      <c r="C1143" s="245"/>
      <c r="D1143" s="245"/>
      <c r="E1143" s="245"/>
      <c r="F1143" s="247"/>
      <c r="G1143" s="250"/>
      <c r="H1143" s="251"/>
    </row>
    <row r="1144" spans="1:8" ht="15" customHeight="1" x14ac:dyDescent="0.3">
      <c r="A1144" s="105" t="s">
        <v>59</v>
      </c>
      <c r="B1144" s="67">
        <f>SOL!C53</f>
        <v>0</v>
      </c>
      <c r="C1144" s="90" t="s">
        <v>60</v>
      </c>
      <c r="D1144" s="67">
        <f>SOL!D53</f>
        <v>0</v>
      </c>
      <c r="E1144" s="90" t="s">
        <v>61</v>
      </c>
      <c r="F1144" s="70">
        <f>SOL!E53</f>
        <v>0</v>
      </c>
      <c r="G1144" s="250"/>
      <c r="H1144" s="251"/>
    </row>
    <row r="1145" spans="1:8" ht="18.75" customHeight="1" x14ac:dyDescent="0.35">
      <c r="A1145" s="244" t="s">
        <v>81</v>
      </c>
      <c r="B1145" s="245"/>
      <c r="C1145" s="245"/>
      <c r="D1145" s="245"/>
      <c r="E1145" s="92"/>
      <c r="F1145" s="91"/>
      <c r="G1145" s="250"/>
      <c r="H1145" s="251"/>
    </row>
    <row r="1146" spans="1:8" ht="15" customHeight="1" x14ac:dyDescent="0.3">
      <c r="A1146" s="105" t="s">
        <v>70</v>
      </c>
      <c r="B1146" s="67">
        <f>EXEMPTIONS!C53</f>
        <v>0</v>
      </c>
      <c r="C1146" s="90" t="s">
        <v>71</v>
      </c>
      <c r="D1146" s="67">
        <f>EXEMPTIONS!D53</f>
        <v>0</v>
      </c>
      <c r="E1146" s="71"/>
      <c r="F1146" s="71"/>
      <c r="G1146" s="250"/>
      <c r="H1146" s="251"/>
    </row>
    <row r="1147" spans="1:8" ht="18.75" customHeight="1" x14ac:dyDescent="0.35">
      <c r="A1147" s="244" t="s">
        <v>82</v>
      </c>
      <c r="B1147" s="245"/>
      <c r="C1147" s="245"/>
      <c r="D1147" s="245"/>
      <c r="E1147" s="92"/>
      <c r="F1147" s="92"/>
      <c r="G1147" s="252"/>
      <c r="H1147" s="253"/>
    </row>
    <row r="1148" spans="1:8" ht="15" thickBot="1" x14ac:dyDescent="0.35">
      <c r="A1148" s="106" t="s">
        <v>65</v>
      </c>
      <c r="B1148" s="107" t="str">
        <f>'LICENSE-REGIS'!I53</f>
        <v>N/A</v>
      </c>
      <c r="C1148" s="108" t="s">
        <v>66</v>
      </c>
      <c r="D1148" s="107">
        <f>'LICENSE-REGIS'!M53</f>
        <v>0</v>
      </c>
      <c r="E1148" s="254"/>
      <c r="F1148" s="255"/>
      <c r="G1148" s="255"/>
      <c r="H1148" s="256"/>
    </row>
    <row r="1152" spans="1:8" ht="15" thickBot="1" x14ac:dyDescent="0.35"/>
    <row r="1153" spans="1:8" x14ac:dyDescent="0.3">
      <c r="A1153" s="115" t="s">
        <v>9</v>
      </c>
      <c r="B1153" s="112" t="s">
        <v>10</v>
      </c>
      <c r="C1153" s="112" t="s">
        <v>11</v>
      </c>
      <c r="D1153" s="112" t="s">
        <v>12</v>
      </c>
      <c r="E1153" s="112" t="s">
        <v>13</v>
      </c>
      <c r="F1153" s="112" t="s">
        <v>15</v>
      </c>
      <c r="G1153" s="112" t="s">
        <v>16</v>
      </c>
      <c r="H1153" s="114" t="s">
        <v>17</v>
      </c>
    </row>
    <row r="1154" spans="1:8" ht="17.399999999999999" x14ac:dyDescent="0.35">
      <c r="A1154" s="116">
        <f>'CASE DATA'!A54</f>
        <v>0</v>
      </c>
      <c r="B1154" s="117">
        <f>'CASE DATA'!B54</f>
        <v>0</v>
      </c>
      <c r="C1154" s="119">
        <f>'CASE DATA'!C54</f>
        <v>0</v>
      </c>
      <c r="D1154" s="119">
        <f>'CASE DATA'!D54</f>
        <v>0</v>
      </c>
      <c r="E1154" s="117">
        <f>'CASE DATA'!E54</f>
        <v>0</v>
      </c>
      <c r="F1154" s="117">
        <f>'CASE DATA'!G54</f>
        <v>0</v>
      </c>
      <c r="G1154" s="117">
        <f>'CASE DATA'!H54</f>
        <v>0</v>
      </c>
      <c r="H1154" s="118">
        <f>'CASE DATA'!I54</f>
        <v>0</v>
      </c>
    </row>
    <row r="1155" spans="1:8" x14ac:dyDescent="0.3">
      <c r="A1155" s="93" t="s">
        <v>19</v>
      </c>
      <c r="B1155" s="72">
        <f>'CASE DATA'!J54</f>
        <v>0</v>
      </c>
      <c r="C1155" s="73" t="s">
        <v>22</v>
      </c>
      <c r="D1155" s="76">
        <f>'CASE DATA'!M54</f>
        <v>0</v>
      </c>
      <c r="E1155" s="78" t="s">
        <v>25</v>
      </c>
      <c r="F1155" s="81">
        <f>'CASE DATA'!P54</f>
        <v>0</v>
      </c>
      <c r="G1155" s="83" t="s">
        <v>28</v>
      </c>
      <c r="H1155" s="94">
        <f>'CASE DATA'!S54</f>
        <v>0</v>
      </c>
    </row>
    <row r="1156" spans="1:8" x14ac:dyDescent="0.3">
      <c r="A1156" s="95" t="s">
        <v>20</v>
      </c>
      <c r="B1156" s="72">
        <f>'CASE DATA'!K54</f>
        <v>0</v>
      </c>
      <c r="C1156" s="74" t="s">
        <v>23</v>
      </c>
      <c r="D1156" s="76">
        <f>'CASE DATA'!N54</f>
        <v>0</v>
      </c>
      <c r="E1156" s="79" t="s">
        <v>26</v>
      </c>
      <c r="F1156" s="81">
        <f>'CASE DATA'!Q54</f>
        <v>0</v>
      </c>
      <c r="G1156" s="84" t="s">
        <v>29</v>
      </c>
      <c r="H1156" s="94">
        <f>'CASE DATA'!T54</f>
        <v>0</v>
      </c>
    </row>
    <row r="1157" spans="1:8" x14ac:dyDescent="0.3">
      <c r="A1157" s="96" t="s">
        <v>21</v>
      </c>
      <c r="B1157" s="72">
        <f>'CASE DATA'!L54</f>
        <v>0</v>
      </c>
      <c r="C1157" s="75" t="s">
        <v>24</v>
      </c>
      <c r="D1157" s="77">
        <f>'CASE DATA'!O54</f>
        <v>0</v>
      </c>
      <c r="E1157" s="80" t="s">
        <v>27</v>
      </c>
      <c r="F1157" s="82">
        <f>'CASE DATA'!R54</f>
        <v>0</v>
      </c>
      <c r="G1157" s="68"/>
      <c r="H1157" s="97"/>
    </row>
    <row r="1158" spans="1:8" x14ac:dyDescent="0.3">
      <c r="A1158" s="98" t="s">
        <v>8</v>
      </c>
      <c r="B1158" s="257">
        <f>'CASE DATA'!U54</f>
        <v>0</v>
      </c>
      <c r="C1158" s="258"/>
      <c r="D1158" s="258"/>
      <c r="E1158" s="258"/>
      <c r="F1158" s="258"/>
      <c r="G1158" s="258"/>
      <c r="H1158" s="259"/>
    </row>
    <row r="1159" spans="1:8" ht="18" x14ac:dyDescent="0.35">
      <c r="A1159" s="244" t="s">
        <v>76</v>
      </c>
      <c r="B1159" s="245"/>
      <c r="C1159" s="245"/>
      <c r="D1159" s="245"/>
      <c r="E1159" s="245"/>
      <c r="F1159" s="245"/>
      <c r="G1159" s="245"/>
      <c r="H1159" s="246"/>
    </row>
    <row r="1160" spans="1:8" ht="28.8" x14ac:dyDescent="0.3">
      <c r="A1160" s="99" t="s">
        <v>40</v>
      </c>
      <c r="B1160" s="85" t="s">
        <v>77</v>
      </c>
      <c r="C1160" s="86" t="s">
        <v>44</v>
      </c>
      <c r="D1160" s="86" t="s">
        <v>45</v>
      </c>
      <c r="E1160" s="86" t="s">
        <v>46</v>
      </c>
      <c r="F1160" s="87" t="s">
        <v>47</v>
      </c>
      <c r="G1160" s="66" t="s">
        <v>78</v>
      </c>
      <c r="H1160" s="100"/>
    </row>
    <row r="1161" spans="1:8" x14ac:dyDescent="0.3">
      <c r="A1161" s="101" t="str">
        <f>EXPUNGEMENT!D53</f>
        <v>NO</v>
      </c>
      <c r="B1161" s="101" t="str">
        <f>EXPUNGEMENT!E53</f>
        <v>N/A</v>
      </c>
      <c r="C1161" s="191" t="str">
        <f>EXPUNGEMENT!H53</f>
        <v>NO</v>
      </c>
      <c r="D1161" s="191" t="str">
        <f>EXPUNGEMENT!I53</f>
        <v>N/A</v>
      </c>
      <c r="E1161" s="191" t="str">
        <f>EXPUNGEMENT!J53</f>
        <v>N/A</v>
      </c>
      <c r="F1161" s="191" t="str">
        <f>EXPUNGEMENT!K53</f>
        <v>N/A</v>
      </c>
      <c r="G1161" s="69"/>
      <c r="H1161" s="102"/>
    </row>
    <row r="1162" spans="1:8" x14ac:dyDescent="0.3">
      <c r="A1162" s="103" t="s">
        <v>49</v>
      </c>
      <c r="B1162" s="88" t="s">
        <v>50</v>
      </c>
      <c r="C1162" s="89" t="s">
        <v>45</v>
      </c>
      <c r="D1162" s="89" t="s">
        <v>46</v>
      </c>
      <c r="E1162" s="69"/>
      <c r="F1162" s="69"/>
      <c r="G1162" s="69"/>
      <c r="H1162" s="102"/>
    </row>
    <row r="1163" spans="1:8" x14ac:dyDescent="0.3">
      <c r="A1163" s="104" t="str">
        <f>EXPUNGEMENT!M53</f>
        <v>NO</v>
      </c>
      <c r="B1163" s="104">
        <f>EXPUNGEMENT!N53</f>
        <v>0</v>
      </c>
      <c r="C1163" s="104" t="str">
        <f>EXPUNGEMENT!O53</f>
        <v>N/A</v>
      </c>
      <c r="D1163" s="104" t="str">
        <f>EXPUNGEMENT!P53</f>
        <v>N/A</v>
      </c>
      <c r="E1163" s="69"/>
      <c r="F1163" s="69"/>
      <c r="G1163" s="69"/>
      <c r="H1163" s="102"/>
    </row>
    <row r="1164" spans="1:8" ht="18" x14ac:dyDescent="0.35">
      <c r="A1164" s="244" t="s">
        <v>79</v>
      </c>
      <c r="B1164" s="245"/>
      <c r="C1164" s="245"/>
      <c r="D1164" s="245"/>
      <c r="E1164" s="245"/>
      <c r="F1164" s="247"/>
      <c r="G1164" s="248">
        <v>51</v>
      </c>
      <c r="H1164" s="249"/>
    </row>
    <row r="1165" spans="1:8" x14ac:dyDescent="0.3">
      <c r="A1165" s="105" t="s">
        <v>59</v>
      </c>
      <c r="B1165" s="67">
        <f>BANKRUPTCY!C54</f>
        <v>0</v>
      </c>
      <c r="C1165" s="90" t="s">
        <v>60</v>
      </c>
      <c r="D1165" s="67">
        <f>BANKRUPTCY!D54</f>
        <v>0</v>
      </c>
      <c r="E1165" s="90" t="s">
        <v>61</v>
      </c>
      <c r="F1165" s="70">
        <f>BANKRUPTCY!E54</f>
        <v>0</v>
      </c>
      <c r="G1165" s="250"/>
      <c r="H1165" s="251"/>
    </row>
    <row r="1166" spans="1:8" ht="18" x14ac:dyDescent="0.35">
      <c r="A1166" s="244" t="s">
        <v>80</v>
      </c>
      <c r="B1166" s="245"/>
      <c r="C1166" s="245"/>
      <c r="D1166" s="245"/>
      <c r="E1166" s="245"/>
      <c r="F1166" s="247"/>
      <c r="G1166" s="250"/>
      <c r="H1166" s="251"/>
    </row>
    <row r="1167" spans="1:8" x14ac:dyDescent="0.3">
      <c r="A1167" s="105" t="s">
        <v>59</v>
      </c>
      <c r="B1167" s="67">
        <f>SOL!C54</f>
        <v>0</v>
      </c>
      <c r="C1167" s="90" t="s">
        <v>60</v>
      </c>
      <c r="D1167" s="67">
        <f>SOL!D54</f>
        <v>0</v>
      </c>
      <c r="E1167" s="90" t="s">
        <v>61</v>
      </c>
      <c r="F1167" s="70">
        <f>SOL!E54</f>
        <v>0</v>
      </c>
      <c r="G1167" s="250"/>
      <c r="H1167" s="251"/>
    </row>
    <row r="1168" spans="1:8" ht="18" x14ac:dyDescent="0.35">
      <c r="A1168" s="244" t="s">
        <v>81</v>
      </c>
      <c r="B1168" s="245"/>
      <c r="C1168" s="245"/>
      <c r="D1168" s="245"/>
      <c r="E1168" s="92"/>
      <c r="F1168" s="91"/>
      <c r="G1168" s="250"/>
      <c r="H1168" s="251"/>
    </row>
    <row r="1169" spans="1:8" x14ac:dyDescent="0.3">
      <c r="A1169" s="105" t="s">
        <v>70</v>
      </c>
      <c r="B1169" s="67">
        <f>EXEMPTIONS!C54</f>
        <v>0</v>
      </c>
      <c r="C1169" s="90" t="s">
        <v>71</v>
      </c>
      <c r="D1169" s="67">
        <f>EXEMPTIONS!D54</f>
        <v>0</v>
      </c>
      <c r="E1169" s="71"/>
      <c r="F1169" s="71"/>
      <c r="G1169" s="250"/>
      <c r="H1169" s="251"/>
    </row>
    <row r="1170" spans="1:8" ht="18" x14ac:dyDescent="0.35">
      <c r="A1170" s="244" t="s">
        <v>82</v>
      </c>
      <c r="B1170" s="245"/>
      <c r="C1170" s="245"/>
      <c r="D1170" s="245"/>
      <c r="E1170" s="92"/>
      <c r="F1170" s="92"/>
      <c r="G1170" s="252"/>
      <c r="H1170" s="253"/>
    </row>
    <row r="1171" spans="1:8" ht="15" thickBot="1" x14ac:dyDescent="0.35">
      <c r="A1171" s="106" t="s">
        <v>65</v>
      </c>
      <c r="B1171" s="107" t="str">
        <f>'LICENSE-REGIS'!I54</f>
        <v>N/A</v>
      </c>
      <c r="C1171" s="108" t="s">
        <v>66</v>
      </c>
      <c r="D1171" s="107">
        <f>'LICENSE-REGIS'!M54</f>
        <v>0</v>
      </c>
      <c r="E1171" s="254"/>
      <c r="F1171" s="255"/>
      <c r="G1171" s="255"/>
      <c r="H1171" s="256"/>
    </row>
    <row r="1175" spans="1:8" ht="15" thickBot="1" x14ac:dyDescent="0.35"/>
    <row r="1176" spans="1:8" x14ac:dyDescent="0.3">
      <c r="A1176" s="115" t="s">
        <v>9</v>
      </c>
      <c r="B1176" s="112" t="s">
        <v>10</v>
      </c>
      <c r="C1176" s="112" t="s">
        <v>11</v>
      </c>
      <c r="D1176" s="112" t="s">
        <v>12</v>
      </c>
      <c r="E1176" s="112" t="s">
        <v>13</v>
      </c>
      <c r="F1176" s="112" t="s">
        <v>15</v>
      </c>
      <c r="G1176" s="112" t="s">
        <v>16</v>
      </c>
      <c r="H1176" s="114" t="s">
        <v>17</v>
      </c>
    </row>
    <row r="1177" spans="1:8" ht="17.399999999999999" x14ac:dyDescent="0.35">
      <c r="A1177" s="116">
        <f>'CASE DATA'!A55</f>
        <v>0</v>
      </c>
      <c r="B1177" s="117">
        <f>'CASE DATA'!B55</f>
        <v>0</v>
      </c>
      <c r="C1177" s="119">
        <f>'CASE DATA'!C55</f>
        <v>0</v>
      </c>
      <c r="D1177" s="119">
        <f>'CASE DATA'!D55</f>
        <v>0</v>
      </c>
      <c r="E1177" s="117">
        <f>'CASE DATA'!E55</f>
        <v>0</v>
      </c>
      <c r="F1177" s="117">
        <f>'CASE DATA'!G55</f>
        <v>0</v>
      </c>
      <c r="G1177" s="117">
        <f>'CASE DATA'!H55</f>
        <v>0</v>
      </c>
      <c r="H1177" s="118">
        <f>'CASE DATA'!I55</f>
        <v>0</v>
      </c>
    </row>
    <row r="1178" spans="1:8" x14ac:dyDescent="0.3">
      <c r="A1178" s="93" t="s">
        <v>19</v>
      </c>
      <c r="B1178" s="72">
        <f>'CASE DATA'!J55</f>
        <v>0</v>
      </c>
      <c r="C1178" s="73" t="s">
        <v>22</v>
      </c>
      <c r="D1178" s="76">
        <f>'CASE DATA'!M55</f>
        <v>0</v>
      </c>
      <c r="E1178" s="78" t="s">
        <v>25</v>
      </c>
      <c r="F1178" s="81">
        <f>'CASE DATA'!P55</f>
        <v>0</v>
      </c>
      <c r="G1178" s="83" t="s">
        <v>28</v>
      </c>
      <c r="H1178" s="94">
        <f>'CASE DATA'!S55</f>
        <v>0</v>
      </c>
    </row>
    <row r="1179" spans="1:8" x14ac:dyDescent="0.3">
      <c r="A1179" s="95" t="s">
        <v>20</v>
      </c>
      <c r="B1179" s="72">
        <f>'CASE DATA'!K55</f>
        <v>0</v>
      </c>
      <c r="C1179" s="74" t="s">
        <v>23</v>
      </c>
      <c r="D1179" s="76">
        <f>'CASE DATA'!N55</f>
        <v>0</v>
      </c>
      <c r="E1179" s="79" t="s">
        <v>26</v>
      </c>
      <c r="F1179" s="81">
        <f>'CASE DATA'!Q55</f>
        <v>0</v>
      </c>
      <c r="G1179" s="84" t="s">
        <v>29</v>
      </c>
      <c r="H1179" s="94">
        <f>'CASE DATA'!T55</f>
        <v>0</v>
      </c>
    </row>
    <row r="1180" spans="1:8" x14ac:dyDescent="0.3">
      <c r="A1180" s="96" t="s">
        <v>21</v>
      </c>
      <c r="B1180" s="72">
        <f>'CASE DATA'!L55</f>
        <v>0</v>
      </c>
      <c r="C1180" s="75" t="s">
        <v>24</v>
      </c>
      <c r="D1180" s="77">
        <f>'CASE DATA'!O55</f>
        <v>0</v>
      </c>
      <c r="E1180" s="80" t="s">
        <v>27</v>
      </c>
      <c r="F1180" s="82">
        <f>'CASE DATA'!R55</f>
        <v>0</v>
      </c>
      <c r="G1180" s="68"/>
      <c r="H1180" s="97"/>
    </row>
    <row r="1181" spans="1:8" x14ac:dyDescent="0.3">
      <c r="A1181" s="98" t="s">
        <v>8</v>
      </c>
      <c r="B1181" s="257">
        <f>'CASE DATA'!U55</f>
        <v>0</v>
      </c>
      <c r="C1181" s="258"/>
      <c r="D1181" s="258"/>
      <c r="E1181" s="258"/>
      <c r="F1181" s="258"/>
      <c r="G1181" s="258"/>
      <c r="H1181" s="259"/>
    </row>
    <row r="1182" spans="1:8" ht="18" x14ac:dyDescent="0.35">
      <c r="A1182" s="244" t="s">
        <v>76</v>
      </c>
      <c r="B1182" s="245"/>
      <c r="C1182" s="245"/>
      <c r="D1182" s="245"/>
      <c r="E1182" s="245"/>
      <c r="F1182" s="245"/>
      <c r="G1182" s="245"/>
      <c r="H1182" s="246"/>
    </row>
    <row r="1183" spans="1:8" ht="28.8" x14ac:dyDescent="0.3">
      <c r="A1183" s="99" t="s">
        <v>40</v>
      </c>
      <c r="B1183" s="85" t="s">
        <v>77</v>
      </c>
      <c r="C1183" s="86" t="s">
        <v>44</v>
      </c>
      <c r="D1183" s="86" t="s">
        <v>45</v>
      </c>
      <c r="E1183" s="86" t="s">
        <v>46</v>
      </c>
      <c r="F1183" s="87" t="s">
        <v>47</v>
      </c>
      <c r="G1183" s="66" t="s">
        <v>78</v>
      </c>
      <c r="H1183" s="100"/>
    </row>
    <row r="1184" spans="1:8" x14ac:dyDescent="0.3">
      <c r="A1184" s="101" t="str">
        <f>EXPUNGEMENT!D54</f>
        <v>NO</v>
      </c>
      <c r="B1184" s="101" t="str">
        <f>EXPUNGEMENT!E54</f>
        <v>N/A</v>
      </c>
      <c r="C1184" s="191" t="str">
        <f>EXPUNGEMENT!H54</f>
        <v>NO</v>
      </c>
      <c r="D1184" s="191" t="str">
        <f>EXPUNGEMENT!I54</f>
        <v>N/A</v>
      </c>
      <c r="E1184" s="191" t="str">
        <f>EXPUNGEMENT!J54</f>
        <v>N/A</v>
      </c>
      <c r="F1184" s="191" t="str">
        <f>EXPUNGEMENT!K54</f>
        <v>N/A</v>
      </c>
      <c r="G1184" s="69"/>
      <c r="H1184" s="102"/>
    </row>
    <row r="1185" spans="1:8" x14ac:dyDescent="0.3">
      <c r="A1185" s="103" t="s">
        <v>49</v>
      </c>
      <c r="B1185" s="88" t="s">
        <v>50</v>
      </c>
      <c r="C1185" s="89" t="s">
        <v>45</v>
      </c>
      <c r="D1185" s="89" t="s">
        <v>46</v>
      </c>
      <c r="E1185" s="69"/>
      <c r="F1185" s="69"/>
      <c r="G1185" s="69"/>
      <c r="H1185" s="102"/>
    </row>
    <row r="1186" spans="1:8" x14ac:dyDescent="0.3">
      <c r="A1186" s="104" t="str">
        <f>EXPUNGEMENT!M54</f>
        <v>NO</v>
      </c>
      <c r="B1186" s="104">
        <f>EXPUNGEMENT!N54</f>
        <v>0</v>
      </c>
      <c r="C1186" s="104" t="str">
        <f>EXPUNGEMENT!O54</f>
        <v>N/A</v>
      </c>
      <c r="D1186" s="104" t="str">
        <f>EXPUNGEMENT!P54</f>
        <v>N/A</v>
      </c>
      <c r="E1186" s="69"/>
      <c r="F1186" s="69"/>
      <c r="G1186" s="69"/>
      <c r="H1186" s="102"/>
    </row>
    <row r="1187" spans="1:8" ht="18" x14ac:dyDescent="0.35">
      <c r="A1187" s="244" t="s">
        <v>79</v>
      </c>
      <c r="B1187" s="245"/>
      <c r="C1187" s="245"/>
      <c r="D1187" s="245"/>
      <c r="E1187" s="245"/>
      <c r="F1187" s="247"/>
      <c r="G1187" s="248">
        <v>52</v>
      </c>
      <c r="H1187" s="249"/>
    </row>
    <row r="1188" spans="1:8" x14ac:dyDescent="0.3">
      <c r="A1188" s="105" t="s">
        <v>59</v>
      </c>
      <c r="B1188" s="67">
        <f>BANKRUPTCY!C55</f>
        <v>0</v>
      </c>
      <c r="C1188" s="90" t="s">
        <v>60</v>
      </c>
      <c r="D1188" s="67">
        <f>BANKRUPTCY!D55</f>
        <v>0</v>
      </c>
      <c r="E1188" s="90" t="s">
        <v>61</v>
      </c>
      <c r="F1188" s="70">
        <f>BANKRUPTCY!E55</f>
        <v>0</v>
      </c>
      <c r="G1188" s="250"/>
      <c r="H1188" s="251"/>
    </row>
    <row r="1189" spans="1:8" ht="18" x14ac:dyDescent="0.35">
      <c r="A1189" s="244" t="s">
        <v>80</v>
      </c>
      <c r="B1189" s="245"/>
      <c r="C1189" s="245"/>
      <c r="D1189" s="245"/>
      <c r="E1189" s="245"/>
      <c r="F1189" s="247"/>
      <c r="G1189" s="250"/>
      <c r="H1189" s="251"/>
    </row>
    <row r="1190" spans="1:8" x14ac:dyDescent="0.3">
      <c r="A1190" s="105" t="s">
        <v>59</v>
      </c>
      <c r="B1190" s="67">
        <f>SOL!C55</f>
        <v>0</v>
      </c>
      <c r="C1190" s="90" t="s">
        <v>60</v>
      </c>
      <c r="D1190" s="67">
        <f>SOL!D55</f>
        <v>0</v>
      </c>
      <c r="E1190" s="90" t="s">
        <v>61</v>
      </c>
      <c r="F1190" s="70">
        <f>SOL!E55</f>
        <v>0</v>
      </c>
      <c r="G1190" s="250"/>
      <c r="H1190" s="251"/>
    </row>
    <row r="1191" spans="1:8" ht="18" x14ac:dyDescent="0.35">
      <c r="A1191" s="244" t="s">
        <v>81</v>
      </c>
      <c r="B1191" s="245"/>
      <c r="C1191" s="245"/>
      <c r="D1191" s="245"/>
      <c r="E1191" s="92"/>
      <c r="F1191" s="91"/>
      <c r="G1191" s="250"/>
      <c r="H1191" s="251"/>
    </row>
    <row r="1192" spans="1:8" x14ac:dyDescent="0.3">
      <c r="A1192" s="105" t="s">
        <v>70</v>
      </c>
      <c r="B1192" s="67">
        <f>EXEMPTIONS!C55</f>
        <v>0</v>
      </c>
      <c r="C1192" s="90" t="s">
        <v>71</v>
      </c>
      <c r="D1192" s="67">
        <f>EXEMPTIONS!D55</f>
        <v>0</v>
      </c>
      <c r="E1192" s="71"/>
      <c r="F1192" s="71"/>
      <c r="G1192" s="250"/>
      <c r="H1192" s="251"/>
    </row>
    <row r="1193" spans="1:8" ht="18" x14ac:dyDescent="0.35">
      <c r="A1193" s="244" t="s">
        <v>82</v>
      </c>
      <c r="B1193" s="245"/>
      <c r="C1193" s="245"/>
      <c r="D1193" s="245"/>
      <c r="E1193" s="92"/>
      <c r="F1193" s="92"/>
      <c r="G1193" s="252"/>
      <c r="H1193" s="253"/>
    </row>
    <row r="1194" spans="1:8" ht="15" thickBot="1" x14ac:dyDescent="0.35">
      <c r="A1194" s="106" t="s">
        <v>65</v>
      </c>
      <c r="B1194" s="107" t="str">
        <f>'LICENSE-REGIS'!I55</f>
        <v>N/A</v>
      </c>
      <c r="C1194" s="108" t="s">
        <v>66</v>
      </c>
      <c r="D1194" s="107">
        <f>'LICENSE-REGIS'!M55</f>
        <v>0</v>
      </c>
      <c r="E1194" s="254"/>
      <c r="F1194" s="255"/>
      <c r="G1194" s="255"/>
      <c r="H1194" s="256"/>
    </row>
    <row r="1198" spans="1:8" ht="15" thickBot="1" x14ac:dyDescent="0.35"/>
    <row r="1199" spans="1:8" x14ac:dyDescent="0.3">
      <c r="A1199" s="115" t="s">
        <v>9</v>
      </c>
      <c r="B1199" s="112" t="s">
        <v>10</v>
      </c>
      <c r="C1199" s="112" t="s">
        <v>11</v>
      </c>
      <c r="D1199" s="112" t="s">
        <v>12</v>
      </c>
      <c r="E1199" s="112" t="s">
        <v>13</v>
      </c>
      <c r="F1199" s="112" t="s">
        <v>15</v>
      </c>
      <c r="G1199" s="112" t="s">
        <v>16</v>
      </c>
      <c r="H1199" s="114" t="s">
        <v>17</v>
      </c>
    </row>
    <row r="1200" spans="1:8" ht="17.399999999999999" x14ac:dyDescent="0.35">
      <c r="A1200" s="116">
        <f>'CASE DATA'!A56</f>
        <v>0</v>
      </c>
      <c r="B1200" s="117">
        <f>'CASE DATA'!B56</f>
        <v>0</v>
      </c>
      <c r="C1200" s="119">
        <f>'CASE DATA'!C56</f>
        <v>0</v>
      </c>
      <c r="D1200" s="119">
        <f>'CASE DATA'!D56</f>
        <v>0</v>
      </c>
      <c r="E1200" s="117">
        <f>'CASE DATA'!E56</f>
        <v>0</v>
      </c>
      <c r="F1200" s="117">
        <f>'CASE DATA'!G56</f>
        <v>0</v>
      </c>
      <c r="G1200" s="117">
        <f>'CASE DATA'!H56</f>
        <v>0</v>
      </c>
      <c r="H1200" s="118">
        <f>'CASE DATA'!I56</f>
        <v>0</v>
      </c>
    </row>
    <row r="1201" spans="1:8" x14ac:dyDescent="0.3">
      <c r="A1201" s="93" t="s">
        <v>19</v>
      </c>
      <c r="B1201" s="72">
        <f>'CASE DATA'!J56</f>
        <v>0</v>
      </c>
      <c r="C1201" s="73" t="s">
        <v>22</v>
      </c>
      <c r="D1201" s="76">
        <f>'CASE DATA'!M56</f>
        <v>0</v>
      </c>
      <c r="E1201" s="78" t="s">
        <v>25</v>
      </c>
      <c r="F1201" s="81">
        <f>'CASE DATA'!P56</f>
        <v>0</v>
      </c>
      <c r="G1201" s="83" t="s">
        <v>28</v>
      </c>
      <c r="H1201" s="94">
        <f>'CASE DATA'!S56</f>
        <v>0</v>
      </c>
    </row>
    <row r="1202" spans="1:8" x14ac:dyDescent="0.3">
      <c r="A1202" s="95" t="s">
        <v>20</v>
      </c>
      <c r="B1202" s="72">
        <f>'CASE DATA'!K56</f>
        <v>0</v>
      </c>
      <c r="C1202" s="74" t="s">
        <v>23</v>
      </c>
      <c r="D1202" s="76">
        <f>'CASE DATA'!N56</f>
        <v>0</v>
      </c>
      <c r="E1202" s="79" t="s">
        <v>26</v>
      </c>
      <c r="F1202" s="81">
        <f>'CASE DATA'!Q56</f>
        <v>0</v>
      </c>
      <c r="G1202" s="84" t="s">
        <v>29</v>
      </c>
      <c r="H1202" s="94">
        <f>'CASE DATA'!T56</f>
        <v>0</v>
      </c>
    </row>
    <row r="1203" spans="1:8" x14ac:dyDescent="0.3">
      <c r="A1203" s="96" t="s">
        <v>21</v>
      </c>
      <c r="B1203" s="72">
        <f>'CASE DATA'!L56</f>
        <v>0</v>
      </c>
      <c r="C1203" s="75" t="s">
        <v>24</v>
      </c>
      <c r="D1203" s="77">
        <f>'CASE DATA'!O56</f>
        <v>0</v>
      </c>
      <c r="E1203" s="80" t="s">
        <v>27</v>
      </c>
      <c r="F1203" s="82">
        <f>'CASE DATA'!R56</f>
        <v>0</v>
      </c>
      <c r="G1203" s="68"/>
      <c r="H1203" s="97"/>
    </row>
    <row r="1204" spans="1:8" x14ac:dyDescent="0.3">
      <c r="A1204" s="98" t="s">
        <v>8</v>
      </c>
      <c r="B1204" s="257">
        <f>'CASE DATA'!U56</f>
        <v>0</v>
      </c>
      <c r="C1204" s="258"/>
      <c r="D1204" s="258"/>
      <c r="E1204" s="258"/>
      <c r="F1204" s="258"/>
      <c r="G1204" s="258"/>
      <c r="H1204" s="259"/>
    </row>
    <row r="1205" spans="1:8" ht="18" x14ac:dyDescent="0.35">
      <c r="A1205" s="244" t="s">
        <v>76</v>
      </c>
      <c r="B1205" s="245"/>
      <c r="C1205" s="245"/>
      <c r="D1205" s="245"/>
      <c r="E1205" s="245"/>
      <c r="F1205" s="245"/>
      <c r="G1205" s="245"/>
      <c r="H1205" s="246"/>
    </row>
    <row r="1206" spans="1:8" ht="28.8" x14ac:dyDescent="0.3">
      <c r="A1206" s="99" t="s">
        <v>40</v>
      </c>
      <c r="B1206" s="85" t="s">
        <v>77</v>
      </c>
      <c r="C1206" s="86" t="s">
        <v>44</v>
      </c>
      <c r="D1206" s="86" t="s">
        <v>45</v>
      </c>
      <c r="E1206" s="86" t="s">
        <v>46</v>
      </c>
      <c r="F1206" s="87" t="s">
        <v>47</v>
      </c>
      <c r="G1206" s="66" t="s">
        <v>78</v>
      </c>
      <c r="H1206" s="100"/>
    </row>
    <row r="1207" spans="1:8" x14ac:dyDescent="0.3">
      <c r="A1207" s="101" t="str">
        <f>EXPUNGEMENT!D55</f>
        <v>NO</v>
      </c>
      <c r="B1207" s="101" t="str">
        <f>EXPUNGEMENT!E55</f>
        <v>N/A</v>
      </c>
      <c r="C1207" s="191" t="str">
        <f>EXPUNGEMENT!H55</f>
        <v>NO</v>
      </c>
      <c r="D1207" s="191" t="str">
        <f>EXPUNGEMENT!I55</f>
        <v>N/A</v>
      </c>
      <c r="E1207" s="191" t="str">
        <f>EXPUNGEMENT!J55</f>
        <v>N/A</v>
      </c>
      <c r="F1207" s="191" t="str">
        <f>EXPUNGEMENT!K55</f>
        <v>N/A</v>
      </c>
      <c r="G1207" s="69"/>
      <c r="H1207" s="102"/>
    </row>
    <row r="1208" spans="1:8" x14ac:dyDescent="0.3">
      <c r="A1208" s="103" t="s">
        <v>49</v>
      </c>
      <c r="B1208" s="88" t="s">
        <v>50</v>
      </c>
      <c r="C1208" s="89" t="s">
        <v>45</v>
      </c>
      <c r="D1208" s="89" t="s">
        <v>46</v>
      </c>
      <c r="E1208" s="69"/>
      <c r="F1208" s="69"/>
      <c r="G1208" s="69"/>
      <c r="H1208" s="102"/>
    </row>
    <row r="1209" spans="1:8" x14ac:dyDescent="0.3">
      <c r="A1209" s="104" t="str">
        <f>EXPUNGEMENT!M55</f>
        <v>NO</v>
      </c>
      <c r="B1209" s="104">
        <f>EXPUNGEMENT!N55</f>
        <v>0</v>
      </c>
      <c r="C1209" s="104" t="str">
        <f>EXPUNGEMENT!O55</f>
        <v>N/A</v>
      </c>
      <c r="D1209" s="104" t="str">
        <f>EXPUNGEMENT!P55</f>
        <v>N/A</v>
      </c>
      <c r="E1209" s="69"/>
      <c r="F1209" s="69"/>
      <c r="G1209" s="69"/>
      <c r="H1209" s="102"/>
    </row>
    <row r="1210" spans="1:8" ht="18.75" customHeight="1" x14ac:dyDescent="0.35">
      <c r="A1210" s="244" t="s">
        <v>79</v>
      </c>
      <c r="B1210" s="245"/>
      <c r="C1210" s="245"/>
      <c r="D1210" s="245"/>
      <c r="E1210" s="245"/>
      <c r="F1210" s="247"/>
      <c r="G1210" s="248">
        <v>53</v>
      </c>
      <c r="H1210" s="249"/>
    </row>
    <row r="1211" spans="1:8" ht="15" customHeight="1" x14ac:dyDescent="0.3">
      <c r="A1211" s="105" t="s">
        <v>59</v>
      </c>
      <c r="B1211" s="67">
        <f>BANKRUPTCY!C56</f>
        <v>0</v>
      </c>
      <c r="C1211" s="90" t="s">
        <v>60</v>
      </c>
      <c r="D1211" s="67">
        <f>BANKRUPTCY!D56</f>
        <v>0</v>
      </c>
      <c r="E1211" s="90" t="s">
        <v>61</v>
      </c>
      <c r="F1211" s="70">
        <f>BANKRUPTCY!E56</f>
        <v>0</v>
      </c>
      <c r="G1211" s="250"/>
      <c r="H1211" s="251"/>
    </row>
    <row r="1212" spans="1:8" ht="18.75" customHeight="1" x14ac:dyDescent="0.35">
      <c r="A1212" s="244" t="s">
        <v>80</v>
      </c>
      <c r="B1212" s="245"/>
      <c r="C1212" s="245"/>
      <c r="D1212" s="245"/>
      <c r="E1212" s="245"/>
      <c r="F1212" s="247"/>
      <c r="G1212" s="250"/>
      <c r="H1212" s="251"/>
    </row>
    <row r="1213" spans="1:8" ht="15" customHeight="1" x14ac:dyDescent="0.3">
      <c r="A1213" s="105" t="s">
        <v>59</v>
      </c>
      <c r="B1213" s="67">
        <f>SOL!C56</f>
        <v>0</v>
      </c>
      <c r="C1213" s="90" t="s">
        <v>60</v>
      </c>
      <c r="D1213" s="67">
        <f>SOL!D56</f>
        <v>0</v>
      </c>
      <c r="E1213" s="90" t="s">
        <v>61</v>
      </c>
      <c r="F1213" s="70">
        <f>SOL!E56</f>
        <v>0</v>
      </c>
      <c r="G1213" s="250"/>
      <c r="H1213" s="251"/>
    </row>
    <row r="1214" spans="1:8" ht="18.75" customHeight="1" x14ac:dyDescent="0.35">
      <c r="A1214" s="244" t="s">
        <v>81</v>
      </c>
      <c r="B1214" s="245"/>
      <c r="C1214" s="245"/>
      <c r="D1214" s="245"/>
      <c r="E1214" s="92"/>
      <c r="F1214" s="91"/>
      <c r="G1214" s="250"/>
      <c r="H1214" s="251"/>
    </row>
    <row r="1215" spans="1:8" ht="15" customHeight="1" x14ac:dyDescent="0.3">
      <c r="A1215" s="105" t="s">
        <v>70</v>
      </c>
      <c r="B1215" s="67">
        <f>EXEMPTIONS!C56</f>
        <v>0</v>
      </c>
      <c r="C1215" s="90" t="s">
        <v>71</v>
      </c>
      <c r="D1215" s="67">
        <f>EXEMPTIONS!D56</f>
        <v>0</v>
      </c>
      <c r="E1215" s="71"/>
      <c r="F1215" s="71"/>
      <c r="G1215" s="250"/>
      <c r="H1215" s="251"/>
    </row>
    <row r="1216" spans="1:8" ht="18.75" customHeight="1" x14ac:dyDescent="0.35">
      <c r="A1216" s="244" t="s">
        <v>82</v>
      </c>
      <c r="B1216" s="245"/>
      <c r="C1216" s="245"/>
      <c r="D1216" s="245"/>
      <c r="E1216" s="92"/>
      <c r="F1216" s="92"/>
      <c r="G1216" s="252"/>
      <c r="H1216" s="253"/>
    </row>
    <row r="1217" spans="1:8" ht="15" thickBot="1" x14ac:dyDescent="0.35">
      <c r="A1217" s="106" t="s">
        <v>65</v>
      </c>
      <c r="B1217" s="107" t="str">
        <f>'LICENSE-REGIS'!I56</f>
        <v>N/A</v>
      </c>
      <c r="C1217" s="108" t="s">
        <v>66</v>
      </c>
      <c r="D1217" s="107">
        <f>'LICENSE-REGIS'!M56</f>
        <v>0</v>
      </c>
      <c r="E1217" s="254"/>
      <c r="F1217" s="255"/>
      <c r="G1217" s="255"/>
      <c r="H1217" s="256"/>
    </row>
    <row r="1221" spans="1:8" ht="15" thickBot="1" x14ac:dyDescent="0.35"/>
    <row r="1222" spans="1:8" x14ac:dyDescent="0.3">
      <c r="A1222" s="115" t="s">
        <v>9</v>
      </c>
      <c r="B1222" s="112" t="s">
        <v>10</v>
      </c>
      <c r="C1222" s="112" t="s">
        <v>11</v>
      </c>
      <c r="D1222" s="112" t="s">
        <v>12</v>
      </c>
      <c r="E1222" s="112" t="s">
        <v>13</v>
      </c>
      <c r="F1222" s="112" t="s">
        <v>15</v>
      </c>
      <c r="G1222" s="112" t="s">
        <v>16</v>
      </c>
      <c r="H1222" s="114" t="s">
        <v>17</v>
      </c>
    </row>
    <row r="1223" spans="1:8" ht="17.399999999999999" x14ac:dyDescent="0.35">
      <c r="A1223" s="116">
        <f>'CASE DATA'!A57</f>
        <v>0</v>
      </c>
      <c r="B1223" s="117">
        <f>'CASE DATA'!B57</f>
        <v>0</v>
      </c>
      <c r="C1223" s="119">
        <f>'CASE DATA'!C57</f>
        <v>0</v>
      </c>
      <c r="D1223" s="119">
        <f>'CASE DATA'!D57</f>
        <v>0</v>
      </c>
      <c r="E1223" s="117">
        <f>'CASE DATA'!E57</f>
        <v>0</v>
      </c>
      <c r="F1223" s="117">
        <f>'CASE DATA'!G57</f>
        <v>0</v>
      </c>
      <c r="G1223" s="117">
        <f>'CASE DATA'!H57</f>
        <v>0</v>
      </c>
      <c r="H1223" s="118">
        <f>'CASE DATA'!I57</f>
        <v>0</v>
      </c>
    </row>
    <row r="1224" spans="1:8" x14ac:dyDescent="0.3">
      <c r="A1224" s="93" t="s">
        <v>19</v>
      </c>
      <c r="B1224" s="72">
        <f>'CASE DATA'!J57</f>
        <v>0</v>
      </c>
      <c r="C1224" s="73" t="s">
        <v>22</v>
      </c>
      <c r="D1224" s="76">
        <f>'CASE DATA'!M57</f>
        <v>0</v>
      </c>
      <c r="E1224" s="78" t="s">
        <v>25</v>
      </c>
      <c r="F1224" s="81">
        <f>'CASE DATA'!P57</f>
        <v>0</v>
      </c>
      <c r="G1224" s="83" t="s">
        <v>28</v>
      </c>
      <c r="H1224" s="94">
        <f>'CASE DATA'!S57</f>
        <v>0</v>
      </c>
    </row>
    <row r="1225" spans="1:8" x14ac:dyDescent="0.3">
      <c r="A1225" s="95" t="s">
        <v>20</v>
      </c>
      <c r="B1225" s="72">
        <f>'CASE DATA'!K57</f>
        <v>0</v>
      </c>
      <c r="C1225" s="74" t="s">
        <v>23</v>
      </c>
      <c r="D1225" s="76">
        <f>'CASE DATA'!N57</f>
        <v>0</v>
      </c>
      <c r="E1225" s="79" t="s">
        <v>26</v>
      </c>
      <c r="F1225" s="81">
        <f>'CASE DATA'!Q57</f>
        <v>0</v>
      </c>
      <c r="G1225" s="84" t="s">
        <v>29</v>
      </c>
      <c r="H1225" s="94">
        <f>'CASE DATA'!T57</f>
        <v>0</v>
      </c>
    </row>
    <row r="1226" spans="1:8" x14ac:dyDescent="0.3">
      <c r="A1226" s="96" t="s">
        <v>21</v>
      </c>
      <c r="B1226" s="72">
        <f>'CASE DATA'!L57</f>
        <v>0</v>
      </c>
      <c r="C1226" s="75" t="s">
        <v>24</v>
      </c>
      <c r="D1226" s="77">
        <f>'CASE DATA'!O57</f>
        <v>0</v>
      </c>
      <c r="E1226" s="80" t="s">
        <v>27</v>
      </c>
      <c r="F1226" s="82">
        <f>'CASE DATA'!R57</f>
        <v>0</v>
      </c>
      <c r="G1226" s="68"/>
      <c r="H1226" s="97"/>
    </row>
    <row r="1227" spans="1:8" x14ac:dyDescent="0.3">
      <c r="A1227" s="98" t="s">
        <v>8</v>
      </c>
      <c r="B1227" s="257">
        <f>'CASE DATA'!U57</f>
        <v>0</v>
      </c>
      <c r="C1227" s="258"/>
      <c r="D1227" s="258"/>
      <c r="E1227" s="258"/>
      <c r="F1227" s="258"/>
      <c r="G1227" s="258"/>
      <c r="H1227" s="259"/>
    </row>
    <row r="1228" spans="1:8" ht="18" x14ac:dyDescent="0.35">
      <c r="A1228" s="244" t="s">
        <v>76</v>
      </c>
      <c r="B1228" s="245"/>
      <c r="C1228" s="245"/>
      <c r="D1228" s="245"/>
      <c r="E1228" s="245"/>
      <c r="F1228" s="245"/>
      <c r="G1228" s="245"/>
      <c r="H1228" s="246"/>
    </row>
    <row r="1229" spans="1:8" ht="28.8" x14ac:dyDescent="0.3">
      <c r="A1229" s="99" t="s">
        <v>40</v>
      </c>
      <c r="B1229" s="85" t="s">
        <v>77</v>
      </c>
      <c r="C1229" s="86" t="s">
        <v>44</v>
      </c>
      <c r="D1229" s="86" t="s">
        <v>45</v>
      </c>
      <c r="E1229" s="86" t="s">
        <v>46</v>
      </c>
      <c r="F1229" s="87" t="s">
        <v>47</v>
      </c>
      <c r="G1229" s="66" t="s">
        <v>78</v>
      </c>
      <c r="H1229" s="100"/>
    </row>
    <row r="1230" spans="1:8" x14ac:dyDescent="0.3">
      <c r="A1230" s="101" t="str">
        <f>EXPUNGEMENT!D56</f>
        <v>NO</v>
      </c>
      <c r="B1230" s="101" t="str">
        <f>EXPUNGEMENT!E56</f>
        <v>N/A</v>
      </c>
      <c r="C1230" s="191" t="str">
        <f>EXPUNGEMENT!H56</f>
        <v>NO</v>
      </c>
      <c r="D1230" s="191" t="str">
        <f>EXPUNGEMENT!I56</f>
        <v>N/A</v>
      </c>
      <c r="E1230" s="191" t="str">
        <f>EXPUNGEMENT!J56</f>
        <v>N/A</v>
      </c>
      <c r="F1230" s="191" t="str">
        <f>EXPUNGEMENT!K56</f>
        <v>N/A</v>
      </c>
      <c r="G1230" s="69"/>
      <c r="H1230" s="102"/>
    </row>
    <row r="1231" spans="1:8" x14ac:dyDescent="0.3">
      <c r="A1231" s="103" t="s">
        <v>49</v>
      </c>
      <c r="B1231" s="88" t="s">
        <v>50</v>
      </c>
      <c r="C1231" s="89" t="s">
        <v>45</v>
      </c>
      <c r="D1231" s="89" t="s">
        <v>46</v>
      </c>
      <c r="E1231" s="69"/>
      <c r="F1231" s="69"/>
      <c r="G1231" s="69"/>
      <c r="H1231" s="102"/>
    </row>
    <row r="1232" spans="1:8" x14ac:dyDescent="0.3">
      <c r="A1232" s="104" t="str">
        <f>EXPUNGEMENT!M56</f>
        <v>NO</v>
      </c>
      <c r="B1232" s="104">
        <f>EXPUNGEMENT!N56</f>
        <v>0</v>
      </c>
      <c r="C1232" s="104" t="str">
        <f>EXPUNGEMENT!O56</f>
        <v>N/A</v>
      </c>
      <c r="D1232" s="104" t="str">
        <f>EXPUNGEMENT!P56</f>
        <v>N/A</v>
      </c>
      <c r="E1232" s="69"/>
      <c r="F1232" s="69"/>
      <c r="G1232" s="69"/>
      <c r="H1232" s="102"/>
    </row>
    <row r="1233" spans="1:8" ht="18" x14ac:dyDescent="0.35">
      <c r="A1233" s="244" t="s">
        <v>79</v>
      </c>
      <c r="B1233" s="245"/>
      <c r="C1233" s="245"/>
      <c r="D1233" s="245"/>
      <c r="E1233" s="245"/>
      <c r="F1233" s="247"/>
      <c r="G1233" s="248">
        <v>54</v>
      </c>
      <c r="H1233" s="249"/>
    </row>
    <row r="1234" spans="1:8" x14ac:dyDescent="0.3">
      <c r="A1234" s="105" t="s">
        <v>59</v>
      </c>
      <c r="B1234" s="67">
        <f>BANKRUPTCY!C57</f>
        <v>0</v>
      </c>
      <c r="C1234" s="90" t="s">
        <v>60</v>
      </c>
      <c r="D1234" s="67">
        <f>BANKRUPTCY!D57</f>
        <v>0</v>
      </c>
      <c r="E1234" s="90" t="s">
        <v>61</v>
      </c>
      <c r="F1234" s="70">
        <f>BANKRUPTCY!E57</f>
        <v>0</v>
      </c>
      <c r="G1234" s="250"/>
      <c r="H1234" s="251"/>
    </row>
    <row r="1235" spans="1:8" ht="18" x14ac:dyDescent="0.35">
      <c r="A1235" s="244" t="s">
        <v>80</v>
      </c>
      <c r="B1235" s="245"/>
      <c r="C1235" s="245"/>
      <c r="D1235" s="245"/>
      <c r="E1235" s="245"/>
      <c r="F1235" s="247"/>
      <c r="G1235" s="250"/>
      <c r="H1235" s="251"/>
    </row>
    <row r="1236" spans="1:8" x14ac:dyDescent="0.3">
      <c r="A1236" s="105" t="s">
        <v>59</v>
      </c>
      <c r="B1236" s="67">
        <f>SOL!C57</f>
        <v>0</v>
      </c>
      <c r="C1236" s="90" t="s">
        <v>60</v>
      </c>
      <c r="D1236" s="67">
        <f>SOL!D57</f>
        <v>0</v>
      </c>
      <c r="E1236" s="90" t="s">
        <v>61</v>
      </c>
      <c r="F1236" s="70">
        <f>SOL!E57</f>
        <v>0</v>
      </c>
      <c r="G1236" s="250"/>
      <c r="H1236" s="251"/>
    </row>
    <row r="1237" spans="1:8" ht="18" x14ac:dyDescent="0.35">
      <c r="A1237" s="244" t="s">
        <v>81</v>
      </c>
      <c r="B1237" s="245"/>
      <c r="C1237" s="245"/>
      <c r="D1237" s="245"/>
      <c r="E1237" s="92"/>
      <c r="F1237" s="91"/>
      <c r="G1237" s="250"/>
      <c r="H1237" s="251"/>
    </row>
    <row r="1238" spans="1:8" x14ac:dyDescent="0.3">
      <c r="A1238" s="105" t="s">
        <v>70</v>
      </c>
      <c r="B1238" s="67">
        <f>EXEMPTIONS!C57</f>
        <v>0</v>
      </c>
      <c r="C1238" s="90" t="s">
        <v>71</v>
      </c>
      <c r="D1238" s="67">
        <f>EXEMPTIONS!D57</f>
        <v>0</v>
      </c>
      <c r="E1238" s="71"/>
      <c r="F1238" s="71"/>
      <c r="G1238" s="250"/>
      <c r="H1238" s="251"/>
    </row>
    <row r="1239" spans="1:8" ht="18" x14ac:dyDescent="0.35">
      <c r="A1239" s="244" t="s">
        <v>82</v>
      </c>
      <c r="B1239" s="245"/>
      <c r="C1239" s="245"/>
      <c r="D1239" s="245"/>
      <c r="E1239" s="92"/>
      <c r="F1239" s="92"/>
      <c r="G1239" s="252"/>
      <c r="H1239" s="253"/>
    </row>
    <row r="1240" spans="1:8" ht="15" thickBot="1" x14ac:dyDescent="0.35">
      <c r="A1240" s="106" t="s">
        <v>65</v>
      </c>
      <c r="B1240" s="107" t="str">
        <f>'LICENSE-REGIS'!I57</f>
        <v>N/A</v>
      </c>
      <c r="C1240" s="108" t="s">
        <v>66</v>
      </c>
      <c r="D1240" s="107">
        <f>'LICENSE-REGIS'!M57</f>
        <v>0</v>
      </c>
      <c r="E1240" s="254"/>
      <c r="F1240" s="255"/>
      <c r="G1240" s="255"/>
      <c r="H1240" s="256"/>
    </row>
  </sheetData>
  <mergeCells count="430">
    <mergeCell ref="A336:F336"/>
    <mergeCell ref="G336:H342"/>
    <mergeCell ref="A338:F338"/>
    <mergeCell ref="A340:D340"/>
    <mergeCell ref="A342:D342"/>
    <mergeCell ref="E297:H297"/>
    <mergeCell ref="B307:H307"/>
    <mergeCell ref="A549:D549"/>
    <mergeCell ref="E504:H504"/>
    <mergeCell ref="B491:H491"/>
    <mergeCell ref="A492:H492"/>
    <mergeCell ref="A497:F497"/>
    <mergeCell ref="G497:H503"/>
    <mergeCell ref="E389:H389"/>
    <mergeCell ref="A407:F407"/>
    <mergeCell ref="A409:D409"/>
    <mergeCell ref="A411:D411"/>
    <mergeCell ref="A446:H446"/>
    <mergeCell ref="A451:F451"/>
    <mergeCell ref="G451:H457"/>
    <mergeCell ref="A453:F453"/>
    <mergeCell ref="A455:D455"/>
    <mergeCell ref="A457:D457"/>
    <mergeCell ref="A526:D526"/>
    <mergeCell ref="A524:D524"/>
    <mergeCell ref="A522:F522"/>
    <mergeCell ref="G520:H526"/>
    <mergeCell ref="A520:F520"/>
    <mergeCell ref="A515:H515"/>
    <mergeCell ref="B514:H514"/>
    <mergeCell ref="B54:H54"/>
    <mergeCell ref="A64:D64"/>
    <mergeCell ref="A62:F62"/>
    <mergeCell ref="A60:F60"/>
    <mergeCell ref="A55:H55"/>
    <mergeCell ref="A66:D66"/>
    <mergeCell ref="A499:F499"/>
    <mergeCell ref="A501:D501"/>
    <mergeCell ref="A503:D503"/>
    <mergeCell ref="E481:H481"/>
    <mergeCell ref="E458:H458"/>
    <mergeCell ref="E412:H412"/>
    <mergeCell ref="B399:H399"/>
    <mergeCell ref="A400:H400"/>
    <mergeCell ref="A405:F405"/>
    <mergeCell ref="G405:H411"/>
    <mergeCell ref="A331:H331"/>
    <mergeCell ref="B468:H468"/>
    <mergeCell ref="B767:H767"/>
    <mergeCell ref="A768:H768"/>
    <mergeCell ref="A773:F773"/>
    <mergeCell ref="G773:H779"/>
    <mergeCell ref="A775:F775"/>
    <mergeCell ref="A777:D777"/>
    <mergeCell ref="E527:H527"/>
    <mergeCell ref="B445:H445"/>
    <mergeCell ref="E665:H665"/>
    <mergeCell ref="A664:D664"/>
    <mergeCell ref="A662:D662"/>
    <mergeCell ref="A660:F660"/>
    <mergeCell ref="G658:H664"/>
    <mergeCell ref="A658:F658"/>
    <mergeCell ref="A653:H653"/>
    <mergeCell ref="B652:H652"/>
    <mergeCell ref="B583:H583"/>
    <mergeCell ref="E550:H550"/>
    <mergeCell ref="B537:H537"/>
    <mergeCell ref="A538:H538"/>
    <mergeCell ref="A543:F543"/>
    <mergeCell ref="G543:H549"/>
    <mergeCell ref="A545:F545"/>
    <mergeCell ref="A547:D547"/>
    <mergeCell ref="E734:H734"/>
    <mergeCell ref="B744:H744"/>
    <mergeCell ref="A745:H745"/>
    <mergeCell ref="A750:F750"/>
    <mergeCell ref="G750:H756"/>
    <mergeCell ref="A752:F752"/>
    <mergeCell ref="A754:D754"/>
    <mergeCell ref="A756:D756"/>
    <mergeCell ref="E757:H757"/>
    <mergeCell ref="B974:H974"/>
    <mergeCell ref="A975:H975"/>
    <mergeCell ref="A980:F980"/>
    <mergeCell ref="G980:H986"/>
    <mergeCell ref="A982:F982"/>
    <mergeCell ref="A984:D984"/>
    <mergeCell ref="E941:H941"/>
    <mergeCell ref="B951:H951"/>
    <mergeCell ref="A952:H952"/>
    <mergeCell ref="A957:F957"/>
    <mergeCell ref="G957:H963"/>
    <mergeCell ref="A959:F959"/>
    <mergeCell ref="A961:D961"/>
    <mergeCell ref="A963:D963"/>
    <mergeCell ref="E964:H964"/>
    <mergeCell ref="A986:D986"/>
    <mergeCell ref="A1090:H1090"/>
    <mergeCell ref="A1095:F1095"/>
    <mergeCell ref="A1113:H1113"/>
    <mergeCell ref="A1118:F1118"/>
    <mergeCell ref="G1118:H1124"/>
    <mergeCell ref="A1120:F1120"/>
    <mergeCell ref="A1122:D1122"/>
    <mergeCell ref="A1124:D1124"/>
    <mergeCell ref="G1095:H1101"/>
    <mergeCell ref="A1097:F1097"/>
    <mergeCell ref="A1099:D1099"/>
    <mergeCell ref="A1101:D1101"/>
    <mergeCell ref="E1102:H1102"/>
    <mergeCell ref="B1112:H1112"/>
    <mergeCell ref="A1067:H1067"/>
    <mergeCell ref="B1066:H1066"/>
    <mergeCell ref="A1072:F1072"/>
    <mergeCell ref="G1072:H1078"/>
    <mergeCell ref="A1074:F1074"/>
    <mergeCell ref="A1076:D1076"/>
    <mergeCell ref="A1078:D1078"/>
    <mergeCell ref="E1079:H1079"/>
    <mergeCell ref="B1089:H1089"/>
    <mergeCell ref="A469:H469"/>
    <mergeCell ref="A474:F474"/>
    <mergeCell ref="G474:H480"/>
    <mergeCell ref="A476:F476"/>
    <mergeCell ref="A478:D478"/>
    <mergeCell ref="B422:H422"/>
    <mergeCell ref="A423:H423"/>
    <mergeCell ref="A480:D480"/>
    <mergeCell ref="A434:D434"/>
    <mergeCell ref="E435:H435"/>
    <mergeCell ref="A428:F428"/>
    <mergeCell ref="G428:H434"/>
    <mergeCell ref="A430:F430"/>
    <mergeCell ref="A432:D432"/>
    <mergeCell ref="E366:H366"/>
    <mergeCell ref="E343:H343"/>
    <mergeCell ref="B353:H353"/>
    <mergeCell ref="A354:H354"/>
    <mergeCell ref="A359:F359"/>
    <mergeCell ref="G359:H365"/>
    <mergeCell ref="A361:F361"/>
    <mergeCell ref="A363:D363"/>
    <mergeCell ref="A365:D365"/>
    <mergeCell ref="A388:D388"/>
    <mergeCell ref="A386:D386"/>
    <mergeCell ref="A384:F384"/>
    <mergeCell ref="G382:H388"/>
    <mergeCell ref="A382:F382"/>
    <mergeCell ref="A377:H377"/>
    <mergeCell ref="A135:D135"/>
    <mergeCell ref="A110:D110"/>
    <mergeCell ref="A112:D112"/>
    <mergeCell ref="A124:H124"/>
    <mergeCell ref="A129:F129"/>
    <mergeCell ref="A131:F131"/>
    <mergeCell ref="A133:D133"/>
    <mergeCell ref="E228:H228"/>
    <mergeCell ref="E205:H205"/>
    <mergeCell ref="B192:H192"/>
    <mergeCell ref="A193:H193"/>
    <mergeCell ref="A198:F198"/>
    <mergeCell ref="G198:H204"/>
    <mergeCell ref="A200:F200"/>
    <mergeCell ref="A202:D202"/>
    <mergeCell ref="A204:D204"/>
    <mergeCell ref="B215:H215"/>
    <mergeCell ref="A216:H216"/>
    <mergeCell ref="G83:H89"/>
    <mergeCell ref="B77:H77"/>
    <mergeCell ref="B376:H376"/>
    <mergeCell ref="A308:H308"/>
    <mergeCell ref="A313:F313"/>
    <mergeCell ref="G313:H319"/>
    <mergeCell ref="A315:F315"/>
    <mergeCell ref="A317:D317"/>
    <mergeCell ref="A319:D319"/>
    <mergeCell ref="B284:H284"/>
    <mergeCell ref="A285:H285"/>
    <mergeCell ref="A290:F290"/>
    <mergeCell ref="G290:H296"/>
    <mergeCell ref="A292:F292"/>
    <mergeCell ref="A294:D294"/>
    <mergeCell ref="A296:D296"/>
    <mergeCell ref="E320:H320"/>
    <mergeCell ref="B330:H330"/>
    <mergeCell ref="A78:H78"/>
    <mergeCell ref="A83:F83"/>
    <mergeCell ref="A85:F85"/>
    <mergeCell ref="A87:D87"/>
    <mergeCell ref="A89:D89"/>
    <mergeCell ref="A101:H101"/>
    <mergeCell ref="B8:H8"/>
    <mergeCell ref="A9:H9"/>
    <mergeCell ref="E21:H21"/>
    <mergeCell ref="G14:H20"/>
    <mergeCell ref="A14:F14"/>
    <mergeCell ref="A16:F16"/>
    <mergeCell ref="A18:D18"/>
    <mergeCell ref="A20:D20"/>
    <mergeCell ref="G60:H66"/>
    <mergeCell ref="A37:F37"/>
    <mergeCell ref="G37:H43"/>
    <mergeCell ref="A32:H32"/>
    <mergeCell ref="B31:H31"/>
    <mergeCell ref="E44:H44"/>
    <mergeCell ref="A43:D43"/>
    <mergeCell ref="A41:D41"/>
    <mergeCell ref="A39:F39"/>
    <mergeCell ref="E67:H67"/>
    <mergeCell ref="E182:H182"/>
    <mergeCell ref="B169:H169"/>
    <mergeCell ref="B146:H146"/>
    <mergeCell ref="B123:H123"/>
    <mergeCell ref="B100:H100"/>
    <mergeCell ref="A170:H170"/>
    <mergeCell ref="A175:F175"/>
    <mergeCell ref="G175:H181"/>
    <mergeCell ref="A177:F177"/>
    <mergeCell ref="A179:D179"/>
    <mergeCell ref="A181:D181"/>
    <mergeCell ref="E159:H159"/>
    <mergeCell ref="G129:H135"/>
    <mergeCell ref="G106:H112"/>
    <mergeCell ref="A106:F106"/>
    <mergeCell ref="A108:F108"/>
    <mergeCell ref="G152:H158"/>
    <mergeCell ref="A147:H147"/>
    <mergeCell ref="A152:F152"/>
    <mergeCell ref="A154:F154"/>
    <mergeCell ref="A156:D156"/>
    <mergeCell ref="A158:D158"/>
    <mergeCell ref="E136:H136"/>
    <mergeCell ref="A221:F221"/>
    <mergeCell ref="G221:H227"/>
    <mergeCell ref="A223:F223"/>
    <mergeCell ref="A225:D225"/>
    <mergeCell ref="A227:D227"/>
    <mergeCell ref="B238:H238"/>
    <mergeCell ref="A239:H239"/>
    <mergeCell ref="A244:F244"/>
    <mergeCell ref="G244:H250"/>
    <mergeCell ref="A246:F246"/>
    <mergeCell ref="A248:D248"/>
    <mergeCell ref="A250:D250"/>
    <mergeCell ref="E274:H274"/>
    <mergeCell ref="E251:H251"/>
    <mergeCell ref="B261:H261"/>
    <mergeCell ref="A262:H262"/>
    <mergeCell ref="A267:F267"/>
    <mergeCell ref="G267:H273"/>
    <mergeCell ref="A269:F269"/>
    <mergeCell ref="A271:D271"/>
    <mergeCell ref="A273:D273"/>
    <mergeCell ref="B560:H560"/>
    <mergeCell ref="A561:H561"/>
    <mergeCell ref="A566:F566"/>
    <mergeCell ref="G566:H572"/>
    <mergeCell ref="A568:F568"/>
    <mergeCell ref="A570:D570"/>
    <mergeCell ref="A572:D572"/>
    <mergeCell ref="E573:H573"/>
    <mergeCell ref="A584:H584"/>
    <mergeCell ref="A589:F589"/>
    <mergeCell ref="G589:H595"/>
    <mergeCell ref="A591:F591"/>
    <mergeCell ref="A593:D593"/>
    <mergeCell ref="A595:D595"/>
    <mergeCell ref="E596:H596"/>
    <mergeCell ref="B606:H606"/>
    <mergeCell ref="A607:H607"/>
    <mergeCell ref="A612:F612"/>
    <mergeCell ref="G612:H618"/>
    <mergeCell ref="A614:F614"/>
    <mergeCell ref="A616:D616"/>
    <mergeCell ref="A618:D618"/>
    <mergeCell ref="E619:H619"/>
    <mergeCell ref="B629:H629"/>
    <mergeCell ref="A630:H630"/>
    <mergeCell ref="A635:F635"/>
    <mergeCell ref="G635:H641"/>
    <mergeCell ref="A637:F637"/>
    <mergeCell ref="A639:D639"/>
    <mergeCell ref="A641:D641"/>
    <mergeCell ref="E642:H642"/>
    <mergeCell ref="B675:H675"/>
    <mergeCell ref="A676:H676"/>
    <mergeCell ref="A681:F681"/>
    <mergeCell ref="G681:H687"/>
    <mergeCell ref="A683:F683"/>
    <mergeCell ref="A685:D685"/>
    <mergeCell ref="A687:D687"/>
    <mergeCell ref="E688:H688"/>
    <mergeCell ref="B698:H698"/>
    <mergeCell ref="A699:H699"/>
    <mergeCell ref="A704:F704"/>
    <mergeCell ref="G704:H710"/>
    <mergeCell ref="A706:F706"/>
    <mergeCell ref="A708:D708"/>
    <mergeCell ref="A710:D710"/>
    <mergeCell ref="E711:H711"/>
    <mergeCell ref="A727:F727"/>
    <mergeCell ref="G727:H733"/>
    <mergeCell ref="A729:F729"/>
    <mergeCell ref="A731:D731"/>
    <mergeCell ref="A733:D733"/>
    <mergeCell ref="A722:H722"/>
    <mergeCell ref="B721:H721"/>
    <mergeCell ref="A779:D779"/>
    <mergeCell ref="E780:H780"/>
    <mergeCell ref="B790:H790"/>
    <mergeCell ref="A791:H791"/>
    <mergeCell ref="A796:F796"/>
    <mergeCell ref="G796:H802"/>
    <mergeCell ref="A798:F798"/>
    <mergeCell ref="A800:D800"/>
    <mergeCell ref="A802:D802"/>
    <mergeCell ref="E803:H803"/>
    <mergeCell ref="B813:H813"/>
    <mergeCell ref="A814:H814"/>
    <mergeCell ref="A819:F819"/>
    <mergeCell ref="G819:H825"/>
    <mergeCell ref="A821:F821"/>
    <mergeCell ref="A823:D823"/>
    <mergeCell ref="A825:D825"/>
    <mergeCell ref="E826:H826"/>
    <mergeCell ref="B836:H836"/>
    <mergeCell ref="A837:H837"/>
    <mergeCell ref="A842:F842"/>
    <mergeCell ref="G842:H848"/>
    <mergeCell ref="A844:F844"/>
    <mergeCell ref="A846:D846"/>
    <mergeCell ref="A848:D848"/>
    <mergeCell ref="E849:H849"/>
    <mergeCell ref="E872:H872"/>
    <mergeCell ref="A860:H860"/>
    <mergeCell ref="B859:H859"/>
    <mergeCell ref="A871:D871"/>
    <mergeCell ref="A869:D869"/>
    <mergeCell ref="A867:F867"/>
    <mergeCell ref="G865:H871"/>
    <mergeCell ref="A865:F865"/>
    <mergeCell ref="B882:H882"/>
    <mergeCell ref="A883:H883"/>
    <mergeCell ref="A888:F888"/>
    <mergeCell ref="G888:H894"/>
    <mergeCell ref="A890:F890"/>
    <mergeCell ref="A892:D892"/>
    <mergeCell ref="A894:D894"/>
    <mergeCell ref="E895:H895"/>
    <mergeCell ref="B905:H905"/>
    <mergeCell ref="A906:H906"/>
    <mergeCell ref="A911:F911"/>
    <mergeCell ref="G911:H917"/>
    <mergeCell ref="A913:F913"/>
    <mergeCell ref="A915:D915"/>
    <mergeCell ref="A917:D917"/>
    <mergeCell ref="E918:H918"/>
    <mergeCell ref="A929:H929"/>
    <mergeCell ref="A934:F934"/>
    <mergeCell ref="G934:H940"/>
    <mergeCell ref="A936:F936"/>
    <mergeCell ref="A938:D938"/>
    <mergeCell ref="A940:D940"/>
    <mergeCell ref="B928:H928"/>
    <mergeCell ref="E987:H987"/>
    <mergeCell ref="B1020:H1020"/>
    <mergeCell ref="A1021:H1021"/>
    <mergeCell ref="A1026:F1026"/>
    <mergeCell ref="G1026:H1032"/>
    <mergeCell ref="A1028:F1028"/>
    <mergeCell ref="A1030:D1030"/>
    <mergeCell ref="A1032:D1032"/>
    <mergeCell ref="E1010:H1010"/>
    <mergeCell ref="A1009:D1009"/>
    <mergeCell ref="A1007:D1007"/>
    <mergeCell ref="A1005:F1005"/>
    <mergeCell ref="G1003:H1009"/>
    <mergeCell ref="A1003:F1003"/>
    <mergeCell ref="A998:H998"/>
    <mergeCell ref="B997:H997"/>
    <mergeCell ref="E1033:H1033"/>
    <mergeCell ref="B1043:H1043"/>
    <mergeCell ref="A1044:H1044"/>
    <mergeCell ref="A1049:F1049"/>
    <mergeCell ref="G1049:H1055"/>
    <mergeCell ref="A1051:F1051"/>
    <mergeCell ref="A1053:D1053"/>
    <mergeCell ref="A1055:D1055"/>
    <mergeCell ref="E1056:H1056"/>
    <mergeCell ref="E1125:H1125"/>
    <mergeCell ref="B1135:H1135"/>
    <mergeCell ref="A1136:H1136"/>
    <mergeCell ref="A1141:F1141"/>
    <mergeCell ref="G1141:H1147"/>
    <mergeCell ref="A1143:F1143"/>
    <mergeCell ref="A1145:D1145"/>
    <mergeCell ref="A1147:D1147"/>
    <mergeCell ref="E1148:H1148"/>
    <mergeCell ref="B1158:H1158"/>
    <mergeCell ref="A1159:H1159"/>
    <mergeCell ref="A1164:F1164"/>
    <mergeCell ref="G1164:H1170"/>
    <mergeCell ref="A1166:F1166"/>
    <mergeCell ref="A1168:D1168"/>
    <mergeCell ref="A1170:D1170"/>
    <mergeCell ref="E1171:H1171"/>
    <mergeCell ref="B1181:H1181"/>
    <mergeCell ref="A1228:H1228"/>
    <mergeCell ref="A1233:F1233"/>
    <mergeCell ref="G1233:H1239"/>
    <mergeCell ref="A1235:F1235"/>
    <mergeCell ref="A1237:D1237"/>
    <mergeCell ref="A1239:D1239"/>
    <mergeCell ref="E1240:H1240"/>
    <mergeCell ref="A1182:H1182"/>
    <mergeCell ref="A1187:F1187"/>
    <mergeCell ref="G1187:H1193"/>
    <mergeCell ref="A1189:F1189"/>
    <mergeCell ref="A1191:D1191"/>
    <mergeCell ref="A1193:D1193"/>
    <mergeCell ref="E1194:H1194"/>
    <mergeCell ref="E1217:H1217"/>
    <mergeCell ref="B1227:H1227"/>
    <mergeCell ref="A1216:D1216"/>
    <mergeCell ref="A1214:D1214"/>
    <mergeCell ref="A1212:F1212"/>
    <mergeCell ref="G1210:H1216"/>
    <mergeCell ref="A1210:F1210"/>
    <mergeCell ref="A1205:H1205"/>
    <mergeCell ref="B1204:H1204"/>
  </mergeCells>
  <pageMargins left="0.25" right="0.25" top="0.25" bottom="0.25" header="0.3" footer="0.3"/>
  <pageSetup scale="73" fitToHeight="0" orientation="portrait" r:id="rId1"/>
  <rowBreaks count="26" manualBreakCount="26">
    <brk id="46" max="16383"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brk id="644" max="16383" man="1"/>
    <brk id="690" max="16383" man="1"/>
    <brk id="736" max="16383" man="1"/>
    <brk id="782" max="16383" man="1"/>
    <brk id="828" max="16383" man="1"/>
    <brk id="874" max="16383" man="1"/>
    <brk id="920" max="16383" man="1"/>
    <brk id="966" max="16383" man="1"/>
    <brk id="1012" max="16383" man="1"/>
    <brk id="1058" max="16383" man="1"/>
    <brk id="1104" max="16383" man="1"/>
    <brk id="1150" max="16383" man="1"/>
    <brk id="1196" max="16383" man="1"/>
  </rowBreaks>
  <colBreaks count="2" manualBreakCount="2">
    <brk id="2" max="1048575" man="1"/>
    <brk id="7"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5"/>
  <sheetViews>
    <sheetView workbookViewId="0">
      <selection activeCell="H21" sqref="H21"/>
    </sheetView>
  </sheetViews>
  <sheetFormatPr defaultRowHeight="14.4" x14ac:dyDescent="0.3"/>
  <cols>
    <col min="1" max="1" width="17.44140625" customWidth="1"/>
    <col min="2" max="2" width="15.33203125" customWidth="1"/>
    <col min="3" max="4" width="10.6640625" customWidth="1"/>
    <col min="5" max="5" width="35.6640625" customWidth="1"/>
    <col min="6" max="6" width="10.6640625" customWidth="1"/>
    <col min="7" max="7" width="11.33203125" customWidth="1"/>
    <col min="9" max="9" width="15.33203125" customWidth="1"/>
    <col min="10" max="10" width="14" customWidth="1"/>
    <col min="11" max="11" width="12.6640625" customWidth="1"/>
  </cols>
  <sheetData>
    <row r="1" spans="1:11" ht="15" thickBot="1" x14ac:dyDescent="0.35">
      <c r="A1" s="153" t="s">
        <v>83</v>
      </c>
      <c r="B1" s="272">
        <f>IF(0.25*(F11-F12)&lt;TABLES!L2,TABLES!L2,0.25*(F11-F12))</f>
        <v>25</v>
      </c>
      <c r="C1" s="273"/>
      <c r="D1" s="284" t="s">
        <v>84</v>
      </c>
      <c r="E1" s="285"/>
      <c r="F1" s="274">
        <f>IF(TABLES!L4*B1&lt;G3, TABLES!L4*B1, G3)</f>
        <v>0</v>
      </c>
      <c r="G1" s="275"/>
    </row>
    <row r="2" spans="1:11" ht="15" thickTop="1" x14ac:dyDescent="0.3">
      <c r="A2" s="281" t="s">
        <v>85</v>
      </c>
      <c r="B2" s="281"/>
      <c r="C2" s="281"/>
      <c r="D2" s="281"/>
      <c r="E2" s="281"/>
      <c r="F2" s="281"/>
      <c r="G2" s="281"/>
      <c r="I2" s="191"/>
      <c r="J2" s="191"/>
      <c r="K2" s="191"/>
    </row>
    <row r="3" spans="1:11" x14ac:dyDescent="0.3">
      <c r="A3" s="143" t="s">
        <v>86</v>
      </c>
      <c r="B3" s="280">
        <f>'BASIC INFO'!B5</f>
        <v>0</v>
      </c>
      <c r="C3" s="280"/>
      <c r="D3" s="144" t="s">
        <v>87</v>
      </c>
      <c r="E3" s="150" t="s">
        <v>30</v>
      </c>
      <c r="F3" s="141" t="s">
        <v>88</v>
      </c>
      <c r="G3" s="159">
        <f>'CASE DATA'!T1</f>
        <v>0</v>
      </c>
      <c r="I3" s="180"/>
      <c r="J3" s="181"/>
      <c r="K3" s="182"/>
    </row>
    <row r="4" spans="1:11" x14ac:dyDescent="0.3">
      <c r="A4" s="151" t="s">
        <v>89</v>
      </c>
      <c r="B4" s="139">
        <v>1</v>
      </c>
      <c r="C4" s="282" t="s">
        <v>90</v>
      </c>
      <c r="D4" s="283"/>
      <c r="E4" s="155"/>
      <c r="F4" s="142"/>
      <c r="G4" s="142"/>
      <c r="I4" s="180"/>
      <c r="J4" s="181"/>
      <c r="K4" s="183"/>
    </row>
    <row r="5" spans="1:11" x14ac:dyDescent="0.3">
      <c r="A5" s="300" t="s">
        <v>91</v>
      </c>
      <c r="B5" s="301"/>
      <c r="C5" s="301"/>
      <c r="D5" s="301"/>
      <c r="E5" s="301"/>
      <c r="F5" s="301"/>
      <c r="G5" s="302"/>
      <c r="I5" s="180"/>
      <c r="J5" s="181"/>
      <c r="K5" s="183"/>
    </row>
    <row r="6" spans="1:11" x14ac:dyDescent="0.3">
      <c r="A6" s="152" t="s">
        <v>92</v>
      </c>
      <c r="B6" s="140"/>
      <c r="C6" s="278" t="s">
        <v>93</v>
      </c>
      <c r="D6" s="279"/>
      <c r="E6" s="158"/>
      <c r="F6" s="276" t="s">
        <v>94</v>
      </c>
      <c r="G6" s="277"/>
      <c r="I6" s="179"/>
      <c r="J6" s="181"/>
      <c r="K6" s="191"/>
    </row>
    <row r="7" spans="1:11" x14ac:dyDescent="0.3">
      <c r="A7" s="152" t="s">
        <v>95</v>
      </c>
      <c r="B7" s="140"/>
      <c r="C7" s="278"/>
      <c r="D7" s="279"/>
      <c r="E7" s="158"/>
      <c r="F7" s="154" t="s">
        <v>96</v>
      </c>
      <c r="G7" s="157"/>
    </row>
    <row r="8" spans="1:11" x14ac:dyDescent="0.3">
      <c r="A8" s="152" t="s">
        <v>97</v>
      </c>
      <c r="B8" s="140"/>
      <c r="C8" s="189"/>
      <c r="D8" s="190"/>
      <c r="E8" s="158"/>
      <c r="F8" s="154" t="s">
        <v>98</v>
      </c>
      <c r="G8" s="156"/>
    </row>
    <row r="9" spans="1:11" x14ac:dyDescent="0.3">
      <c r="A9" s="152" t="s">
        <v>99</v>
      </c>
      <c r="B9" s="140"/>
      <c r="C9" s="278"/>
      <c r="D9" s="279"/>
      <c r="E9" s="158"/>
      <c r="F9" s="177" t="s">
        <v>100</v>
      </c>
      <c r="G9" s="178">
        <f>0.78*(G7*G8)</f>
        <v>0</v>
      </c>
    </row>
    <row r="10" spans="1:11" x14ac:dyDescent="0.3">
      <c r="A10" s="152"/>
      <c r="B10" s="140"/>
      <c r="C10" s="278"/>
      <c r="D10" s="279"/>
      <c r="E10" s="158"/>
      <c r="F10" s="154" t="s">
        <v>101</v>
      </c>
      <c r="G10" s="168">
        <f>(G7*G8)*30/7</f>
        <v>0</v>
      </c>
    </row>
    <row r="11" spans="1:11" x14ac:dyDescent="0.3">
      <c r="A11" s="303" t="s">
        <v>102</v>
      </c>
      <c r="B11" s="304"/>
      <c r="C11" s="304"/>
      <c r="D11" s="304"/>
      <c r="E11" s="305"/>
      <c r="F11" s="306">
        <f>SUM(B6:B10)+SUM(E6:E10)+G10</f>
        <v>0</v>
      </c>
      <c r="G11" s="307"/>
    </row>
    <row r="12" spans="1:11" x14ac:dyDescent="0.3">
      <c r="A12" s="303" t="s">
        <v>103</v>
      </c>
      <c r="B12" s="304"/>
      <c r="C12" s="304"/>
      <c r="D12" s="304"/>
      <c r="E12" s="305"/>
      <c r="F12" s="306">
        <f>D21+D27+D35+G19+G35</f>
        <v>2020</v>
      </c>
      <c r="G12" s="307"/>
    </row>
    <row r="13" spans="1:11" x14ac:dyDescent="0.3">
      <c r="A13" s="291" t="s">
        <v>104</v>
      </c>
      <c r="B13" s="291"/>
      <c r="C13" s="291"/>
      <c r="D13" s="291"/>
      <c r="E13" s="291"/>
      <c r="F13" s="291"/>
      <c r="G13" s="291"/>
    </row>
    <row r="14" spans="1:11" x14ac:dyDescent="0.3">
      <c r="A14" s="290" t="s">
        <v>105</v>
      </c>
      <c r="B14" s="290"/>
      <c r="C14" s="290"/>
      <c r="D14" s="290"/>
      <c r="E14" s="292" t="s">
        <v>106</v>
      </c>
      <c r="F14" s="292"/>
      <c r="G14" s="293"/>
    </row>
    <row r="15" spans="1:11" x14ac:dyDescent="0.3">
      <c r="A15" s="294"/>
      <c r="B15" s="295"/>
      <c r="C15" s="139" t="s">
        <v>107</v>
      </c>
      <c r="D15" s="192" t="s">
        <v>108</v>
      </c>
      <c r="E15" s="191"/>
      <c r="F15" s="63" t="s">
        <v>107</v>
      </c>
      <c r="G15" s="192" t="s">
        <v>108</v>
      </c>
    </row>
    <row r="16" spans="1:11" x14ac:dyDescent="0.3">
      <c r="A16" s="296" t="s">
        <v>109</v>
      </c>
      <c r="B16" s="297"/>
      <c r="C16" s="145"/>
      <c r="D16" s="160">
        <f>_xlfn.IFS(B4=1, 345, B4=2, 612, B4=3, 737, B4=4, 845, B4&gt;4, 845+((B4-4)*172.86))</f>
        <v>345</v>
      </c>
      <c r="E16" s="191" t="s">
        <v>110</v>
      </c>
      <c r="F16" s="139"/>
      <c r="G16" s="146"/>
    </row>
    <row r="17" spans="1:7" x14ac:dyDescent="0.3">
      <c r="A17" s="286" t="s">
        <v>111</v>
      </c>
      <c r="B17" s="287"/>
      <c r="C17" s="145"/>
      <c r="D17" s="160">
        <f>_xlfn.IFS(B4=1, 32, B4=2, 65, B4=3, 66, B4=4, 65, B4&gt;4, 65+((B4-4)*15.83))</f>
        <v>32</v>
      </c>
      <c r="E17" s="191" t="s">
        <v>112</v>
      </c>
      <c r="F17" s="139"/>
      <c r="G17" s="160">
        <f>IF('BASIC INFO'!B3&gt;'BASIC INFO'!B6+(65*365), 117, 49)</f>
        <v>49</v>
      </c>
    </row>
    <row r="18" spans="1:7" x14ac:dyDescent="0.3">
      <c r="A18" s="286" t="s">
        <v>113</v>
      </c>
      <c r="B18" s="287"/>
      <c r="C18" s="145"/>
      <c r="D18" s="160">
        <f>_xlfn.IFS(B4=1, 83, B4=2, 138, B4=3, 193, B4=4, 293, B4&gt;4, 293+((B4-4)*46.27))</f>
        <v>83</v>
      </c>
      <c r="E18" s="191" t="s">
        <v>114</v>
      </c>
      <c r="F18" s="139"/>
      <c r="G18" s="146"/>
    </row>
    <row r="19" spans="1:7" x14ac:dyDescent="0.3">
      <c r="A19" s="286" t="s">
        <v>115</v>
      </c>
      <c r="B19" s="287"/>
      <c r="C19" s="145"/>
      <c r="D19" s="160">
        <f>_xlfn.IFS(B4=1, 36, B4=2, 63, B4=3, 73, B4=4, 77, B4&gt;4, 77+((B4-4)*17.2))</f>
        <v>36</v>
      </c>
      <c r="E19" s="137" t="s">
        <v>116</v>
      </c>
      <c r="F19" s="166">
        <f>SUM(F16:F18)</f>
        <v>0</v>
      </c>
      <c r="G19" s="160">
        <f>SUM(G16:G18)</f>
        <v>49</v>
      </c>
    </row>
    <row r="20" spans="1:7" x14ac:dyDescent="0.3">
      <c r="A20" s="286" t="s">
        <v>117</v>
      </c>
      <c r="B20" s="287"/>
      <c r="C20" s="145"/>
      <c r="D20" s="160">
        <f>_xlfn.IFS(B4=1, 143, B4=2, 254, B4=3, 309, B4=4, 370, B4&gt;4, 370+((B4-4)*72.85))</f>
        <v>143</v>
      </c>
      <c r="E20" s="292" t="s">
        <v>118</v>
      </c>
      <c r="F20" s="292"/>
      <c r="G20" s="293"/>
    </row>
    <row r="21" spans="1:7" x14ac:dyDescent="0.3">
      <c r="A21" s="288" t="s">
        <v>116</v>
      </c>
      <c r="B21" s="289"/>
      <c r="C21" s="145"/>
      <c r="D21" s="160">
        <f>SUM(D16:D20)</f>
        <v>639</v>
      </c>
      <c r="E21" s="191"/>
      <c r="F21" s="63" t="s">
        <v>107</v>
      </c>
      <c r="G21" s="192" t="s">
        <v>108</v>
      </c>
    </row>
    <row r="22" spans="1:7" x14ac:dyDescent="0.3">
      <c r="A22" s="290" t="s">
        <v>119</v>
      </c>
      <c r="B22" s="290"/>
      <c r="C22" s="290"/>
      <c r="D22" s="290"/>
      <c r="E22" s="191" t="s">
        <v>120</v>
      </c>
      <c r="F22" s="145"/>
      <c r="G22" s="146"/>
    </row>
    <row r="23" spans="1:7" x14ac:dyDescent="0.3">
      <c r="A23" s="294"/>
      <c r="B23" s="295"/>
      <c r="C23" s="139" t="s">
        <v>107</v>
      </c>
      <c r="D23" s="192" t="s">
        <v>108</v>
      </c>
      <c r="E23" s="191" t="s">
        <v>121</v>
      </c>
      <c r="F23" s="145"/>
      <c r="G23" s="146"/>
    </row>
    <row r="24" spans="1:7" x14ac:dyDescent="0.3">
      <c r="A24" s="286" t="s">
        <v>122</v>
      </c>
      <c r="B24" s="287"/>
      <c r="C24" s="139"/>
      <c r="D24" s="146"/>
      <c r="E24" s="191" t="s">
        <v>123</v>
      </c>
      <c r="F24" s="145"/>
      <c r="G24" s="146"/>
    </row>
    <row r="25" spans="1:7" x14ac:dyDescent="0.3">
      <c r="A25" s="286" t="s">
        <v>124</v>
      </c>
      <c r="B25" s="287"/>
      <c r="C25" s="139"/>
      <c r="D25" s="146"/>
      <c r="E25" s="191" t="s">
        <v>125</v>
      </c>
      <c r="F25" s="145"/>
      <c r="G25" s="146"/>
    </row>
    <row r="26" spans="1:7" x14ac:dyDescent="0.3">
      <c r="A26" s="286" t="s">
        <v>126</v>
      </c>
      <c r="B26" s="287"/>
      <c r="C26" s="139"/>
      <c r="D26" s="160">
        <v>198</v>
      </c>
      <c r="E26" s="191" t="s">
        <v>127</v>
      </c>
      <c r="F26" s="145"/>
      <c r="G26" s="146"/>
    </row>
    <row r="27" spans="1:7" x14ac:dyDescent="0.3">
      <c r="A27" s="288" t="s">
        <v>116</v>
      </c>
      <c r="B27" s="289"/>
      <c r="C27" s="160">
        <f>SUM(C24:C26)</f>
        <v>0</v>
      </c>
      <c r="D27" s="160">
        <f>SUM(D24:D26)</f>
        <v>198</v>
      </c>
      <c r="E27" s="191" t="s">
        <v>128</v>
      </c>
      <c r="F27" s="145"/>
      <c r="G27" s="146"/>
    </row>
    <row r="28" spans="1:7" x14ac:dyDescent="0.3">
      <c r="A28" s="290" t="s">
        <v>129</v>
      </c>
      <c r="B28" s="290"/>
      <c r="C28" s="290"/>
      <c r="D28" s="290"/>
      <c r="E28" s="191" t="s">
        <v>130</v>
      </c>
      <c r="F28" s="145"/>
      <c r="G28" s="146"/>
    </row>
    <row r="29" spans="1:7" x14ac:dyDescent="0.3">
      <c r="A29" s="308"/>
      <c r="B29" s="309"/>
      <c r="C29" s="139" t="s">
        <v>107</v>
      </c>
      <c r="D29" s="192" t="s">
        <v>108</v>
      </c>
      <c r="E29" s="191" t="s">
        <v>131</v>
      </c>
      <c r="F29" s="145"/>
      <c r="G29" s="146"/>
    </row>
    <row r="30" spans="1:7" x14ac:dyDescent="0.3">
      <c r="A30" s="286" t="s">
        <v>132</v>
      </c>
      <c r="B30" s="287"/>
      <c r="C30" s="139"/>
      <c r="D30" s="146"/>
      <c r="E30" s="191" t="s">
        <v>133</v>
      </c>
      <c r="F30" s="145"/>
      <c r="G30" s="146"/>
    </row>
    <row r="31" spans="1:7" x14ac:dyDescent="0.3">
      <c r="A31" s="286" t="s">
        <v>134</v>
      </c>
      <c r="B31" s="287"/>
      <c r="C31" s="139"/>
      <c r="D31" s="146"/>
      <c r="E31" s="191" t="s">
        <v>135</v>
      </c>
      <c r="F31" s="145"/>
      <c r="G31" s="146"/>
    </row>
    <row r="32" spans="1:7" x14ac:dyDescent="0.3">
      <c r="A32" s="286" t="s">
        <v>136</v>
      </c>
      <c r="B32" s="287"/>
      <c r="C32" s="139"/>
      <c r="D32" s="146"/>
      <c r="E32" s="191" t="s">
        <v>137</v>
      </c>
      <c r="F32" s="145"/>
      <c r="G32" s="146"/>
    </row>
    <row r="33" spans="1:7" x14ac:dyDescent="0.3">
      <c r="A33" s="286" t="s">
        <v>138</v>
      </c>
      <c r="B33" s="287"/>
      <c r="C33" s="139"/>
      <c r="D33" s="146"/>
      <c r="E33" s="191" t="s">
        <v>139</v>
      </c>
      <c r="F33" s="145"/>
      <c r="G33" s="146"/>
    </row>
    <row r="34" spans="1:7" x14ac:dyDescent="0.3">
      <c r="A34" s="286" t="s">
        <v>140</v>
      </c>
      <c r="B34" s="287"/>
      <c r="C34" s="139"/>
      <c r="D34" s="146"/>
      <c r="E34" s="191" t="s">
        <v>141</v>
      </c>
      <c r="F34" s="145"/>
      <c r="G34" s="146"/>
    </row>
    <row r="35" spans="1:7" x14ac:dyDescent="0.3">
      <c r="A35" s="298" t="s">
        <v>116</v>
      </c>
      <c r="B35" s="299"/>
      <c r="C35" s="165">
        <f>SUM(C30:C34)</f>
        <v>0</v>
      </c>
      <c r="D35" s="165">
        <f>_xlfn.IFS(E3="Adair",_xlfn.IFS(B4=1,TABLES!B2,B4=2,TABLES!C2,B4=3,TABLES!D2,B4=4,TABLES!E2,B4=5,TABLES!F2),E3="Adams",_xlfn.IFS(B4=1,TABLES!B3,B4=2,TABLES!C3,B4=3,TABLES!D3,B4=4,TABLES!E3,B4=5,TABLES!F3),E3="Allamakee",_xlfn.IFS(B4=1,TABLES!B4,B4=2,TABLES!C4,B4=3,TABLES!D4,B4=4,TABLES!E4,B4=5,TABLES!F4),E3="Appanoose",_xlfn.IFS(B4=1,TABLES!B5,B4=2,TABLES!C5,B4=3,TABLES!D5,B4=4,TABLES!E5,B4=5,TABLES!F5),E3="Audubon",_xlfn.IFS(B4=1,TABLES!B6,B4=2,TABLES!C6,B4=3,TABLES!D6,B4=4,TABLES!E6,B4=5,TABLES!F6),E3="Benton",_xlfn.IFS(B4=1,TABLES!B7,B4=2,TABLES!C7,B4=3,TABLES!D7,B4=4,TABLES!E7,B4=5,TABLES!F7),E3="Black Hawk", _xlfn.IFS(B4=1,TABLES!B8,B4=2,TABLES!C8,B4=3,TABLES!D8,B4=4,TABLES!E8,B4=5,TABLES!F8),E3="Boone",_xlfn.IFS(B4=1,TABLES!B4,B10=2,TABLES!C9,B4=3,TABLES!D9,B4=4,TABLES!E9,B4=5,TABLES!F9))</f>
        <v>1134</v>
      </c>
      <c r="E35" s="138" t="s">
        <v>116</v>
      </c>
      <c r="F35" s="166">
        <f>SUM(F22:F34)</f>
        <v>0</v>
      </c>
      <c r="G35" s="165">
        <f>SUM(G22:G34)</f>
        <v>0</v>
      </c>
    </row>
  </sheetData>
  <mergeCells count="41">
    <mergeCell ref="A35:B35"/>
    <mergeCell ref="A5:G5"/>
    <mergeCell ref="C6:D6"/>
    <mergeCell ref="A12:E12"/>
    <mergeCell ref="F12:G12"/>
    <mergeCell ref="A28:D28"/>
    <mergeCell ref="A29:B29"/>
    <mergeCell ref="A30:B30"/>
    <mergeCell ref="A11:E11"/>
    <mergeCell ref="F11:G11"/>
    <mergeCell ref="A22:D22"/>
    <mergeCell ref="A23:B23"/>
    <mergeCell ref="A24:B24"/>
    <mergeCell ref="A25:B25"/>
    <mergeCell ref="A26:B26"/>
    <mergeCell ref="A27:B27"/>
    <mergeCell ref="C10:D10"/>
    <mergeCell ref="A31:B31"/>
    <mergeCell ref="A32:B32"/>
    <mergeCell ref="A33:B33"/>
    <mergeCell ref="A34:B34"/>
    <mergeCell ref="A17:B17"/>
    <mergeCell ref="A18:B18"/>
    <mergeCell ref="A19:B19"/>
    <mergeCell ref="A20:B20"/>
    <mergeCell ref="A21:B21"/>
    <mergeCell ref="A14:D14"/>
    <mergeCell ref="A13:G13"/>
    <mergeCell ref="E14:G14"/>
    <mergeCell ref="E20:G20"/>
    <mergeCell ref="A15:B15"/>
    <mergeCell ref="A16:B16"/>
    <mergeCell ref="B1:C1"/>
    <mergeCell ref="F1:G1"/>
    <mergeCell ref="F6:G6"/>
    <mergeCell ref="C7:D7"/>
    <mergeCell ref="C9:D9"/>
    <mergeCell ref="B3:C3"/>
    <mergeCell ref="A2:G2"/>
    <mergeCell ref="C4:D4"/>
    <mergeCell ref="D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BASIC INFO</vt:lpstr>
      <vt:lpstr>CASE DATA</vt:lpstr>
      <vt:lpstr>EXPUNGEMENT</vt:lpstr>
      <vt:lpstr>BANKRUPTCY</vt:lpstr>
      <vt:lpstr>LICENSE-REGIS</vt:lpstr>
      <vt:lpstr>EXEMPTIONS</vt:lpstr>
      <vt:lpstr>SOL</vt:lpstr>
      <vt:lpstr>PRINTOUT</vt:lpstr>
      <vt:lpstr>RAP #1</vt:lpstr>
      <vt:lpstr>RAP #2</vt:lpstr>
      <vt:lpstr>VOTING</vt:lpstr>
      <vt:lpstr>TABLES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Kornya</dc:creator>
  <cp:lastModifiedBy>Rob Poggenklass</cp:lastModifiedBy>
  <cp:revision/>
  <cp:lastPrinted>2018-04-21T13:38:46Z</cp:lastPrinted>
  <dcterms:created xsi:type="dcterms:W3CDTF">2017-01-04T22:59:04Z</dcterms:created>
  <dcterms:modified xsi:type="dcterms:W3CDTF">2018-09-05T16:45:15Z</dcterms:modified>
</cp:coreProperties>
</file>