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gwill20/Desktop/FINC2011/"/>
    </mc:Choice>
  </mc:AlternateContent>
  <xr:revisionPtr revIDLastSave="0" documentId="13_ncr:1_{7724835F-8E47-844B-A213-2B9792815856}" xr6:coauthVersionLast="47" xr6:coauthVersionMax="47" xr10:uidLastSave="{00000000-0000-0000-0000-000000000000}"/>
  <bookViews>
    <workbookView xWindow="380" yWindow="500" windowWidth="28040" windowHeight="16940" activeTab="4" xr2:uid="{FAC7A6E1-077C-0848-9A7D-62C9CC35B869}"/>
  </bookViews>
  <sheets>
    <sheet name="Sheet1" sheetId="1" r:id="rId1"/>
    <sheet name="Sheet3" sheetId="3" r:id="rId2"/>
    <sheet name="Sheet5" sheetId="5" r:id="rId3"/>
    <sheet name="Sheet4" sheetId="4" r:id="rId4"/>
    <sheet name="Sheet7" sheetId="7" r:id="rId5"/>
    <sheet name="Sheet6" sheetId="6" r:id="rId6"/>
    <sheet name="Sheet2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7" l="1"/>
  <c r="B16" i="7"/>
  <c r="B15" i="7"/>
  <c r="B11" i="7"/>
  <c r="B7" i="7"/>
  <c r="D29" i="4"/>
  <c r="D27" i="4"/>
  <c r="C5" i="6"/>
  <c r="C4" i="6"/>
  <c r="I11" i="6"/>
  <c r="I4" i="6"/>
  <c r="B17" i="4" l="1"/>
  <c r="B16" i="4"/>
  <c r="B15" i="4"/>
  <c r="B11" i="4"/>
  <c r="B8" i="4"/>
  <c r="B6" i="4"/>
  <c r="B5" i="4"/>
  <c r="B31" i="3"/>
  <c r="B27" i="3"/>
  <c r="B25" i="3"/>
  <c r="B24" i="3"/>
  <c r="B15" i="3"/>
  <c r="B6" i="3"/>
  <c r="B11" i="3"/>
  <c r="B5" i="3"/>
  <c r="B21" i="2"/>
  <c r="B15" i="2"/>
  <c r="B11" i="2"/>
  <c r="B20" i="2" s="1"/>
  <c r="B22" i="2" s="1"/>
  <c r="B10" i="2"/>
  <c r="B22" i="1"/>
  <c r="B21" i="1"/>
  <c r="B18" i="1"/>
  <c r="B17" i="1"/>
  <c r="B14" i="1"/>
  <c r="B13" i="1"/>
  <c r="B8" i="1"/>
  <c r="B26" i="3" l="1"/>
  <c r="D31" i="3" s="1"/>
</calcChain>
</file>

<file path=xl/sharedStrings.xml><?xml version="1.0" encoding="utf-8"?>
<sst xmlns="http://schemas.openxmlformats.org/spreadsheetml/2006/main" count="135" uniqueCount="70">
  <si>
    <t>Question 3</t>
  </si>
  <si>
    <t>FV</t>
  </si>
  <si>
    <t>A)</t>
  </si>
  <si>
    <t>Premium</t>
  </si>
  <si>
    <t>Yield less than coupon</t>
  </si>
  <si>
    <t>B)</t>
  </si>
  <si>
    <t>Par</t>
  </si>
  <si>
    <t>C)</t>
  </si>
  <si>
    <t>Discount</t>
  </si>
  <si>
    <t>Yield greater than coupon</t>
  </si>
  <si>
    <t>Yield = coupon</t>
  </si>
  <si>
    <t>Coupon rate</t>
  </si>
  <si>
    <t>Coupon pay</t>
  </si>
  <si>
    <t>Its over two because semi annual</t>
  </si>
  <si>
    <t>years</t>
  </si>
  <si>
    <t>periods</t>
  </si>
  <si>
    <t>rd</t>
  </si>
  <si>
    <t>D</t>
  </si>
  <si>
    <t>Q5</t>
  </si>
  <si>
    <t>C rate s.a</t>
  </si>
  <si>
    <t>C rate p.a</t>
  </si>
  <si>
    <t>C price s.a</t>
  </si>
  <si>
    <t>yield</t>
  </si>
  <si>
    <t>p.a</t>
  </si>
  <si>
    <t>n</t>
  </si>
  <si>
    <t>m</t>
  </si>
  <si>
    <t>M = 2 because there are two compouding periods (semi annual) that go into the year</t>
  </si>
  <si>
    <t>effective yield</t>
  </si>
  <si>
    <t>p.semi</t>
  </si>
  <si>
    <t>PV(coupon)</t>
  </si>
  <si>
    <t>PV(face value)</t>
  </si>
  <si>
    <t>Value of Bond</t>
  </si>
  <si>
    <t>Question 7</t>
  </si>
  <si>
    <t>coupon rate</t>
  </si>
  <si>
    <t>p.month</t>
  </si>
  <si>
    <t>Similar:</t>
  </si>
  <si>
    <t>Coupon  payment</t>
  </si>
  <si>
    <t>PV(Face value)</t>
  </si>
  <si>
    <t>PV(Coupon)</t>
  </si>
  <si>
    <t>Value of raise</t>
  </si>
  <si>
    <t>Bonds to be issued</t>
  </si>
  <si>
    <t>Round up:</t>
  </si>
  <si>
    <t>eff yield</t>
  </si>
  <si>
    <t>N =The coupon rate is one half of the compounding period of the yield</t>
  </si>
  <si>
    <t>Its 1 because it componds once per year</t>
  </si>
  <si>
    <t>its 1/12 because the coupon pays monthly</t>
  </si>
  <si>
    <t>Coupon rate is used to determine the value of the coupon</t>
  </si>
  <si>
    <t>The yield to maturity is used to represent how much its discounted by</t>
  </si>
  <si>
    <t>fair price</t>
  </si>
  <si>
    <t>Discounted price</t>
  </si>
  <si>
    <t>Coupon</t>
  </si>
  <si>
    <t>p.quarter</t>
  </si>
  <si>
    <t>payment</t>
  </si>
  <si>
    <t>Compound frequency if not specified is semi annual</t>
  </si>
  <si>
    <t>Eff Yield</t>
  </si>
  <si>
    <t>PV(FV)</t>
  </si>
  <si>
    <t>Q7 prac quiz</t>
  </si>
  <si>
    <t>coupon</t>
  </si>
  <si>
    <t>comp semi</t>
  </si>
  <si>
    <t>eff y</t>
  </si>
  <si>
    <t>2 semi comp in p.a period</t>
  </si>
  <si>
    <t>and 0.25 because your paying/being payed 4 times in the original year</t>
  </si>
  <si>
    <t>PRAC 2</t>
  </si>
  <si>
    <t>cs</t>
  </si>
  <si>
    <t>coupon %</t>
  </si>
  <si>
    <t>Coupon $</t>
  </si>
  <si>
    <t>Years</t>
  </si>
  <si>
    <t>C $</t>
  </si>
  <si>
    <t>paid semi</t>
  </si>
  <si>
    <t>PV (coupon)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</si>
</sst>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&quot;$&quot;* #,##0.000_);_(&quot;$&quot;* \(#,##0.000\);_(&quot;$&quot;* &quot;-&quot;??_);_(@_)"/>
    <numFmt numFmtId="167" formatCode="_(* #,##0_);_(* \(#,##0\);_(* &quot;-&quot;??_);_(@_)"/>
    <numFmt numFmtId="169" formatCode="0.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2" applyFont="1"/>
    <xf numFmtId="9" fontId="0" fillId="0" borderId="0" xfId="3" applyFont="1"/>
    <xf numFmtId="164" fontId="0" fillId="0" borderId="0" xfId="3" applyNumberFormat="1" applyFont="1"/>
    <xf numFmtId="10" fontId="0" fillId="0" borderId="0" xfId="3" applyNumberFormat="1" applyFont="1"/>
    <xf numFmtId="165" fontId="0" fillId="0" borderId="0" xfId="3" applyNumberFormat="1" applyFont="1"/>
    <xf numFmtId="44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6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16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431800</xdr:colOff>
      <xdr:row>3</xdr:row>
      <xdr:rowOff>114300</xdr:rowOff>
    </xdr:from>
    <xdr:to>
      <xdr:col>11</xdr:col>
      <xdr:colOff>749300</xdr:colOff>
      <xdr:row>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6D38E5-BBBE-829C-A9D4-8090A5AE7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723900"/>
          <a:ext cx="3619500" cy="1079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10</xdr:row>
      <xdr:rowOff>12700</xdr:rowOff>
    </xdr:from>
    <xdr:to>
      <xdr:col>16</xdr:col>
      <xdr:colOff>723900</xdr:colOff>
      <xdr:row>21</xdr:row>
      <xdr:rowOff>87073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22FA7-D663-9839-A3A7-9C226D9C9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59500" y="2044700"/>
          <a:ext cx="7772400" cy="2309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431800</xdr:colOff>
      <xdr:row>5</xdr:row>
      <xdr:rowOff>114300</xdr:rowOff>
    </xdr:from>
    <xdr:to>
      <xdr:col>16</xdr:col>
      <xdr:colOff>749299</xdr:colOff>
      <xdr:row>10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B5C4E-2316-C749-8CBD-4972731C9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0600" y="1536700"/>
          <a:ext cx="3619499" cy="1079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15</xdr:row>
      <xdr:rowOff>12700</xdr:rowOff>
    </xdr:from>
    <xdr:to>
      <xdr:col>18</xdr:col>
      <xdr:colOff>723900</xdr:colOff>
      <xdr:row>26</xdr:row>
      <xdr:rowOff>87073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ACE5A3-A6F2-0D4E-B20E-E287B7448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2857500"/>
          <a:ext cx="7772400" cy="23095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14</xdr:col>
      <xdr:colOff>327659</xdr:colOff>
      <xdr:row>8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0739B2-D56C-B248-B3C5-4AEC43E01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9600" y="609600"/>
          <a:ext cx="3619499" cy="1079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6</xdr:row>
      <xdr:rowOff>114300</xdr:rowOff>
    </xdr:from>
    <xdr:to>
      <xdr:col>13</xdr:col>
      <xdr:colOff>749299</xdr:colOff>
      <xdr:row>11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2FD89-E099-544C-9337-21FFDED80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80600" y="1536700"/>
          <a:ext cx="3619499" cy="1079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13</xdr:row>
      <xdr:rowOff>12700</xdr:rowOff>
    </xdr:from>
    <xdr:to>
      <xdr:col>18</xdr:col>
      <xdr:colOff>723900</xdr:colOff>
      <xdr:row>24</xdr:row>
      <xdr:rowOff>87073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5A9C96-2739-A442-8551-841DCDA61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0" y="2857500"/>
          <a:ext cx="7772400" cy="230957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11</xdr:col>
      <xdr:colOff>317499</xdr:colOff>
      <xdr:row>12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CECA60-29DF-7341-AD67-4340CAC0FC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1422400"/>
          <a:ext cx="3619499" cy="10795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18</xdr:row>
      <xdr:rowOff>0</xdr:rowOff>
    </xdr:from>
    <xdr:to>
      <xdr:col>10</xdr:col>
      <xdr:colOff>317499</xdr:colOff>
      <xdr:row>23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D9451E-6C40-9D49-A72E-75FFCAB0B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657600"/>
          <a:ext cx="3619499" cy="10795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431800</xdr:colOff>
      <xdr:row>7</xdr:row>
      <xdr:rowOff>114300</xdr:rowOff>
    </xdr:from>
    <xdr:to>
      <xdr:col>13</xdr:col>
      <xdr:colOff>749299</xdr:colOff>
      <xdr:row>12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2B4E1-842E-4845-8D07-0AB6F8A0C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0" y="723900"/>
          <a:ext cx="3619500" cy="10795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381000</xdr:colOff>
      <xdr:row>14</xdr:row>
      <xdr:rowOff>12700</xdr:rowOff>
    </xdr:from>
    <xdr:to>
      <xdr:col>18</xdr:col>
      <xdr:colOff>723900</xdr:colOff>
      <xdr:row>25</xdr:row>
      <xdr:rowOff>87073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C93A2F-B6B5-914E-8D6E-BBA707DFA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4900" y="2044700"/>
          <a:ext cx="7772400" cy="23095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19CC-B1EF-BB48-AE32-A043049C829C}">
  <dimension ref="A3:C29"/>
  <sheetViews>
    <sheetView workbookViewId="0">
      <selection activeCell="O26" sqref="O26"/>
    </sheetView>
  </sheetViews>
  <sheetFormatPr baseColWidth="10" defaultRowHeight="16" x14ac:dyDescent="0.2"/>
  <cols>
    <col min="1" max="1" width="16.33203125" customWidth="1"/>
    <col min="2" max="2" width="14" customWidth="1"/>
    <col min="3" max="3" width="19.1640625" customWidth="1"/>
  </cols>
  <sheetData>
    <row r="3" spans="1:3" x14ac:dyDescent="0.2">
      <c r="A3" t="s">
        <v>0</v>
      </c>
    </row>
    <row r="6" spans="1:3" x14ac:dyDescent="0.2">
      <c r="A6" t="s">
        <v>1</v>
      </c>
      <c r="B6" s="1">
        <v>100</v>
      </c>
    </row>
    <row r="7" spans="1:3" x14ac:dyDescent="0.2">
      <c r="A7" t="s">
        <v>11</v>
      </c>
      <c r="B7" s="4">
        <v>4.7500000000000001E-2</v>
      </c>
    </row>
    <row r="8" spans="1:3" x14ac:dyDescent="0.2">
      <c r="A8" t="s">
        <v>12</v>
      </c>
      <c r="B8" s="7">
        <f>B6*B7/2</f>
        <v>2.375</v>
      </c>
      <c r="C8" t="s">
        <v>13</v>
      </c>
    </row>
    <row r="9" spans="1:3" x14ac:dyDescent="0.2">
      <c r="A9" t="s">
        <v>14</v>
      </c>
      <c r="B9">
        <v>7</v>
      </c>
    </row>
    <row r="10" spans="1:3" x14ac:dyDescent="0.2">
      <c r="A10" t="s">
        <v>15</v>
      </c>
      <c r="B10">
        <v>14</v>
      </c>
    </row>
    <row r="12" spans="1:3" x14ac:dyDescent="0.2">
      <c r="A12" t="s">
        <v>2</v>
      </c>
    </row>
    <row r="13" spans="1:3" x14ac:dyDescent="0.2">
      <c r="A13" t="s">
        <v>16</v>
      </c>
      <c r="B13" s="2">
        <f>0.04/2</f>
        <v>0.02</v>
      </c>
    </row>
    <row r="14" spans="1:3" x14ac:dyDescent="0.2">
      <c r="A14" t="s">
        <v>17</v>
      </c>
      <c r="B14" s="6">
        <f>B8*((1-(1+B13)^(-B10))/B13)  + (B6/(1+B13)^B10)</f>
        <v>104.53984328896958</v>
      </c>
    </row>
    <row r="15" spans="1:3" x14ac:dyDescent="0.2">
      <c r="B15" s="6"/>
    </row>
    <row r="16" spans="1:3" x14ac:dyDescent="0.2">
      <c r="A16" t="s">
        <v>5</v>
      </c>
    </row>
    <row r="17" spans="1:3" x14ac:dyDescent="0.2">
      <c r="A17" t="s">
        <v>16</v>
      </c>
      <c r="B17" s="5">
        <f>0.0475/2</f>
        <v>2.375E-2</v>
      </c>
    </row>
    <row r="18" spans="1:3" x14ac:dyDescent="0.2">
      <c r="A18" t="s">
        <v>17</v>
      </c>
      <c r="B18" s="6">
        <f>B8*((1-(1+B17)^(-B10))/B17)  + (B6/(1+B17)^B10)</f>
        <v>100</v>
      </c>
    </row>
    <row r="20" spans="1:3" x14ac:dyDescent="0.2">
      <c r="A20" t="s">
        <v>7</v>
      </c>
    </row>
    <row r="21" spans="1:3" x14ac:dyDescent="0.2">
      <c r="A21" t="s">
        <v>16</v>
      </c>
      <c r="B21" s="3">
        <f>0.05/2</f>
        <v>2.5000000000000001E-2</v>
      </c>
    </row>
    <row r="22" spans="1:3" x14ac:dyDescent="0.2">
      <c r="A22" t="s">
        <v>17</v>
      </c>
      <c r="B22" s="6">
        <f>B8*((1-(1+B21)^(-B10))/B21)  + (B6/(1+B21)^B10)</f>
        <v>98.538635978799789</v>
      </c>
    </row>
    <row r="27" spans="1:3" x14ac:dyDescent="0.2">
      <c r="A27" t="s">
        <v>2</v>
      </c>
      <c r="B27" t="s">
        <v>3</v>
      </c>
      <c r="C27" t="s">
        <v>4</v>
      </c>
    </row>
    <row r="28" spans="1:3" x14ac:dyDescent="0.2">
      <c r="A28" t="s">
        <v>5</v>
      </c>
      <c r="B28" t="s">
        <v>6</v>
      </c>
      <c r="C28" t="s">
        <v>10</v>
      </c>
    </row>
    <row r="29" spans="1:3" x14ac:dyDescent="0.2">
      <c r="A29" t="s">
        <v>7</v>
      </c>
      <c r="B29" t="s">
        <v>8</v>
      </c>
      <c r="C29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5933A-56F2-0540-89E3-A0BF52A72EAA}">
  <dimension ref="A1:G31"/>
  <sheetViews>
    <sheetView workbookViewId="0">
      <selection activeCell="C8" sqref="C8"/>
    </sheetView>
  </sheetViews>
  <sheetFormatPr baseColWidth="10" defaultRowHeight="16" x14ac:dyDescent="0.2"/>
  <cols>
    <col min="1" max="1" width="15.6640625" customWidth="1"/>
    <col min="2" max="2" width="16.1640625" customWidth="1"/>
    <col min="3" max="3" width="19.33203125" customWidth="1"/>
  </cols>
  <sheetData>
    <row r="1" spans="1:7" x14ac:dyDescent="0.2">
      <c r="A1" t="s">
        <v>32</v>
      </c>
    </row>
    <row r="3" spans="1:7" x14ac:dyDescent="0.2">
      <c r="A3" t="s">
        <v>1</v>
      </c>
      <c r="B3" s="1">
        <v>100000</v>
      </c>
      <c r="E3" t="s">
        <v>35</v>
      </c>
      <c r="F3" t="s">
        <v>22</v>
      </c>
      <c r="G3" s="11">
        <v>0.11125</v>
      </c>
    </row>
    <row r="4" spans="1:7" x14ac:dyDescent="0.2">
      <c r="A4" t="s">
        <v>33</v>
      </c>
      <c r="B4" s="9">
        <v>0.08</v>
      </c>
      <c r="C4" t="s">
        <v>23</v>
      </c>
    </row>
    <row r="5" spans="1:7" x14ac:dyDescent="0.2">
      <c r="A5" t="s">
        <v>33</v>
      </c>
      <c r="B5" s="4">
        <f>B4/12</f>
        <v>6.6666666666666671E-3</v>
      </c>
      <c r="C5" t="s">
        <v>34</v>
      </c>
      <c r="E5" t="s">
        <v>46</v>
      </c>
    </row>
    <row r="6" spans="1:7" x14ac:dyDescent="0.2">
      <c r="A6" t="s">
        <v>36</v>
      </c>
      <c r="B6" s="6">
        <f>B5*B3</f>
        <v>666.66666666666674</v>
      </c>
      <c r="E6" t="s">
        <v>47</v>
      </c>
    </row>
    <row r="10" spans="1:7" x14ac:dyDescent="0.2">
      <c r="A10" t="s">
        <v>14</v>
      </c>
      <c r="B10">
        <v>8</v>
      </c>
    </row>
    <row r="11" spans="1:7" x14ac:dyDescent="0.2">
      <c r="A11" t="s">
        <v>15</v>
      </c>
      <c r="B11">
        <f>8*12</f>
        <v>96</v>
      </c>
    </row>
    <row r="14" spans="1:7" x14ac:dyDescent="0.2">
      <c r="A14" t="s">
        <v>22</v>
      </c>
      <c r="B14" s="13">
        <v>0.11125</v>
      </c>
      <c r="C14" t="s">
        <v>23</v>
      </c>
    </row>
    <row r="15" spans="1:7" x14ac:dyDescent="0.2">
      <c r="A15" t="s">
        <v>42</v>
      </c>
      <c r="B15">
        <f>(1+B14/B16)^(B16*B17) -1</f>
        <v>8.8292085306356238E-3</v>
      </c>
    </row>
    <row r="16" spans="1:7" x14ac:dyDescent="0.2">
      <c r="A16" t="s">
        <v>25</v>
      </c>
      <c r="B16">
        <v>1</v>
      </c>
      <c r="C16" t="s">
        <v>44</v>
      </c>
    </row>
    <row r="17" spans="1:4" x14ac:dyDescent="0.2">
      <c r="A17" t="s">
        <v>24</v>
      </c>
      <c r="B17" s="10">
        <v>8.3333333333333329E-2</v>
      </c>
      <c r="C17" t="s">
        <v>45</v>
      </c>
    </row>
    <row r="24" spans="1:4" x14ac:dyDescent="0.2">
      <c r="A24" t="s">
        <v>38</v>
      </c>
      <c r="B24" s="6">
        <f>B6*(1-(1+B15)^(-96))/B15</f>
        <v>43036.17273623815</v>
      </c>
    </row>
    <row r="25" spans="1:4" x14ac:dyDescent="0.2">
      <c r="A25" t="s">
        <v>37</v>
      </c>
      <c r="B25" s="6">
        <f>B3/(1+B15)^(96)</f>
        <v>43003.698482694686</v>
      </c>
    </row>
    <row r="26" spans="1:4" x14ac:dyDescent="0.2">
      <c r="A26" t="s">
        <v>48</v>
      </c>
      <c r="B26" s="6">
        <f>SUM(B24:B25)</f>
        <v>86039.871218932836</v>
      </c>
    </row>
    <row r="27" spans="1:4" x14ac:dyDescent="0.2">
      <c r="A27" t="s">
        <v>49</v>
      </c>
      <c r="B27" s="6">
        <f>B26*0.92</f>
        <v>79156.681521418213</v>
      </c>
    </row>
    <row r="29" spans="1:4" x14ac:dyDescent="0.2">
      <c r="A29" t="s">
        <v>39</v>
      </c>
      <c r="B29" s="12">
        <v>800000000</v>
      </c>
    </row>
    <row r="31" spans="1:4" x14ac:dyDescent="0.2">
      <c r="A31" t="s">
        <v>40</v>
      </c>
      <c r="B31">
        <f>B29/B27</f>
        <v>10106.537876825167</v>
      </c>
      <c r="C31" t="s">
        <v>41</v>
      </c>
      <c r="D31">
        <f>ROUNDUP(B31, 0)</f>
        <v>10107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25107-F7AC-A643-8E9F-216EB7C37CE5}">
  <dimension ref="A1:G10"/>
  <sheetViews>
    <sheetView zoomScale="125" workbookViewId="0">
      <selection activeCell="B10" sqref="B10"/>
    </sheetView>
  </sheetViews>
  <sheetFormatPr baseColWidth="10" defaultRowHeight="16" x14ac:dyDescent="0.2"/>
  <sheetData>
    <row r="1" spans="1:7" x14ac:dyDescent="0.2">
      <c r="A1" t="s">
        <v>56</v>
      </c>
    </row>
    <row r="3" spans="1:7" x14ac:dyDescent="0.2">
      <c r="B3" t="s">
        <v>22</v>
      </c>
      <c r="C3" s="9">
        <v>0.1</v>
      </c>
      <c r="D3" t="s">
        <v>23</v>
      </c>
      <c r="E3" t="s">
        <v>58</v>
      </c>
      <c r="G3" s="9"/>
    </row>
    <row r="4" spans="1:7" x14ac:dyDescent="0.2">
      <c r="B4" t="s">
        <v>59</v>
      </c>
      <c r="G4" s="2"/>
    </row>
    <row r="5" spans="1:7" x14ac:dyDescent="0.2">
      <c r="B5" t="s">
        <v>25</v>
      </c>
      <c r="C5">
        <v>2</v>
      </c>
      <c r="D5" t="s">
        <v>60</v>
      </c>
      <c r="G5" s="2"/>
    </row>
    <row r="6" spans="1:7" x14ac:dyDescent="0.2">
      <c r="B6" t="s">
        <v>24</v>
      </c>
      <c r="C6" s="10">
        <v>0.25</v>
      </c>
      <c r="D6" t="s">
        <v>61</v>
      </c>
    </row>
    <row r="7" spans="1:7" x14ac:dyDescent="0.2">
      <c r="C7" s="9"/>
    </row>
    <row r="10" spans="1:7" x14ac:dyDescent="0.2">
      <c r="C10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D9CDE-02B3-D34C-AEA6-0CBB449E20AF}">
  <dimension ref="A3:D29"/>
  <sheetViews>
    <sheetView topLeftCell="A2" workbookViewId="0">
      <selection activeCell="D29" sqref="D29"/>
    </sheetView>
  </sheetViews>
  <sheetFormatPr baseColWidth="10" defaultRowHeight="16" x14ac:dyDescent="0.2"/>
  <sheetData>
    <row r="3" spans="1:4" x14ac:dyDescent="0.2">
      <c r="A3" t="s">
        <v>1</v>
      </c>
      <c r="B3" s="1">
        <v>1000</v>
      </c>
    </row>
    <row r="4" spans="1:4" x14ac:dyDescent="0.2">
      <c r="A4" t="s">
        <v>50</v>
      </c>
      <c r="B4" s="14">
        <v>7.6249999999999998E-2</v>
      </c>
      <c r="C4" t="s">
        <v>23</v>
      </c>
    </row>
    <row r="5" spans="1:4" x14ac:dyDescent="0.2">
      <c r="A5" t="s">
        <v>50</v>
      </c>
      <c r="B5" s="5">
        <f>B4/4</f>
        <v>1.90625E-2</v>
      </c>
      <c r="C5" t="s">
        <v>51</v>
      </c>
    </row>
    <row r="6" spans="1:4" x14ac:dyDescent="0.2">
      <c r="A6" t="s">
        <v>50</v>
      </c>
      <c r="B6" s="6">
        <f>B3*B5</f>
        <v>19.0625</v>
      </c>
      <c r="C6" t="s">
        <v>52</v>
      </c>
    </row>
    <row r="7" spans="1:4" x14ac:dyDescent="0.2">
      <c r="A7" t="s">
        <v>14</v>
      </c>
      <c r="B7">
        <v>5.5</v>
      </c>
    </row>
    <row r="8" spans="1:4" x14ac:dyDescent="0.2">
      <c r="A8" t="s">
        <v>15</v>
      </c>
      <c r="B8">
        <f>B7*4</f>
        <v>22</v>
      </c>
    </row>
    <row r="10" spans="1:4" x14ac:dyDescent="0.2">
      <c r="A10" t="s">
        <v>22</v>
      </c>
      <c r="B10" s="11">
        <v>6.5000000000000002E-2</v>
      </c>
      <c r="C10" t="s">
        <v>23</v>
      </c>
      <c r="D10" t="s">
        <v>53</v>
      </c>
    </row>
    <row r="11" spans="1:4" x14ac:dyDescent="0.2">
      <c r="A11" t="s">
        <v>54</v>
      </c>
      <c r="B11">
        <f>(1+B10/2)^(B12*B13) -1</f>
        <v>1.6120071645078671E-2</v>
      </c>
    </row>
    <row r="12" spans="1:4" x14ac:dyDescent="0.2">
      <c r="A12" t="s">
        <v>25</v>
      </c>
      <c r="B12">
        <v>2</v>
      </c>
    </row>
    <row r="13" spans="1:4" x14ac:dyDescent="0.2">
      <c r="A13" t="s">
        <v>24</v>
      </c>
      <c r="B13" s="10">
        <v>0.25</v>
      </c>
    </row>
    <row r="15" spans="1:4" x14ac:dyDescent="0.2">
      <c r="A15" t="s">
        <v>38</v>
      </c>
      <c r="B15" s="6">
        <f>B6*(1-(1+B11)^-(22))/B11</f>
        <v>350.72562667202993</v>
      </c>
    </row>
    <row r="16" spans="1:4" x14ac:dyDescent="0.2">
      <c r="A16" t="s">
        <v>55</v>
      </c>
      <c r="B16" s="6">
        <f>B3/(1+B11)^22</f>
        <v>703.41129286724004</v>
      </c>
    </row>
    <row r="17" spans="1:4" x14ac:dyDescent="0.2">
      <c r="A17" t="s">
        <v>48</v>
      </c>
      <c r="B17" s="6">
        <f>SUM(B15:B16)</f>
        <v>1054.1369195392699</v>
      </c>
    </row>
    <row r="24" spans="1:4" x14ac:dyDescent="0.2">
      <c r="D24">
        <v>5083.4921999999997</v>
      </c>
    </row>
    <row r="25" spans="1:4" x14ac:dyDescent="0.2">
      <c r="D25">
        <v>5583.94776</v>
      </c>
    </row>
    <row r="27" spans="1:4" x14ac:dyDescent="0.2">
      <c r="D27" s="2">
        <f>D24/D25</f>
        <v>0.91037603116831445</v>
      </c>
    </row>
    <row r="29" spans="1:4" x14ac:dyDescent="0.2">
      <c r="D29" s="15">
        <f>1-D27</f>
        <v>8.9623968831685552E-2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E236-4DF8-2D4B-9727-59DDF00D8181}">
  <dimension ref="A1:D17"/>
  <sheetViews>
    <sheetView tabSelected="1" workbookViewId="0">
      <selection activeCell="B18" sqref="B18"/>
    </sheetView>
  </sheetViews>
  <sheetFormatPr baseColWidth="10" defaultRowHeight="16" x14ac:dyDescent="0.2"/>
  <sheetData>
    <row r="1" spans="1:4" x14ac:dyDescent="0.2">
      <c r="A1" t="s">
        <v>1</v>
      </c>
      <c r="B1" s="1">
        <v>1000</v>
      </c>
    </row>
    <row r="2" spans="1:4" x14ac:dyDescent="0.2">
      <c r="A2" t="s">
        <v>66</v>
      </c>
      <c r="B2">
        <v>3</v>
      </c>
    </row>
    <row r="3" spans="1:4" x14ac:dyDescent="0.2">
      <c r="A3" t="s">
        <v>15</v>
      </c>
      <c r="B3">
        <v>6</v>
      </c>
    </row>
    <row r="5" spans="1:4" x14ac:dyDescent="0.2">
      <c r="A5" t="s">
        <v>57</v>
      </c>
      <c r="B5" s="9">
        <v>0.08</v>
      </c>
      <c r="C5" t="s">
        <v>23</v>
      </c>
      <c r="D5" t="s">
        <v>68</v>
      </c>
    </row>
    <row r="6" spans="1:4" x14ac:dyDescent="0.2">
      <c r="A6" t="s">
        <v>64</v>
      </c>
      <c r="B6" s="9">
        <v>0.04</v>
      </c>
    </row>
    <row r="7" spans="1:4" x14ac:dyDescent="0.2">
      <c r="A7" t="s">
        <v>67</v>
      </c>
      <c r="B7" s="1">
        <f>B1*B6</f>
        <v>40</v>
      </c>
    </row>
    <row r="10" spans="1:4" x14ac:dyDescent="0.2">
      <c r="A10" t="s">
        <v>22</v>
      </c>
      <c r="B10" s="9">
        <v>0.1</v>
      </c>
      <c r="C10" t="s">
        <v>23</v>
      </c>
      <c r="D10" t="s">
        <v>58</v>
      </c>
    </row>
    <row r="11" spans="1:4" x14ac:dyDescent="0.2">
      <c r="A11" t="s">
        <v>59</v>
      </c>
      <c r="B11" s="2">
        <f>(1+B10/B12)^(B12*B13) -1</f>
        <v>5.0000000000000044E-2</v>
      </c>
    </row>
    <row r="12" spans="1:4" x14ac:dyDescent="0.2">
      <c r="A12" t="s">
        <v>25</v>
      </c>
      <c r="B12">
        <v>2</v>
      </c>
    </row>
    <row r="13" spans="1:4" x14ac:dyDescent="0.2">
      <c r="A13" t="s">
        <v>24</v>
      </c>
      <c r="B13">
        <v>0.5</v>
      </c>
    </row>
    <row r="15" spans="1:4" x14ac:dyDescent="0.2">
      <c r="A15" t="s">
        <v>69</v>
      </c>
      <c r="B15" s="6">
        <f>B7*(1-(1+B11)^(-6))/B11</f>
        <v>203.02768269069773</v>
      </c>
    </row>
    <row r="16" spans="1:4" x14ac:dyDescent="0.2">
      <c r="A16" t="s">
        <v>55</v>
      </c>
      <c r="B16" s="6">
        <f>B1/(1+B11)^6</f>
        <v>746.2153966366277</v>
      </c>
    </row>
    <row r="17" spans="2:2" x14ac:dyDescent="0.2">
      <c r="B17" s="6">
        <f>B15+B16</f>
        <v>949.2430793273254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B92C-3B61-5049-8633-FE574F934A18}">
  <dimension ref="A1:K13"/>
  <sheetViews>
    <sheetView workbookViewId="0">
      <selection activeCell="C20" sqref="C20"/>
    </sheetView>
  </sheetViews>
  <sheetFormatPr baseColWidth="10" defaultRowHeight="16" x14ac:dyDescent="0.2"/>
  <sheetData>
    <row r="1" spans="1:11" x14ac:dyDescent="0.2">
      <c r="A1" t="s">
        <v>62</v>
      </c>
    </row>
    <row r="2" spans="1:11" x14ac:dyDescent="0.2">
      <c r="B2" t="s">
        <v>1</v>
      </c>
      <c r="C2" s="1">
        <v>100</v>
      </c>
    </row>
    <row r="3" spans="1:11" x14ac:dyDescent="0.2">
      <c r="B3" t="s">
        <v>57</v>
      </c>
      <c r="C3" s="11">
        <v>8.5000000000000006E-2</v>
      </c>
      <c r="D3" t="s">
        <v>23</v>
      </c>
      <c r="E3" t="s">
        <v>58</v>
      </c>
      <c r="H3" t="s">
        <v>22</v>
      </c>
      <c r="I3" s="9">
        <v>0.12</v>
      </c>
      <c r="J3" t="s">
        <v>23</v>
      </c>
      <c r="K3" t="s">
        <v>63</v>
      </c>
    </row>
    <row r="4" spans="1:11" x14ac:dyDescent="0.2">
      <c r="B4" t="s">
        <v>64</v>
      </c>
      <c r="C4" s="4">
        <f>(1+C3/2)^(1) -1</f>
        <v>4.2499999999999982E-2</v>
      </c>
      <c r="H4" t="s">
        <v>59</v>
      </c>
      <c r="I4" s="2">
        <f>(1+I3/I5)^(I5*I6) -1</f>
        <v>6.0000000000000053E-2</v>
      </c>
    </row>
    <row r="5" spans="1:11" x14ac:dyDescent="0.2">
      <c r="B5" t="s">
        <v>65</v>
      </c>
      <c r="C5">
        <f>100*C4</f>
        <v>4.2499999999999982</v>
      </c>
      <c r="H5" t="s">
        <v>25</v>
      </c>
      <c r="I5">
        <v>2</v>
      </c>
    </row>
    <row r="6" spans="1:11" x14ac:dyDescent="0.2">
      <c r="B6" t="s">
        <v>14</v>
      </c>
      <c r="C6">
        <v>5</v>
      </c>
      <c r="H6" t="s">
        <v>24</v>
      </c>
      <c r="I6">
        <v>0.5</v>
      </c>
    </row>
    <row r="7" spans="1:11" x14ac:dyDescent="0.2">
      <c r="B7" t="s">
        <v>15</v>
      </c>
      <c r="C7">
        <v>10</v>
      </c>
    </row>
    <row r="10" spans="1:11" x14ac:dyDescent="0.2">
      <c r="H10" t="s">
        <v>22</v>
      </c>
      <c r="I10" s="9">
        <v>0.14000000000000001</v>
      </c>
      <c r="J10" t="s">
        <v>23</v>
      </c>
      <c r="K10" t="s">
        <v>63</v>
      </c>
    </row>
    <row r="11" spans="1:11" x14ac:dyDescent="0.2">
      <c r="H11" t="s">
        <v>59</v>
      </c>
      <c r="I11">
        <f>(1+I10/I12)^(I12*0.5)</f>
        <v>1.07</v>
      </c>
    </row>
    <row r="12" spans="1:11" x14ac:dyDescent="0.2">
      <c r="H12" t="s">
        <v>25</v>
      </c>
      <c r="I12">
        <v>2</v>
      </c>
    </row>
    <row r="13" spans="1:11" x14ac:dyDescent="0.2">
      <c r="H13" t="s">
        <v>24</v>
      </c>
      <c r="I13" t="s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7D27-0B44-6348-961E-712039E7B802}">
  <dimension ref="A4:D22"/>
  <sheetViews>
    <sheetView workbookViewId="0">
      <selection activeCell="I24" sqref="I24"/>
    </sheetView>
  </sheetViews>
  <sheetFormatPr baseColWidth="10" defaultRowHeight="16" x14ac:dyDescent="0.2"/>
  <cols>
    <col min="1" max="1" width="16.1640625" customWidth="1"/>
    <col min="2" max="2" width="15.1640625" customWidth="1"/>
    <col min="4" max="4" width="27.6640625" customWidth="1"/>
  </cols>
  <sheetData>
    <row r="4" spans="1:4" x14ac:dyDescent="0.2">
      <c r="A4" t="s">
        <v>18</v>
      </c>
    </row>
    <row r="5" spans="1:4" x14ac:dyDescent="0.2">
      <c r="B5" s="1"/>
    </row>
    <row r="6" spans="1:4" x14ac:dyDescent="0.2">
      <c r="A6" t="s">
        <v>1</v>
      </c>
      <c r="B6" s="1">
        <v>100</v>
      </c>
    </row>
    <row r="7" spans="1:4" x14ac:dyDescent="0.2">
      <c r="A7" t="s">
        <v>14</v>
      </c>
      <c r="B7" s="8">
        <v>5</v>
      </c>
    </row>
    <row r="8" spans="1:4" x14ac:dyDescent="0.2">
      <c r="A8" t="s">
        <v>15</v>
      </c>
      <c r="B8">
        <v>10</v>
      </c>
    </row>
    <row r="9" spans="1:4" x14ac:dyDescent="0.2">
      <c r="A9" t="s">
        <v>20</v>
      </c>
      <c r="B9" s="2">
        <v>0.09</v>
      </c>
    </row>
    <row r="10" spans="1:4" x14ac:dyDescent="0.2">
      <c r="A10" t="s">
        <v>19</v>
      </c>
      <c r="B10" s="3">
        <f>B9/2</f>
        <v>4.4999999999999998E-2</v>
      </c>
    </row>
    <row r="11" spans="1:4" x14ac:dyDescent="0.2">
      <c r="A11" t="s">
        <v>21</v>
      </c>
      <c r="B11" s="1">
        <f>B10*B6</f>
        <v>4.5</v>
      </c>
    </row>
    <row r="14" spans="1:4" x14ac:dyDescent="0.2">
      <c r="A14" t="s">
        <v>22</v>
      </c>
      <c r="B14" s="9">
        <v>0.11</v>
      </c>
      <c r="C14" t="s">
        <v>23</v>
      </c>
    </row>
    <row r="15" spans="1:4" x14ac:dyDescent="0.2">
      <c r="A15" t="s">
        <v>27</v>
      </c>
      <c r="B15" s="3">
        <f>(1+B14/B16)^(2/2) -1</f>
        <v>5.4999999999999938E-2</v>
      </c>
      <c r="C15" t="s">
        <v>28</v>
      </c>
    </row>
    <row r="16" spans="1:4" x14ac:dyDescent="0.2">
      <c r="A16" t="s">
        <v>25</v>
      </c>
      <c r="B16">
        <v>2</v>
      </c>
      <c r="D16" t="s">
        <v>26</v>
      </c>
    </row>
    <row r="17" spans="1:4" x14ac:dyDescent="0.2">
      <c r="A17" t="s">
        <v>24</v>
      </c>
      <c r="B17" s="10">
        <v>0.5</v>
      </c>
      <c r="D17" t="s">
        <v>43</v>
      </c>
    </row>
    <row r="20" spans="1:4" x14ac:dyDescent="0.2">
      <c r="A20" t="s">
        <v>29</v>
      </c>
      <c r="B20" s="1">
        <f>B11*(1-(1+B15)^-B8)/B15</f>
        <v>33.919316228650366</v>
      </c>
    </row>
    <row r="21" spans="1:4" x14ac:dyDescent="0.2">
      <c r="A21" t="s">
        <v>30</v>
      </c>
      <c r="B21" s="6">
        <f>B6/(1+B15)^10</f>
        <v>58.543057942760711</v>
      </c>
    </row>
    <row r="22" spans="1:4" x14ac:dyDescent="0.2">
      <c r="A22" t="s">
        <v>31</v>
      </c>
      <c r="B22" s="6">
        <f>SUM(B20:B21)</f>
        <v>92.462374171411085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Sheet5</vt:lpstr>
      <vt:lpstr>Sheet4</vt:lpstr>
      <vt:lpstr>Sheet7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2022-09-14T00:30:25Z</dcterms:created>
  <dcterms:modified xsi:type="dcterms:W3CDTF">2022-09-19T06:28:11Z</dcterms:modified>
</cp:coreProperties>
</file>