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ngwill20/Desktop/FINC2011/"/>
    </mc:Choice>
  </mc:AlternateContent>
  <xr:revisionPtr revIDLastSave="0" documentId="13_ncr:1_{FFA27105-7D05-F242-9A17-C18E1575541F}" xr6:coauthVersionLast="47" xr6:coauthVersionMax="47" xr10:uidLastSave="{00000000-0000-0000-0000-000000000000}"/>
  <bookViews>
    <workbookView xWindow="380" yWindow="500" windowWidth="28420" windowHeight="17500" activeTab="8" xr2:uid="{C669DCF0-4AF0-0448-9E92-855AC9F44C39}"/>
  </bookViews>
  <sheets>
    <sheet name="Sheet1" sheetId="1" r:id="rId1"/>
    <sheet name="Sheet6" sheetId="6" r:id="rId2"/>
    <sheet name="Sheet5" sheetId="5" r:id="rId3"/>
    <sheet name="Sheet2" sheetId="2" r:id="rId4"/>
    <sheet name="Sheet8" sheetId="8" r:id="rId5"/>
    <sheet name="Sheet3" sheetId="3" r:id="rId6"/>
    <sheet name="Sheet4" sheetId="4" r:id="rId7"/>
    <sheet name="Sheet9" sheetId="9" r:id="rId8"/>
    <sheet name="Sheet10" sheetId="10" r:id="rId9"/>
    <sheet name="Sheet11" sheetId="11" r:id="rId10"/>
    <sheet name="Sheet12" sheetId="12" r:id="rId11"/>
    <sheet name="Sheet7" sheetId="7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1" l="1"/>
  <c r="G13" i="11" s="1"/>
  <c r="E10" i="12"/>
  <c r="C7" i="12"/>
  <c r="C11" i="12"/>
  <c r="E7" i="12"/>
  <c r="D7" i="12"/>
  <c r="G11" i="11"/>
  <c r="F5" i="11"/>
  <c r="F6" i="11"/>
  <c r="F7" i="11"/>
  <c r="F8" i="11"/>
  <c r="F4" i="11"/>
  <c r="D5" i="11"/>
  <c r="D6" i="11"/>
  <c r="D7" i="11"/>
  <c r="D8" i="11"/>
  <c r="D4" i="11"/>
  <c r="C7" i="10"/>
  <c r="C8" i="10" s="1"/>
  <c r="B10" i="10" s="1"/>
  <c r="D10" i="9"/>
  <c r="C12" i="9" s="1"/>
  <c r="C10" i="9"/>
  <c r="D9" i="9"/>
  <c r="C9" i="9"/>
  <c r="E5" i="8"/>
  <c r="A1" i="8"/>
  <c r="G6" i="7"/>
  <c r="F6" i="7"/>
  <c r="F4" i="7"/>
  <c r="F5" i="7"/>
  <c r="F3" i="7"/>
  <c r="G4" i="7"/>
  <c r="G5" i="7"/>
  <c r="G3" i="7"/>
  <c r="I4" i="5" l="1"/>
  <c r="I5" i="5"/>
  <c r="I6" i="5"/>
  <c r="I7" i="5"/>
  <c r="I8" i="5"/>
  <c r="I9" i="5"/>
  <c r="I10" i="5"/>
  <c r="I11" i="5"/>
  <c r="I12" i="5"/>
  <c r="I3" i="5"/>
  <c r="H4" i="5"/>
  <c r="H5" i="5"/>
  <c r="H6" i="5"/>
  <c r="H7" i="5"/>
  <c r="H8" i="5"/>
  <c r="H9" i="5"/>
  <c r="H10" i="5"/>
  <c r="H11" i="5"/>
  <c r="H12" i="5"/>
  <c r="H3" i="5"/>
  <c r="C20" i="3"/>
  <c r="C21" i="3" s="1"/>
  <c r="C15" i="3"/>
  <c r="C14" i="3"/>
  <c r="C9" i="3"/>
  <c r="C10" i="3" s="1"/>
  <c r="C6" i="3"/>
  <c r="E4" i="3"/>
  <c r="E3" i="3"/>
  <c r="D23" i="2"/>
  <c r="D24" i="2" s="1"/>
  <c r="D26" i="2" s="1"/>
  <c r="D18" i="2"/>
  <c r="F5" i="2"/>
  <c r="D17" i="2" s="1"/>
  <c r="F6" i="2"/>
  <c r="F7" i="2"/>
  <c r="D19" i="2" s="1"/>
  <c r="F8" i="2"/>
  <c r="B15" i="2" s="1"/>
  <c r="F4" i="2"/>
  <c r="D16" i="2" s="1"/>
  <c r="D4" i="1"/>
  <c r="D5" i="1"/>
  <c r="D6" i="1"/>
  <c r="D7" i="1"/>
  <c r="D8" i="1"/>
  <c r="D9" i="1"/>
  <c r="D10" i="1"/>
  <c r="D3" i="1"/>
  <c r="F7" i="1" s="1"/>
  <c r="F16" i="2" l="1"/>
  <c r="F17" i="2" s="1"/>
  <c r="F18" i="2" s="1"/>
  <c r="F10" i="1"/>
  <c r="D20" i="2"/>
</calcChain>
</file>

<file path=xl/sharedStrings.xml><?xml version="1.0" encoding="utf-8"?>
<sst xmlns="http://schemas.openxmlformats.org/spreadsheetml/2006/main" count="93" uniqueCount="80">
  <si>
    <t>Time</t>
  </si>
  <si>
    <t>price</t>
  </si>
  <si>
    <t>mnthly E(X)</t>
  </si>
  <si>
    <t>NIL</t>
  </si>
  <si>
    <t>SD</t>
  </si>
  <si>
    <t>AVG</t>
  </si>
  <si>
    <t>Q2</t>
  </si>
  <si>
    <t>Y</t>
  </si>
  <si>
    <t>Closing price</t>
  </si>
  <si>
    <t>Dividend</t>
  </si>
  <si>
    <t>Rate of return</t>
  </si>
  <si>
    <t>Geometric</t>
  </si>
  <si>
    <t>Arithmetic average</t>
  </si>
  <si>
    <t>PRODUCT:</t>
  </si>
  <si>
    <t>PRODUCT-1</t>
  </si>
  <si>
    <t>PRODUCT^1/n</t>
  </si>
  <si>
    <t>A)</t>
  </si>
  <si>
    <t>B)</t>
  </si>
  <si>
    <t>C)</t>
  </si>
  <si>
    <t>rate of return</t>
  </si>
  <si>
    <t>Sum of div (Excluding year 14</t>
  </si>
  <si>
    <t>D)</t>
  </si>
  <si>
    <t>annual</t>
  </si>
  <si>
    <t>5 year</t>
  </si>
  <si>
    <t xml:space="preserve"> rate of return</t>
  </si>
  <si>
    <t>Q3</t>
  </si>
  <si>
    <t>Commbank</t>
  </si>
  <si>
    <t>CSL</t>
  </si>
  <si>
    <t>Expected return</t>
  </si>
  <si>
    <t xml:space="preserve">Corr </t>
  </si>
  <si>
    <t>Expected returns</t>
  </si>
  <si>
    <t>Indnvidual SD</t>
  </si>
  <si>
    <t>Individual VAR</t>
  </si>
  <si>
    <t>Portfolio Var</t>
  </si>
  <si>
    <t>Portfolio SD</t>
  </si>
  <si>
    <t>a)</t>
  </si>
  <si>
    <t>b)</t>
  </si>
  <si>
    <t>perfect corr</t>
  </si>
  <si>
    <t>corr</t>
  </si>
  <si>
    <t>perf neg</t>
  </si>
  <si>
    <t>Expected return doesn’t change</t>
  </si>
  <si>
    <t>Q4</t>
  </si>
  <si>
    <t>Q5</t>
  </si>
  <si>
    <t>Beta</t>
  </si>
  <si>
    <t>Market rise (7.5%)</t>
  </si>
  <si>
    <t>Market fall (5%)</t>
  </si>
  <si>
    <t>Period</t>
  </si>
  <si>
    <t>weight</t>
  </si>
  <si>
    <t>r DI</t>
  </si>
  <si>
    <t>r wf</t>
  </si>
  <si>
    <t xml:space="preserve"> r DI *w</t>
  </si>
  <si>
    <t>r wf *w</t>
  </si>
  <si>
    <t>e(x)</t>
  </si>
  <si>
    <t>period</t>
  </si>
  <si>
    <t>t-1</t>
  </si>
  <si>
    <t>t-2</t>
  </si>
  <si>
    <t>t-3</t>
  </si>
  <si>
    <t>t-4</t>
  </si>
  <si>
    <t>LL</t>
  </si>
  <si>
    <t>NAB</t>
  </si>
  <si>
    <t>Dabber</t>
  </si>
  <si>
    <t>Hertz</t>
  </si>
  <si>
    <t>var</t>
  </si>
  <si>
    <t>SD(DABBER) - SD(portfolio)</t>
  </si>
  <si>
    <t>year</t>
  </si>
  <si>
    <t>rate + 1</t>
  </si>
  <si>
    <t>product</t>
  </si>
  <si>
    <t>prod^1/n</t>
  </si>
  <si>
    <t>july</t>
  </si>
  <si>
    <t>august</t>
  </si>
  <si>
    <t>sept</t>
  </si>
  <si>
    <t>oct</t>
  </si>
  <si>
    <t>GSK</t>
  </si>
  <si>
    <t>RBS</t>
  </si>
  <si>
    <t>TSCO</t>
  </si>
  <si>
    <t>STDEV</t>
  </si>
  <si>
    <t>covar</t>
  </si>
  <si>
    <t>voar2</t>
  </si>
  <si>
    <t>MINE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</si>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</sst>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.000%"/>
    <numFmt numFmtId="165" formatCode="0.00000%"/>
    <numFmt numFmtId="175" formatCode="0.0000000"/>
    <numFmt numFmtId="176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0" fontId="0" fillId="0" borderId="0" xfId="2" applyNumberFormat="1" applyFont="1"/>
    <xf numFmtId="10" fontId="0" fillId="0" borderId="0" xfId="0" applyNumberFormat="1"/>
    <xf numFmtId="164" fontId="0" fillId="0" borderId="0" xfId="0" applyNumberFormat="1"/>
    <xf numFmtId="44" fontId="0" fillId="0" borderId="0" xfId="1" applyFont="1"/>
    <xf numFmtId="164" fontId="0" fillId="0" borderId="0" xfId="2" applyNumberFormat="1" applyFont="1"/>
    <xf numFmtId="44" fontId="0" fillId="0" borderId="0" xfId="0" applyNumberFormat="1"/>
    <xf numFmtId="165" fontId="0" fillId="0" borderId="0" xfId="2" applyNumberFormat="1" applyFont="1"/>
    <xf numFmtId="9" fontId="0" fillId="0" borderId="0" xfId="0" applyNumberFormat="1"/>
    <xf numFmtId="9" fontId="0" fillId="0" borderId="0" xfId="2" applyFont="1"/>
    <xf numFmtId="2" fontId="0" fillId="0" borderId="0" xfId="2" applyNumberFormat="1" applyFont="1"/>
    <xf numFmtId="175" fontId="0" fillId="0" borderId="0" xfId="0" applyNumberFormat="1"/>
    <xf numFmtId="176" fontId="0" fillId="0" borderId="0" xfId="0" applyNumberFormat="1"/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355600</xdr:colOff>
      <xdr:row>2</xdr:row>
      <xdr:rowOff>25400</xdr:rowOff>
    </xdr:from>
    <xdr:to>
      <xdr:col>15</xdr:col>
      <xdr:colOff>177800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827095-5676-6E49-CD95-87B5547F0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92900" y="431800"/>
          <a:ext cx="6426200" cy="825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0</xdr:row>
      <xdr:rowOff>88900</xdr:rowOff>
    </xdr:from>
    <xdr:to>
      <xdr:col>6</xdr:col>
      <xdr:colOff>12700</xdr:colOff>
      <xdr:row>12</xdr:row>
      <xdr:rowOff>62621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70099A-47C1-6862-A152-D807FDB5F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400" y="88900"/>
          <a:ext cx="3797300" cy="241212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114300</xdr:rowOff>
    </xdr:from>
    <xdr:to>
      <xdr:col>4</xdr:col>
      <xdr:colOff>355600</xdr:colOff>
      <xdr:row>31</xdr:row>
      <xdr:rowOff>81280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AD440F-FC7A-66FB-5820-98419652B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397500"/>
          <a:ext cx="4914900" cy="982980"/>
        </a:xfrm>
        <a:prstGeom prst="rect">
          <a:avLst/>
        </a:prstGeom>
      </xdr:spPr>
    </xdr:pic>
    <xdr:clientData/>
  </xdr:twoCellAnchor>
  <xdr:twoCellAnchor editAs="oneCell">
    <xdr:from>
      <xdr:col>5</xdr:col>
      <xdr:colOff>279400</xdr:colOff>
      <xdr:row>19</xdr:row>
      <xdr:rowOff>131440</xdr:rowOff>
    </xdr:from>
    <xdr:to>
      <xdr:col>11</xdr:col>
      <xdr:colOff>76200</xdr:colOff>
      <xdr:row>27</xdr:row>
      <xdr:rowOff>76199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44FDE1-2A6F-C859-D421-A38C3E4447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64200" y="3992240"/>
          <a:ext cx="5346700" cy="15703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736600</xdr:colOff>
      <xdr:row>1</xdr:row>
      <xdr:rowOff>25400</xdr:rowOff>
    </xdr:from>
    <xdr:to>
      <xdr:col>16</xdr:col>
      <xdr:colOff>505047</xdr:colOff>
      <xdr:row>15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54FD74-0B68-7A41-6F99-0CCCFA046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0300" y="228600"/>
          <a:ext cx="6372447" cy="2946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279400</xdr:colOff>
      <xdr:row>1</xdr:row>
      <xdr:rowOff>127000</xdr:rowOff>
    </xdr:from>
    <xdr:to>
      <xdr:col>10</xdr:col>
      <xdr:colOff>622300</xdr:colOff>
      <xdr:row>22</xdr:row>
      <xdr:rowOff>175384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7C6C11-21E8-418B-462B-6F4B4180C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900" y="330200"/>
          <a:ext cx="7772400" cy="431558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673100</xdr:colOff>
      <xdr:row>1</xdr:row>
      <xdr:rowOff>152400</xdr:rowOff>
    </xdr:from>
    <xdr:to>
      <xdr:col>18</xdr:col>
      <xdr:colOff>190500</xdr:colOff>
      <xdr:row>19</xdr:row>
      <xdr:rowOff>116979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63D28F-6400-2026-8A05-64ED68C09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77100" y="355600"/>
          <a:ext cx="7772400" cy="362217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</xdr:colOff>
      <xdr:row>0</xdr:row>
      <xdr:rowOff>63500</xdr:rowOff>
    </xdr:from>
    <xdr:to>
      <xdr:col>18</xdr:col>
      <xdr:colOff>438727</xdr:colOff>
      <xdr:row>18</xdr:row>
      <xdr:rowOff>111206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9FB6EA-28CC-244B-95F3-6B99A0AA5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600" y="63500"/>
          <a:ext cx="7830127" cy="37053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FB245-559D-3342-8EF7-8B88DDC0C671}">
  <dimension ref="A1:F11"/>
  <sheetViews>
    <sheetView workbookViewId="0">
      <selection activeCell="G20" sqref="G20"/>
    </sheetView>
  </sheetViews>
  <sheetFormatPr baseColWidth="10" defaultRowHeight="16" x14ac:dyDescent="0.2"/>
  <cols>
    <col min="4" max="4" width="18.1640625" customWidth="1"/>
  </cols>
  <sheetData>
    <row r="1" spans="1:6" x14ac:dyDescent="0.2">
      <c r="A1" t="s">
        <v>6</v>
      </c>
    </row>
    <row r="2" spans="1:6" x14ac:dyDescent="0.2">
      <c r="B2" t="s">
        <v>0</v>
      </c>
      <c r="C2" t="s">
        <v>1</v>
      </c>
      <c r="D2" t="s">
        <v>2</v>
      </c>
    </row>
    <row r="3" spans="1:6" x14ac:dyDescent="0.2">
      <c r="B3">
        <v>1</v>
      </c>
      <c r="C3">
        <v>92.67</v>
      </c>
      <c r="D3" s="1">
        <f>(C3-C4+0)/C4</f>
        <v>5.8118291847453797E-2</v>
      </c>
    </row>
    <row r="4" spans="1:6" x14ac:dyDescent="0.2">
      <c r="B4">
        <v>2</v>
      </c>
      <c r="C4">
        <v>87.58</v>
      </c>
      <c r="D4" s="1">
        <f t="shared" ref="D4:D10" si="0">(C4-C5+0)/C5</f>
        <v>-0.11445904954499501</v>
      </c>
    </row>
    <row r="5" spans="1:6" x14ac:dyDescent="0.2">
      <c r="B5">
        <v>3</v>
      </c>
      <c r="C5">
        <v>98.9</v>
      </c>
      <c r="D5" s="1">
        <f t="shared" si="0"/>
        <v>-4.6838858905165759E-2</v>
      </c>
    </row>
    <row r="6" spans="1:6" x14ac:dyDescent="0.2">
      <c r="B6">
        <v>4</v>
      </c>
      <c r="C6">
        <v>103.76</v>
      </c>
      <c r="D6" s="1">
        <f t="shared" si="0"/>
        <v>3.4496510468594296E-2</v>
      </c>
      <c r="F6" t="s">
        <v>4</v>
      </c>
    </row>
    <row r="7" spans="1:6" x14ac:dyDescent="0.2">
      <c r="B7">
        <v>5</v>
      </c>
      <c r="C7">
        <v>100.3</v>
      </c>
      <c r="D7" s="1">
        <f t="shared" si="0"/>
        <v>5.1693404634581025E-2</v>
      </c>
      <c r="F7" s="1">
        <f>STDEV(D3:D10)</f>
        <v>6.9377493927714196E-2</v>
      </c>
    </row>
    <row r="8" spans="1:6" x14ac:dyDescent="0.2">
      <c r="B8">
        <v>6</v>
      </c>
      <c r="C8">
        <v>95.37</v>
      </c>
      <c r="D8" s="1">
        <f t="shared" si="0"/>
        <v>-2.5942191808803923E-2</v>
      </c>
    </row>
    <row r="9" spans="1:6" x14ac:dyDescent="0.2">
      <c r="B9">
        <v>7</v>
      </c>
      <c r="C9">
        <v>97.91</v>
      </c>
      <c r="D9" s="1">
        <f t="shared" si="0"/>
        <v>1.819883527454243E-2</v>
      </c>
      <c r="F9" t="s">
        <v>5</v>
      </c>
    </row>
    <row r="10" spans="1:6" x14ac:dyDescent="0.2">
      <c r="B10">
        <v>8</v>
      </c>
      <c r="C10">
        <v>96.16</v>
      </c>
      <c r="D10" s="1">
        <f t="shared" si="0"/>
        <v>0.10465249856404366</v>
      </c>
      <c r="F10" s="3">
        <f>AVERAGE(D3:D10)</f>
        <v>9.9899300662813148E-3</v>
      </c>
    </row>
    <row r="11" spans="1:6" x14ac:dyDescent="0.2">
      <c r="B11">
        <v>9</v>
      </c>
      <c r="C11">
        <v>87.05</v>
      </c>
      <c r="D11" t="s">
        <v>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3EB8E-0438-2B4A-B9EE-A4AEA8755FFC}">
  <dimension ref="B2:G13"/>
  <sheetViews>
    <sheetView zoomScale="131" workbookViewId="0">
      <selection activeCell="G13" sqref="G13"/>
    </sheetView>
  </sheetViews>
  <sheetFormatPr baseColWidth="10" defaultRowHeight="16" x14ac:dyDescent="0.2"/>
  <sheetData>
    <row r="2" spans="2:7" x14ac:dyDescent="0.2">
      <c r="B2" t="s">
        <v>64</v>
      </c>
      <c r="D2" t="s">
        <v>19</v>
      </c>
      <c r="F2" t="s">
        <v>65</v>
      </c>
    </row>
    <row r="3" spans="2:7" x14ac:dyDescent="0.2">
      <c r="B3">
        <v>0</v>
      </c>
      <c r="C3" s="4">
        <v>10</v>
      </c>
    </row>
    <row r="4" spans="2:7" x14ac:dyDescent="0.2">
      <c r="B4">
        <v>1</v>
      </c>
      <c r="C4" s="4">
        <v>8</v>
      </c>
      <c r="D4" s="1">
        <f>(C4-C3)/C3</f>
        <v>-0.2</v>
      </c>
      <c r="F4" s="2">
        <f>(1+D4)</f>
        <v>0.8</v>
      </c>
    </row>
    <row r="5" spans="2:7" x14ac:dyDescent="0.2">
      <c r="B5">
        <v>2</v>
      </c>
      <c r="C5" s="4">
        <v>9</v>
      </c>
      <c r="D5" s="1">
        <f t="shared" ref="D5:D8" si="0">(C5-C4)/C4</f>
        <v>0.125</v>
      </c>
      <c r="F5" s="2">
        <f t="shared" ref="F5:F8" si="1">(1+D5)</f>
        <v>1.125</v>
      </c>
    </row>
    <row r="6" spans="2:7" x14ac:dyDescent="0.2">
      <c r="B6">
        <v>3</v>
      </c>
      <c r="C6" s="4">
        <v>11</v>
      </c>
      <c r="D6" s="1">
        <f t="shared" si="0"/>
        <v>0.22222222222222221</v>
      </c>
      <c r="F6" s="2">
        <f t="shared" si="1"/>
        <v>1.2222222222222223</v>
      </c>
    </row>
    <row r="7" spans="2:7" x14ac:dyDescent="0.2">
      <c r="B7">
        <v>4</v>
      </c>
      <c r="C7" s="4">
        <v>12</v>
      </c>
      <c r="D7" s="1">
        <f t="shared" si="0"/>
        <v>9.0909090909090912E-2</v>
      </c>
      <c r="F7" s="2">
        <f t="shared" si="1"/>
        <v>1.0909090909090908</v>
      </c>
      <c r="G7" s="2"/>
    </row>
    <row r="8" spans="2:7" x14ac:dyDescent="0.2">
      <c r="B8">
        <v>5</v>
      </c>
      <c r="C8" s="4">
        <v>14</v>
      </c>
      <c r="D8" s="1">
        <f t="shared" si="0"/>
        <v>0.16666666666666666</v>
      </c>
      <c r="F8" s="2">
        <f t="shared" si="1"/>
        <v>1.1666666666666667</v>
      </c>
    </row>
    <row r="11" spans="2:7" x14ac:dyDescent="0.2">
      <c r="F11" t="s">
        <v>66</v>
      </c>
      <c r="G11" s="12">
        <f>PRODUCT(F4:F8)</f>
        <v>1.4000000000000001</v>
      </c>
    </row>
    <row r="12" spans="2:7" x14ac:dyDescent="0.2">
      <c r="F12" t="s">
        <v>67</v>
      </c>
      <c r="G12">
        <f>G11^(1/5)</f>
        <v>1.0696103757250688</v>
      </c>
    </row>
    <row r="13" spans="2:7" x14ac:dyDescent="0.2">
      <c r="G13" s="1">
        <f>G12-1</f>
        <v>6.9610375725068785E-2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1E9D6-280B-B045-84E6-F3B1FD4E364E}">
  <dimension ref="B2:H11"/>
  <sheetViews>
    <sheetView workbookViewId="0">
      <selection activeCell="F11" sqref="F11"/>
    </sheetView>
  </sheetViews>
  <sheetFormatPr baseColWidth="10" defaultRowHeight="16" x14ac:dyDescent="0.2"/>
  <sheetData>
    <row r="2" spans="2:8" x14ac:dyDescent="0.2">
      <c r="B2" t="s">
        <v>53</v>
      </c>
      <c r="C2" t="s">
        <v>72</v>
      </c>
      <c r="D2" t="s">
        <v>73</v>
      </c>
      <c r="E2" t="s">
        <v>74</v>
      </c>
      <c r="G2" t="s">
        <v>76</v>
      </c>
      <c r="H2">
        <v>6.2760000000000003E-3</v>
      </c>
    </row>
    <row r="3" spans="2:8" x14ac:dyDescent="0.2">
      <c r="B3" t="s">
        <v>68</v>
      </c>
      <c r="C3" s="2">
        <v>5.3E-3</v>
      </c>
      <c r="D3" s="2">
        <v>-0.1454</v>
      </c>
      <c r="E3" s="2">
        <v>-1.84E-2</v>
      </c>
    </row>
    <row r="4" spans="2:8" x14ac:dyDescent="0.2">
      <c r="B4" t="s">
        <v>69</v>
      </c>
      <c r="C4" s="2">
        <v>3.1099999999999999E-2</v>
      </c>
      <c r="D4" s="2">
        <v>0.1915</v>
      </c>
      <c r="E4" s="2">
        <v>9.9500000000000005E-2</v>
      </c>
      <c r="G4" t="s">
        <v>77</v>
      </c>
      <c r="H4" s="11">
        <v>1.1969999999999999E-3</v>
      </c>
    </row>
    <row r="5" spans="2:8" x14ac:dyDescent="0.2">
      <c r="B5" t="s">
        <v>70</v>
      </c>
      <c r="C5" s="2">
        <v>1.38E-2</v>
      </c>
      <c r="D5" s="2">
        <v>2.4500000000000001E-2</v>
      </c>
      <c r="E5" s="2">
        <v>-2.41E-2</v>
      </c>
    </row>
    <row r="6" spans="2:8" x14ac:dyDescent="0.2">
      <c r="B6" t="s">
        <v>71</v>
      </c>
      <c r="C6" s="2">
        <v>-8.3000000000000001E-3</v>
      </c>
      <c r="D6" s="2">
        <v>6.3500000000000001E-2</v>
      </c>
      <c r="E6" s="2">
        <v>-1.32E-2</v>
      </c>
    </row>
    <row r="7" spans="2:8" x14ac:dyDescent="0.2">
      <c r="B7" t="s">
        <v>75</v>
      </c>
      <c r="C7" s="1">
        <f>STDEV(C3:C6)</f>
        <v>1.6489668482618645E-2</v>
      </c>
      <c r="D7" s="1">
        <f>STDEV(D3:D6)</f>
        <v>0.13898466042457108</v>
      </c>
      <c r="E7" s="1">
        <f>STDEV(E3:E6)</f>
        <v>5.9200929046764127E-2</v>
      </c>
    </row>
    <row r="10" spans="2:8" x14ac:dyDescent="0.2">
      <c r="D10" t="s">
        <v>79</v>
      </c>
      <c r="E10" s="10">
        <f>H4/(C7*D7)</f>
        <v>0.52229438347301871</v>
      </c>
    </row>
    <row r="11" spans="2:8" x14ac:dyDescent="0.2">
      <c r="B11" t="s">
        <v>78</v>
      </c>
      <c r="C11" s="10">
        <f>H2/(D7*E7)</f>
        <v>0.76275935421800556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F99BC-874F-6F44-BDF1-B77BB2B1A0D6}">
  <dimension ref="B2:J7"/>
  <sheetViews>
    <sheetView zoomScale="113" zoomScaleNormal="113" workbookViewId="0">
      <selection activeCell="K7" sqref="K7"/>
    </sheetView>
  </sheetViews>
  <sheetFormatPr baseColWidth="10" defaultRowHeight="16" x14ac:dyDescent="0.2"/>
  <sheetData>
    <row r="2" spans="2:10" x14ac:dyDescent="0.2">
      <c r="B2" t="s">
        <v>46</v>
      </c>
      <c r="C2" t="s">
        <v>47</v>
      </c>
      <c r="D2" t="s">
        <v>48</v>
      </c>
      <c r="E2" t="s">
        <v>49</v>
      </c>
      <c r="F2" t="s">
        <v>50</v>
      </c>
      <c r="G2" t="s">
        <v>51</v>
      </c>
    </row>
    <row r="3" spans="2:10" x14ac:dyDescent="0.2">
      <c r="B3">
        <v>1</v>
      </c>
      <c r="C3">
        <v>0.2</v>
      </c>
      <c r="D3" s="8">
        <v>-0.05</v>
      </c>
      <c r="E3" s="8">
        <v>-0.1</v>
      </c>
      <c r="F3" s="9">
        <f>D3*C3</f>
        <v>-1.0000000000000002E-2</v>
      </c>
      <c r="G3" s="9">
        <f>E3*C3</f>
        <v>-2.0000000000000004E-2</v>
      </c>
      <c r="J3" s="9"/>
    </row>
    <row r="4" spans="2:10" x14ac:dyDescent="0.2">
      <c r="B4">
        <v>2</v>
      </c>
      <c r="C4">
        <v>0.6</v>
      </c>
      <c r="D4" s="8">
        <v>0.1</v>
      </c>
      <c r="E4" s="8">
        <v>0.1</v>
      </c>
      <c r="F4" s="9">
        <f t="shared" ref="F4:F5" si="0">D4*C4</f>
        <v>0.06</v>
      </c>
      <c r="G4" s="9">
        <f t="shared" ref="G4:G5" si="1">E4*C4</f>
        <v>0.06</v>
      </c>
      <c r="J4" s="9"/>
    </row>
    <row r="5" spans="2:10" x14ac:dyDescent="0.2">
      <c r="B5">
        <v>3</v>
      </c>
      <c r="C5">
        <v>0.2</v>
      </c>
      <c r="D5" s="8">
        <v>0.2</v>
      </c>
      <c r="E5" s="8">
        <v>0.4</v>
      </c>
      <c r="F5" s="9">
        <f t="shared" si="0"/>
        <v>4.0000000000000008E-2</v>
      </c>
      <c r="G5" s="9">
        <f t="shared" si="1"/>
        <v>8.0000000000000016E-2</v>
      </c>
      <c r="J5" s="9"/>
    </row>
    <row r="6" spans="2:10" x14ac:dyDescent="0.2">
      <c r="E6" t="s">
        <v>52</v>
      </c>
      <c r="F6" s="1">
        <f>AVERAGE(F3:F5) *3</f>
        <v>0.09</v>
      </c>
      <c r="G6" s="1">
        <f>AVERAGE(G3:G5) *3</f>
        <v>0.12</v>
      </c>
    </row>
    <row r="7" spans="2:10" x14ac:dyDescent="0.2">
      <c r="E7" s="9"/>
      <c r="F7" s="9"/>
      <c r="G7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AFFF1-B897-1941-B0C7-80843BF7F275}">
  <dimension ref="A1"/>
  <sheetViews>
    <sheetView workbookViewId="0">
      <selection activeCell="B2" sqref="B2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2BFD6-C866-F14C-A47F-AAAFE89EFAA4}">
  <dimension ref="G2:I12"/>
  <sheetViews>
    <sheetView workbookViewId="0">
      <selection activeCell="I15" sqref="I15"/>
    </sheetView>
  </sheetViews>
  <sheetFormatPr baseColWidth="10" defaultRowHeight="16" x14ac:dyDescent="0.2"/>
  <cols>
    <col min="8" max="8" width="15" customWidth="1"/>
    <col min="9" max="9" width="15.1640625" customWidth="1"/>
  </cols>
  <sheetData>
    <row r="2" spans="7:9" x14ac:dyDescent="0.2">
      <c r="G2" t="s">
        <v>43</v>
      </c>
      <c r="H2" t="s">
        <v>44</v>
      </c>
      <c r="I2" t="s">
        <v>45</v>
      </c>
    </row>
    <row r="3" spans="7:9" x14ac:dyDescent="0.2">
      <c r="G3">
        <v>1.19</v>
      </c>
      <c r="H3">
        <f>G3*7.5%</f>
        <v>8.9249999999999996E-2</v>
      </c>
      <c r="I3">
        <f>G3*(-5%)</f>
        <v>-5.9499999999999997E-2</v>
      </c>
    </row>
    <row r="4" spans="7:9" x14ac:dyDescent="0.2">
      <c r="G4">
        <v>1.39</v>
      </c>
      <c r="H4">
        <f t="shared" ref="H4:H12" si="0">G4*7.5%</f>
        <v>0.10425</v>
      </c>
      <c r="I4">
        <f t="shared" ref="I4:I12" si="1">G4*(-5%)</f>
        <v>-6.9499999999999992E-2</v>
      </c>
    </row>
    <row r="5" spans="7:9" x14ac:dyDescent="0.2">
      <c r="G5">
        <v>0.64</v>
      </c>
      <c r="H5">
        <f t="shared" si="0"/>
        <v>4.8000000000000001E-2</v>
      </c>
      <c r="I5">
        <f t="shared" si="1"/>
        <v>-3.2000000000000001E-2</v>
      </c>
    </row>
    <row r="6" spans="7:9" x14ac:dyDescent="0.2">
      <c r="G6">
        <v>0.93</v>
      </c>
      <c r="H6">
        <f t="shared" si="0"/>
        <v>6.9750000000000006E-2</v>
      </c>
      <c r="I6">
        <f t="shared" si="1"/>
        <v>-4.6500000000000007E-2</v>
      </c>
    </row>
    <row r="7" spans="7:9" x14ac:dyDescent="0.2">
      <c r="G7">
        <v>1.03</v>
      </c>
      <c r="H7">
        <f t="shared" si="0"/>
        <v>7.7249999999999999E-2</v>
      </c>
      <c r="I7">
        <f t="shared" si="1"/>
        <v>-5.1500000000000004E-2</v>
      </c>
    </row>
    <row r="8" spans="7:9" x14ac:dyDescent="0.2">
      <c r="G8">
        <v>0.88</v>
      </c>
      <c r="H8">
        <f t="shared" si="0"/>
        <v>6.6000000000000003E-2</v>
      </c>
      <c r="I8">
        <f t="shared" si="1"/>
        <v>-4.4000000000000004E-2</v>
      </c>
    </row>
    <row r="9" spans="7:9" x14ac:dyDescent="0.2">
      <c r="G9">
        <v>0.61</v>
      </c>
      <c r="H9">
        <f t="shared" si="0"/>
        <v>4.5749999999999999E-2</v>
      </c>
      <c r="I9">
        <f t="shared" si="1"/>
        <v>-3.0499999999999999E-2</v>
      </c>
    </row>
    <row r="10" spans="7:9" x14ac:dyDescent="0.2">
      <c r="G10">
        <v>1.61</v>
      </c>
      <c r="H10">
        <f t="shared" si="0"/>
        <v>0.12075</v>
      </c>
      <c r="I10">
        <f t="shared" si="1"/>
        <v>-8.0500000000000016E-2</v>
      </c>
    </row>
    <row r="11" spans="7:9" x14ac:dyDescent="0.2">
      <c r="G11">
        <v>0.88</v>
      </c>
      <c r="H11">
        <f t="shared" si="0"/>
        <v>6.6000000000000003E-2</v>
      </c>
      <c r="I11">
        <f t="shared" si="1"/>
        <v>-4.4000000000000004E-2</v>
      </c>
    </row>
    <row r="12" spans="7:9" x14ac:dyDescent="0.2">
      <c r="G12">
        <v>0.96</v>
      </c>
      <c r="H12">
        <f t="shared" si="0"/>
        <v>7.1999999999999995E-2</v>
      </c>
      <c r="I12">
        <f t="shared" si="1"/>
        <v>-4.8000000000000001E-2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20EC-6315-EF48-BBCC-0DC17E5A7D7C}">
  <dimension ref="A1:F26"/>
  <sheetViews>
    <sheetView workbookViewId="0">
      <selection activeCell="F18" sqref="F18"/>
    </sheetView>
  </sheetViews>
  <sheetFormatPr baseColWidth="10" defaultRowHeight="16" x14ac:dyDescent="0.2"/>
  <cols>
    <col min="3" max="3" width="24.5" customWidth="1"/>
    <col min="4" max="4" width="13.6640625" customWidth="1"/>
    <col min="6" max="6" width="13" customWidth="1"/>
    <col min="11" max="11" width="16.5" customWidth="1"/>
  </cols>
  <sheetData>
    <row r="1" spans="1:6" x14ac:dyDescent="0.2">
      <c r="A1" t="s">
        <v>25</v>
      </c>
    </row>
    <row r="2" spans="1:6" x14ac:dyDescent="0.2">
      <c r="B2" t="s">
        <v>7</v>
      </c>
      <c r="C2" t="s">
        <v>8</v>
      </c>
      <c r="D2" t="s">
        <v>9</v>
      </c>
      <c r="F2" t="s">
        <v>10</v>
      </c>
    </row>
    <row r="3" spans="1:6" x14ac:dyDescent="0.2">
      <c r="A3" t="s">
        <v>16</v>
      </c>
      <c r="B3">
        <v>14</v>
      </c>
      <c r="C3" s="4">
        <v>3500</v>
      </c>
      <c r="D3" s="4">
        <v>104</v>
      </c>
      <c r="F3" s="1"/>
    </row>
    <row r="4" spans="1:6" x14ac:dyDescent="0.2">
      <c r="B4">
        <v>15</v>
      </c>
      <c r="C4" s="4">
        <v>3771</v>
      </c>
      <c r="D4" s="4">
        <v>154</v>
      </c>
      <c r="F4" s="1">
        <f>(C4-C3 +D4)/C3</f>
        <v>0.12142857142857143</v>
      </c>
    </row>
    <row r="5" spans="1:6" x14ac:dyDescent="0.2">
      <c r="B5">
        <v>16</v>
      </c>
      <c r="C5" s="4">
        <v>4621.5</v>
      </c>
      <c r="D5" s="4">
        <v>169.4</v>
      </c>
      <c r="F5" s="1">
        <f t="shared" ref="F5:F8" si="0">(C5-C4 +D5)/C4</f>
        <v>0.27045876425351367</v>
      </c>
    </row>
    <row r="6" spans="1:6" x14ac:dyDescent="0.2">
      <c r="B6">
        <v>17</v>
      </c>
      <c r="C6" s="4">
        <v>5018</v>
      </c>
      <c r="D6" s="4">
        <v>100.1</v>
      </c>
      <c r="F6" s="1">
        <f t="shared" si="0"/>
        <v>0.10745428973277076</v>
      </c>
    </row>
    <row r="7" spans="1:6" x14ac:dyDescent="0.2">
      <c r="B7">
        <v>18</v>
      </c>
      <c r="C7" s="4">
        <v>2500</v>
      </c>
      <c r="D7" s="4">
        <v>195.2</v>
      </c>
      <c r="F7" s="1">
        <f t="shared" si="0"/>
        <v>-0.462893583100837</v>
      </c>
    </row>
    <row r="8" spans="1:6" x14ac:dyDescent="0.2">
      <c r="B8">
        <v>19</v>
      </c>
      <c r="C8" s="4">
        <v>3231.5</v>
      </c>
      <c r="D8" s="4">
        <v>203</v>
      </c>
      <c r="F8" s="1">
        <f t="shared" si="0"/>
        <v>0.37380000000000002</v>
      </c>
    </row>
    <row r="14" spans="1:6" x14ac:dyDescent="0.2">
      <c r="A14" t="s">
        <v>17</v>
      </c>
      <c r="B14" t="s">
        <v>12</v>
      </c>
      <c r="D14" t="s">
        <v>11</v>
      </c>
    </row>
    <row r="15" spans="1:6" x14ac:dyDescent="0.2">
      <c r="B15" s="3">
        <f>AVERAGE(F4:F8)</f>
        <v>8.2049608462803778E-2</v>
      </c>
    </row>
    <row r="16" spans="1:6" x14ac:dyDescent="0.2">
      <c r="D16" s="2">
        <f>(1+F4)</f>
        <v>1.1214285714285714</v>
      </c>
      <c r="E16" t="s">
        <v>13</v>
      </c>
      <c r="F16">
        <f>PRODUCT(D16:D20)</f>
        <v>1.1642382218853207</v>
      </c>
    </row>
    <row r="17" spans="1:6" x14ac:dyDescent="0.2">
      <c r="D17" s="2">
        <f>(1+F5)</f>
        <v>1.2704587642535137</v>
      </c>
      <c r="E17" t="s">
        <v>15</v>
      </c>
      <c r="F17">
        <f>F16^(1/5)</f>
        <v>1.0308806091071248</v>
      </c>
    </row>
    <row r="18" spans="1:6" x14ac:dyDescent="0.2">
      <c r="D18" s="2">
        <f>(1+F6)</f>
        <v>1.1074542897327708</v>
      </c>
      <c r="E18" t="s">
        <v>14</v>
      </c>
      <c r="F18" s="5">
        <f>F17-1</f>
        <v>3.0880609107124757E-2</v>
      </c>
    </row>
    <row r="19" spans="1:6" x14ac:dyDescent="0.2">
      <c r="D19" s="2">
        <f>(1+F7)</f>
        <v>0.53710641689916305</v>
      </c>
    </row>
    <row r="20" spans="1:6" x14ac:dyDescent="0.2">
      <c r="D20" s="2">
        <f>(1+F8)</f>
        <v>1.3738000000000001</v>
      </c>
    </row>
    <row r="23" spans="1:6" x14ac:dyDescent="0.2">
      <c r="A23" t="s">
        <v>18</v>
      </c>
      <c r="C23" t="s">
        <v>20</v>
      </c>
      <c r="D23" s="6">
        <f>SUM(D4:D8)</f>
        <v>821.7</v>
      </c>
    </row>
    <row r="24" spans="1:6" x14ac:dyDescent="0.2">
      <c r="B24" t="s">
        <v>23</v>
      </c>
      <c r="C24" t="s">
        <v>19</v>
      </c>
      <c r="D24" s="1">
        <f>(C8-C3+D23)/C3</f>
        <v>0.15805714285714287</v>
      </c>
    </row>
    <row r="26" spans="1:6" x14ac:dyDescent="0.2">
      <c r="A26" t="s">
        <v>21</v>
      </c>
      <c r="B26" t="s">
        <v>22</v>
      </c>
      <c r="C26" t="s">
        <v>24</v>
      </c>
      <c r="D26" s="1">
        <f>(1+D24)^(1/5) -1</f>
        <v>2.9783663577451769E-2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6AC8-4158-3741-B504-071829B87BAE}">
  <dimension ref="A1:E5"/>
  <sheetViews>
    <sheetView workbookViewId="0">
      <selection activeCell="E5" sqref="E5"/>
    </sheetView>
  </sheetViews>
  <sheetFormatPr baseColWidth="10" defaultRowHeight="16" x14ac:dyDescent="0.2"/>
  <sheetData>
    <row r="1" spans="1:5" x14ac:dyDescent="0.2">
      <c r="A1" s="5">
        <f>(77.7-74+2.1)/74</f>
        <v>7.837837837837841E-2</v>
      </c>
    </row>
    <row r="5" spans="1:5" x14ac:dyDescent="0.2">
      <c r="E5">
        <f>1.65*(1+3%)/(11%-3%)</f>
        <v>21.243749999999999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51DE9-79D1-0C46-BDFA-86D1C9E2F6BD}">
  <dimension ref="A1:H24"/>
  <sheetViews>
    <sheetView workbookViewId="0">
      <selection activeCell="C6" sqref="C6"/>
    </sheetView>
  </sheetViews>
  <sheetFormatPr baseColWidth="10" defaultRowHeight="16" x14ac:dyDescent="0.2"/>
  <cols>
    <col min="2" max="2" width="15.6640625" customWidth="1"/>
    <col min="3" max="3" width="18.1640625" customWidth="1"/>
    <col min="4" max="4" width="17.1640625" customWidth="1"/>
  </cols>
  <sheetData>
    <row r="1" spans="1:8" x14ac:dyDescent="0.2">
      <c r="A1" t="s">
        <v>41</v>
      </c>
    </row>
    <row r="2" spans="1:8" x14ac:dyDescent="0.2">
      <c r="C2" t="s">
        <v>28</v>
      </c>
      <c r="D2" t="s">
        <v>31</v>
      </c>
      <c r="E2" t="s">
        <v>32</v>
      </c>
      <c r="G2" t="s">
        <v>29</v>
      </c>
      <c r="H2">
        <v>0.55000000000000004</v>
      </c>
    </row>
    <row r="3" spans="1:8" x14ac:dyDescent="0.2">
      <c r="A3" t="s">
        <v>35</v>
      </c>
      <c r="B3" t="s">
        <v>26</v>
      </c>
      <c r="C3" s="2">
        <v>0.14910000000000001</v>
      </c>
      <c r="D3" s="2">
        <v>5.33E-2</v>
      </c>
      <c r="E3" s="1">
        <f>D3^2</f>
        <v>2.84089E-3</v>
      </c>
    </row>
    <row r="4" spans="1:8" x14ac:dyDescent="0.2">
      <c r="B4" t="s">
        <v>27</v>
      </c>
      <c r="C4" s="2">
        <v>0.16850000000000001</v>
      </c>
      <c r="D4" s="2">
        <v>7.1400000000000005E-2</v>
      </c>
      <c r="E4" s="1">
        <f>D4^2</f>
        <v>5.0979600000000003E-3</v>
      </c>
    </row>
    <row r="6" spans="1:8" x14ac:dyDescent="0.2">
      <c r="B6" t="s">
        <v>30</v>
      </c>
      <c r="C6" s="1">
        <f>(C3*0.5)+(C4*0.5)</f>
        <v>0.1588</v>
      </c>
    </row>
    <row r="7" spans="1:8" x14ac:dyDescent="0.2">
      <c r="C7" s="1"/>
    </row>
    <row r="9" spans="1:8" x14ac:dyDescent="0.2">
      <c r="B9" t="s">
        <v>33</v>
      </c>
      <c r="C9" s="5">
        <f>(0.5^2 * D3^2) + (0.5^2 * D4^2) + 2*(0.5*0.5*H2*D3*D4)</f>
        <v>3.0312580000000002E-3</v>
      </c>
    </row>
    <row r="10" spans="1:8" x14ac:dyDescent="0.2">
      <c r="B10" t="s">
        <v>34</v>
      </c>
      <c r="C10" s="5">
        <f>SQRT(C9)</f>
        <v>5.5056861516072635E-2</v>
      </c>
    </row>
    <row r="13" spans="1:8" x14ac:dyDescent="0.2">
      <c r="A13" t="s">
        <v>36</v>
      </c>
      <c r="B13" t="s">
        <v>37</v>
      </c>
      <c r="C13" t="s">
        <v>38</v>
      </c>
      <c r="D13">
        <v>1</v>
      </c>
      <c r="F13" t="s">
        <v>40</v>
      </c>
    </row>
    <row r="14" spans="1:8" x14ac:dyDescent="0.2">
      <c r="B14" t="s">
        <v>33</v>
      </c>
      <c r="C14" s="5">
        <f>(0.5^2 * D3^2) + (0.5^2 * D4^2) + 2*(0.5*0.5*D13*D3*D4)</f>
        <v>3.8875225000000006E-3</v>
      </c>
    </row>
    <row r="15" spans="1:8" x14ac:dyDescent="0.2">
      <c r="B15" t="s">
        <v>34</v>
      </c>
      <c r="C15" s="5">
        <f>SQRT(C14)</f>
        <v>6.2350000000000003E-2</v>
      </c>
    </row>
    <row r="19" spans="1:6" x14ac:dyDescent="0.2">
      <c r="B19" t="s">
        <v>39</v>
      </c>
      <c r="C19" t="s">
        <v>38</v>
      </c>
      <c r="D19">
        <v>-1</v>
      </c>
      <c r="F19" t="s">
        <v>40</v>
      </c>
    </row>
    <row r="20" spans="1:6" x14ac:dyDescent="0.2">
      <c r="B20" t="s">
        <v>33</v>
      </c>
      <c r="C20" s="7">
        <f>(0.5^2 * D3^2) + (0.5^2 * D4^2) + 2*(0.5*0.5*D19*D3*D4)</f>
        <v>8.190249999999997E-5</v>
      </c>
    </row>
    <row r="21" spans="1:6" x14ac:dyDescent="0.2">
      <c r="B21" t="s">
        <v>34</v>
      </c>
      <c r="C21" s="5">
        <f>SQRT(C20)</f>
        <v>9.049999999999999E-3</v>
      </c>
    </row>
    <row r="24" spans="1:6" x14ac:dyDescent="0.2">
      <c r="A24" t="s">
        <v>18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27406-63C5-2A4C-9274-B29887996F90}">
  <dimension ref="A1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42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3448C-F89B-5F48-830E-000751C71747}">
  <dimension ref="B2:D12"/>
  <sheetViews>
    <sheetView workbookViewId="0">
      <selection activeCell="F19" sqref="F19"/>
    </sheetView>
  </sheetViews>
  <sheetFormatPr baseColWidth="10" defaultRowHeight="16" x14ac:dyDescent="0.2"/>
  <sheetData>
    <row r="2" spans="2:4" x14ac:dyDescent="0.2">
      <c r="C2">
        <v>0.35</v>
      </c>
      <c r="D2">
        <v>0.65</v>
      </c>
    </row>
    <row r="3" spans="2:4" x14ac:dyDescent="0.2">
      <c r="B3" t="s">
        <v>53</v>
      </c>
      <c r="C3" t="s">
        <v>58</v>
      </c>
      <c r="D3" t="s">
        <v>59</v>
      </c>
    </row>
    <row r="4" spans="2:4" x14ac:dyDescent="0.2">
      <c r="B4" t="s">
        <v>54</v>
      </c>
      <c r="C4" s="2">
        <v>4.3999999999999997E-2</v>
      </c>
      <c r="D4" s="2">
        <v>2.5000000000000001E-2</v>
      </c>
    </row>
    <row r="5" spans="2:4" x14ac:dyDescent="0.2">
      <c r="B5" t="s">
        <v>55</v>
      </c>
      <c r="C5" s="2">
        <v>-2.1000000000000001E-2</v>
      </c>
      <c r="D5" s="2">
        <v>-5.0000000000000001E-3</v>
      </c>
    </row>
    <row r="6" spans="2:4" x14ac:dyDescent="0.2">
      <c r="B6" t="s">
        <v>56</v>
      </c>
      <c r="C6" s="2">
        <v>1.2999999999999999E-2</v>
      </c>
      <c r="D6" s="2">
        <v>1.2E-2</v>
      </c>
    </row>
    <row r="7" spans="2:4" x14ac:dyDescent="0.2">
      <c r="B7" t="s">
        <v>57</v>
      </c>
      <c r="C7" s="2">
        <v>2.9000000000000001E-2</v>
      </c>
      <c r="D7" s="2">
        <v>7.0000000000000001E-3</v>
      </c>
    </row>
    <row r="9" spans="2:4" x14ac:dyDescent="0.2">
      <c r="C9" s="2">
        <f>AVERAGE(C4:C7)</f>
        <v>1.6250000000000001E-2</v>
      </c>
      <c r="D9" s="2">
        <f>AVERAGE(D4:D7)</f>
        <v>9.75E-3</v>
      </c>
    </row>
    <row r="10" spans="2:4" x14ac:dyDescent="0.2">
      <c r="C10">
        <f>C9*C2</f>
        <v>5.6874999999999998E-3</v>
      </c>
      <c r="D10">
        <f>D9*D2</f>
        <v>6.3375000000000003E-3</v>
      </c>
    </row>
    <row r="12" spans="2:4" x14ac:dyDescent="0.2">
      <c r="C12" s="5">
        <f>SUM(C10:D10)</f>
        <v>1.2025000000000001E-2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BDEF0-DFF7-C048-92BE-9AF212D5B6C0}">
  <dimension ref="A2:F10"/>
  <sheetViews>
    <sheetView tabSelected="1" zoomScale="110" workbookViewId="0">
      <selection activeCell="D16" sqref="D16"/>
    </sheetView>
  </sheetViews>
  <sheetFormatPr baseColWidth="10" defaultRowHeight="16" x14ac:dyDescent="0.2"/>
  <cols>
    <col min="1" max="1" width="25.33203125" customWidth="1"/>
    <col min="2" max="2" width="20.33203125" bestFit="1" customWidth="1"/>
  </cols>
  <sheetData>
    <row r="2" spans="1:6" x14ac:dyDescent="0.2">
      <c r="B2" t="s">
        <v>60</v>
      </c>
      <c r="C2" t="s">
        <v>61</v>
      </c>
      <c r="E2" t="s">
        <v>38</v>
      </c>
      <c r="F2">
        <v>-0.2</v>
      </c>
    </row>
    <row r="3" spans="1:6" x14ac:dyDescent="0.2">
      <c r="A3" t="s">
        <v>47</v>
      </c>
      <c r="B3">
        <v>0.5</v>
      </c>
      <c r="C3">
        <v>0.5</v>
      </c>
    </row>
    <row r="4" spans="1:6" x14ac:dyDescent="0.2">
      <c r="A4" t="s">
        <v>4</v>
      </c>
      <c r="B4" s="8">
        <v>0.1</v>
      </c>
      <c r="C4" s="8">
        <v>0.05</v>
      </c>
    </row>
    <row r="7" spans="1:6" x14ac:dyDescent="0.2">
      <c r="B7" t="s">
        <v>62</v>
      </c>
      <c r="C7">
        <f>(B3^2 * B4^2) + (C3^2 *C4^2) + (2*B3*C3*F2*B4*C4)</f>
        <v>2.6250000000000006E-3</v>
      </c>
    </row>
    <row r="8" spans="1:6" x14ac:dyDescent="0.2">
      <c r="B8" t="s">
        <v>4</v>
      </c>
      <c r="C8" s="1">
        <f>SQRT(C7)</f>
        <v>5.1234753829797995E-2</v>
      </c>
    </row>
    <row r="10" spans="1:6" x14ac:dyDescent="0.2">
      <c r="A10" t="s">
        <v>63</v>
      </c>
      <c r="B10" s="1">
        <f>B4-C8</f>
        <v>4.876524617020201E-2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Sheet6</vt:lpstr>
      <vt:lpstr>Sheet5</vt:lpstr>
      <vt:lpstr>Sheet2</vt:lpstr>
      <vt:lpstr>Sheet8</vt:lpstr>
      <vt:lpstr>Sheet3</vt:lpstr>
      <vt:lpstr>Sheet4</vt:lpstr>
      <vt:lpstr>Sheet9</vt:lpstr>
      <vt:lpstr>Sheet10</vt:lpstr>
      <vt:lpstr>Sheet11</vt:lpstr>
      <vt:lpstr>Sheet12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2022-09-19T00:44:49Z</dcterms:created>
  <dcterms:modified xsi:type="dcterms:W3CDTF">2022-09-19T06:28:07Z</dcterms:modified>
</cp:coreProperties>
</file>