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gwill20/Desktop/FINC2011/"/>
    </mc:Choice>
  </mc:AlternateContent>
  <xr:revisionPtr revIDLastSave="0" documentId="13_ncr:1_{0611840A-3D22-2D47-87B2-5BCF1D5B4671}" xr6:coauthVersionLast="47" xr6:coauthVersionMax="47" xr10:uidLastSave="{00000000-0000-0000-0000-000000000000}"/>
  <bookViews>
    <workbookView xWindow="780" yWindow="1000" windowWidth="27640" windowHeight="16440" activeTab="7" xr2:uid="{A4D13A2C-8DAB-864A-9986-59488774E9F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6" sheetId="9" r:id="rId8"/>
    <sheet name="NOT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9" l="1"/>
  <c r="C6" i="9"/>
  <c r="F3" i="8"/>
  <c r="C5" i="8"/>
  <c r="F13" i="8" s="1"/>
  <c r="F8" i="8"/>
  <c r="G3" i="7" l="1"/>
  <c r="G2" i="7"/>
  <c r="F35" i="5"/>
  <c r="D37" i="5"/>
  <c r="D17" i="5"/>
  <c r="E24" i="5" s="1"/>
  <c r="D36" i="5"/>
  <c r="I17" i="5"/>
  <c r="I21" i="5" s="1"/>
  <c r="E29" i="5"/>
  <c r="E30" i="5" s="1"/>
  <c r="E28" i="5"/>
  <c r="E27" i="5"/>
  <c r="C10" i="5"/>
  <c r="C9" i="5"/>
  <c r="C5" i="5"/>
  <c r="C6" i="5" s="1"/>
  <c r="C7" i="5" s="1"/>
  <c r="C8" i="5" s="1"/>
  <c r="F2" i="4"/>
  <c r="C5" i="4" s="1"/>
  <c r="C6" i="4" s="1"/>
  <c r="F16" i="3"/>
  <c r="C17" i="3" s="1"/>
  <c r="C18" i="3" s="1"/>
  <c r="E16" i="3"/>
  <c r="C8" i="3"/>
  <c r="D47" i="2"/>
  <c r="D49" i="2"/>
  <c r="D34" i="2"/>
  <c r="D34" i="5" l="1"/>
  <c r="D38" i="2"/>
  <c r="D40" i="2" s="1"/>
  <c r="D23" i="2"/>
  <c r="D24" i="2" s="1"/>
  <c r="D27" i="2" s="1"/>
  <c r="D16" i="2"/>
  <c r="D20" i="2" s="1"/>
  <c r="D10" i="2"/>
  <c r="D6" i="2"/>
  <c r="E5" i="1"/>
  <c r="E7" i="1" s="1"/>
  <c r="B9" i="1"/>
</calcChain>
</file>

<file path=xl/sharedStrings.xml><?xml version="1.0" encoding="utf-8"?>
<sst xmlns="http://schemas.openxmlformats.org/spreadsheetml/2006/main" count="164" uniqueCount="103">
  <si>
    <t>Div today</t>
  </si>
  <si>
    <t>Div 4 years ago</t>
  </si>
  <si>
    <t>1+g = 1.23/0.8</t>
  </si>
  <si>
    <t>0.8(1+g)^5 =1.23</t>
  </si>
  <si>
    <t>g = (1.23/0.8)^1/5 -1</t>
  </si>
  <si>
    <t xml:space="preserve">g </t>
  </si>
  <si>
    <t>Div You are using is the div from today, not yesterday therefore Div = Div_{t+1}</t>
  </si>
  <si>
    <t>Div_{t+1}</t>
  </si>
  <si>
    <t>E</t>
  </si>
  <si>
    <t>Q1</t>
  </si>
  <si>
    <t>Q2</t>
  </si>
  <si>
    <t>a)</t>
  </si>
  <si>
    <t>Pref share</t>
  </si>
  <si>
    <t>FV</t>
  </si>
  <si>
    <t>Div</t>
  </si>
  <si>
    <t>p.a</t>
  </si>
  <si>
    <t>DIV$</t>
  </si>
  <si>
    <t>r</t>
  </si>
  <si>
    <t>pref share doesn’t grow</t>
  </si>
  <si>
    <t>PV</t>
  </si>
  <si>
    <t>PV=div CF / discount rate</t>
  </si>
  <si>
    <t>b)</t>
  </si>
  <si>
    <t>no growth in earnng (specified)</t>
  </si>
  <si>
    <t>p.sa</t>
  </si>
  <si>
    <t>eff r</t>
  </si>
  <si>
    <t>m</t>
  </si>
  <si>
    <t>n</t>
  </si>
  <si>
    <t>c)</t>
  </si>
  <si>
    <t>just paid div</t>
  </si>
  <si>
    <t>DIV</t>
  </si>
  <si>
    <t>DIV_{t+1}</t>
  </si>
  <si>
    <t>g</t>
  </si>
  <si>
    <t>DISCount rate = r-g</t>
  </si>
  <si>
    <t>d)</t>
  </si>
  <si>
    <t>earnings</t>
  </si>
  <si>
    <t>earnings growth</t>
  </si>
  <si>
    <t>payout ratio</t>
  </si>
  <si>
    <t>e)</t>
  </si>
  <si>
    <t>p.s.a</t>
  </si>
  <si>
    <t>r eff</t>
  </si>
  <si>
    <t>ROE</t>
  </si>
  <si>
    <t>q3</t>
  </si>
  <si>
    <t>share price</t>
  </si>
  <si>
    <t>share price = Div/(r-g)</t>
  </si>
  <si>
    <t>r = div/Share price + g</t>
  </si>
  <si>
    <t>div</t>
  </si>
  <si>
    <t>Payout</t>
  </si>
  <si>
    <t>AVG</t>
  </si>
  <si>
    <t>Year</t>
  </si>
  <si>
    <t>growth = (1-payout ratio) * ROE</t>
  </si>
  <si>
    <t>Q4</t>
  </si>
  <si>
    <t>div0</t>
  </si>
  <si>
    <t>Div1</t>
  </si>
  <si>
    <t>PV = A/(r-g) * (1-(1+g)/(1+r))^n</t>
  </si>
  <si>
    <t>PV1 (t=0)</t>
  </si>
  <si>
    <t>Q5</t>
  </si>
  <si>
    <t xml:space="preserve">time </t>
  </si>
  <si>
    <t>rate</t>
  </si>
  <si>
    <t>short term</t>
  </si>
  <si>
    <t>long term</t>
  </si>
  <si>
    <t>required rate of return</t>
  </si>
  <si>
    <t>…</t>
  </si>
  <si>
    <t>Stage 1</t>
  </si>
  <si>
    <t>div1</t>
  </si>
  <si>
    <t>growth rate</t>
  </si>
  <si>
    <t xml:space="preserve">required rate </t>
  </si>
  <si>
    <t>LHS</t>
  </si>
  <si>
    <t>RHS</t>
  </si>
  <si>
    <t>CF1/(r-g)</t>
  </si>
  <si>
    <t>(1+g)^n</t>
  </si>
  <si>
    <t>(1+r)^n</t>
  </si>
  <si>
    <t>frac</t>
  </si>
  <si>
    <t>1-frac</t>
  </si>
  <si>
    <t>PV of first stream</t>
  </si>
  <si>
    <t>PV of second stream</t>
  </si>
  <si>
    <t>Stage 2</t>
  </si>
  <si>
    <t xml:space="preserve">growth rate </t>
  </si>
  <si>
    <t>required</t>
  </si>
  <si>
    <t>Div1/(r-g)</t>
  </si>
  <si>
    <t>Because its in perpetuity u use DIv1(r-g)</t>
  </si>
  <si>
    <t>Use this when calculating growth rate over. Certain period</t>
  </si>
  <si>
    <t>PV(t=4)</t>
  </si>
  <si>
    <t>PV(t=0)</t>
  </si>
  <si>
    <t>For a how much should this share be worth question use this formula</t>
  </si>
  <si>
    <t>Div(t=4)</t>
  </si>
  <si>
    <t>time</t>
  </si>
  <si>
    <t>Hence discounted by 3</t>
  </si>
  <si>
    <t>Q7</t>
  </si>
  <si>
    <t>Aug Div</t>
  </si>
  <si>
    <t>s.a</t>
  </si>
  <si>
    <t>Fev Div</t>
  </si>
  <si>
    <t>t</t>
  </si>
  <si>
    <t>g eff</t>
  </si>
  <si>
    <t>Because its compounded semi annually</t>
  </si>
  <si>
    <t>comp semi</t>
  </si>
  <si>
    <t>because 2 compounding periods go into the growth period</t>
  </si>
  <si>
    <t>PV(t=1)</t>
  </si>
  <si>
    <t>at t=1 because august dividend has already been paid, you are calcualting the future dividends</t>
  </si>
  <si>
    <t>c.a</t>
  </si>
  <si>
    <t>because it compounds annually, one compounding period in the original period</t>
  </si>
  <si>
    <t>because the div is being paid twice in the original period</t>
  </si>
  <si>
    <t>Q12 prac</t>
  </si>
  <si>
    <t>E/re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</si>
</sst>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.000_);_(&quot;$&quot;* \(#,##0.000\);_(&quot;$&quot;* &quot;-&quot;??_);_(@_)"/>
    <numFmt numFmtId="166" formatCode="0.000"/>
    <numFmt numFmtId="167" formatCode="0.000000%"/>
    <numFmt numFmtId="168" formatCode="0.000000"/>
    <numFmt numFmtId="169" formatCode="0.00000000000000%"/>
    <numFmt numFmtId="173" formatCode="&quot;$&quot;#,##0.0000_);[Red]\(&quot;$&quot;#,##0.00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6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169" fontId="0" fillId="0" borderId="0" xfId="0" applyNumberFormat="1"/>
    <xf numFmtId="9" fontId="0" fillId="0" borderId="0" xfId="1" applyNumberFormat="1" applyFont="1"/>
    <xf numFmtId="164" fontId="0" fillId="0" borderId="0" xfId="2" applyNumberFormat="1" applyFont="1"/>
    <xf numFmtId="173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5</xdr:row>
      <xdr:rowOff>38100</xdr:rowOff>
    </xdr:from>
    <xdr:to>
      <xdr:col>13</xdr:col>
      <xdr:colOff>774700</xdr:colOff>
      <xdr:row>13</xdr:row>
      <xdr:rowOff>72857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2E746-A08D-EFC9-AD14-BE7E2A73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2400" y="1054100"/>
          <a:ext cx="7772400" cy="1660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11</xdr:row>
      <xdr:rowOff>63500</xdr:rowOff>
    </xdr:from>
    <xdr:to>
      <xdr:col>13</xdr:col>
      <xdr:colOff>330200</xdr:colOff>
      <xdr:row>15</xdr:row>
      <xdr:rowOff>94854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D8F1B-AECA-3F0D-AF67-791A8A10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9300" y="2298700"/>
          <a:ext cx="7772400" cy="844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15</xdr:col>
      <xdr:colOff>342900</xdr:colOff>
      <xdr:row>9</xdr:row>
      <xdr:rowOff>34757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F3FA2-B087-C148-819D-5268BA2BC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203200"/>
          <a:ext cx="7772400" cy="1660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9005-A652-184D-8906-AFA9C092F869}">
  <dimension ref="A2:E9"/>
  <sheetViews>
    <sheetView zoomScale="125" workbookViewId="0">
      <selection activeCell="A3" sqref="A3"/>
    </sheetView>
  </sheetViews>
  <sheetFormatPr baseColWidth="10" defaultRowHeight="16" x14ac:dyDescent="0.2"/>
  <cols>
    <col min="1" max="1" width="24.33203125" customWidth="1"/>
  </cols>
  <sheetData>
    <row r="2" spans="1:5" x14ac:dyDescent="0.2">
      <c r="A2" t="s">
        <v>9</v>
      </c>
    </row>
    <row r="3" spans="1:5" x14ac:dyDescent="0.2">
      <c r="A3" t="s">
        <v>0</v>
      </c>
      <c r="B3" s="2">
        <v>1.23</v>
      </c>
      <c r="E3" t="s">
        <v>6</v>
      </c>
    </row>
    <row r="4" spans="1:5" x14ac:dyDescent="0.2">
      <c r="A4" t="s">
        <v>1</v>
      </c>
      <c r="B4" s="2">
        <v>0.8</v>
      </c>
    </row>
    <row r="5" spans="1:5" x14ac:dyDescent="0.2">
      <c r="D5" t="s">
        <v>7</v>
      </c>
      <c r="E5" s="4">
        <f>B3*(1+0.09)</f>
        <v>1.3407</v>
      </c>
    </row>
    <row r="6" spans="1:5" x14ac:dyDescent="0.2">
      <c r="A6" t="s">
        <v>3</v>
      </c>
    </row>
    <row r="7" spans="1:5" x14ac:dyDescent="0.2">
      <c r="A7" t="s">
        <v>2</v>
      </c>
      <c r="D7" t="s">
        <v>8</v>
      </c>
      <c r="E7" s="5">
        <f>E5/(0.15-0.09)</f>
        <v>22.345000000000002</v>
      </c>
    </row>
    <row r="8" spans="1:5" x14ac:dyDescent="0.2">
      <c r="A8" t="s">
        <v>4</v>
      </c>
    </row>
    <row r="9" spans="1:5" x14ac:dyDescent="0.2">
      <c r="A9" t="s">
        <v>5</v>
      </c>
      <c r="B9" s="3">
        <f>(1.23/0.8)^(1/5) -1</f>
        <v>8.9840705850404712E-2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D28A-41A3-494D-8420-3E0E195CE892}">
  <dimension ref="A2:I49"/>
  <sheetViews>
    <sheetView workbookViewId="0">
      <selection activeCell="D27" sqref="D27"/>
    </sheetView>
  </sheetViews>
  <sheetFormatPr baseColWidth="10" defaultRowHeight="16" x14ac:dyDescent="0.2"/>
  <cols>
    <col min="3" max="3" width="15.83203125" customWidth="1"/>
  </cols>
  <sheetData>
    <row r="2" spans="1:9" x14ac:dyDescent="0.2">
      <c r="A2" t="s">
        <v>10</v>
      </c>
    </row>
    <row r="4" spans="1:9" x14ac:dyDescent="0.2">
      <c r="A4" t="s">
        <v>11</v>
      </c>
      <c r="B4" t="s">
        <v>12</v>
      </c>
      <c r="C4" t="s">
        <v>13</v>
      </c>
      <c r="D4">
        <v>10</v>
      </c>
      <c r="G4" t="s">
        <v>18</v>
      </c>
    </row>
    <row r="5" spans="1:9" x14ac:dyDescent="0.2">
      <c r="C5" t="s">
        <v>14</v>
      </c>
      <c r="D5" s="6">
        <v>0.08</v>
      </c>
      <c r="E5" t="s">
        <v>15</v>
      </c>
    </row>
    <row r="6" spans="1:9" x14ac:dyDescent="0.2">
      <c r="C6" t="s">
        <v>16</v>
      </c>
      <c r="D6" s="2">
        <f>D4*D5</f>
        <v>0.8</v>
      </c>
      <c r="E6" t="s">
        <v>15</v>
      </c>
    </row>
    <row r="8" spans="1:9" x14ac:dyDescent="0.2">
      <c r="C8" t="s">
        <v>17</v>
      </c>
      <c r="D8" s="6">
        <v>0.09</v>
      </c>
    </row>
    <row r="10" spans="1:9" x14ac:dyDescent="0.2">
      <c r="C10" t="s">
        <v>19</v>
      </c>
      <c r="D10" s="4">
        <f>D6/D8</f>
        <v>8.8888888888888893</v>
      </c>
      <c r="F10" t="s">
        <v>20</v>
      </c>
      <c r="I10" t="s">
        <v>32</v>
      </c>
    </row>
    <row r="13" spans="1:9" x14ac:dyDescent="0.2">
      <c r="A13" t="s">
        <v>21</v>
      </c>
      <c r="C13" t="s">
        <v>16</v>
      </c>
      <c r="D13" s="2">
        <v>0.4</v>
      </c>
      <c r="F13" t="s">
        <v>22</v>
      </c>
    </row>
    <row r="15" spans="1:9" x14ac:dyDescent="0.2">
      <c r="C15" t="s">
        <v>17</v>
      </c>
      <c r="D15" s="7">
        <v>0.125</v>
      </c>
      <c r="E15" t="s">
        <v>15</v>
      </c>
    </row>
    <row r="16" spans="1:9" x14ac:dyDescent="0.2">
      <c r="C16" t="s">
        <v>24</v>
      </c>
      <c r="D16">
        <f>(1+D15/D17)^(D17*D18) -1</f>
        <v>6.0660171779821193E-2</v>
      </c>
      <c r="E16" t="s">
        <v>23</v>
      </c>
    </row>
    <row r="17" spans="1:5" x14ac:dyDescent="0.2">
      <c r="C17" t="s">
        <v>25</v>
      </c>
      <c r="D17">
        <v>1</v>
      </c>
    </row>
    <row r="18" spans="1:5" x14ac:dyDescent="0.2">
      <c r="C18" t="s">
        <v>26</v>
      </c>
      <c r="D18" s="8">
        <v>0.5</v>
      </c>
    </row>
    <row r="20" spans="1:5" x14ac:dyDescent="0.2">
      <c r="C20" t="s">
        <v>19</v>
      </c>
      <c r="D20" s="4">
        <f>D13/D16</f>
        <v>6.5941125496954385</v>
      </c>
    </row>
    <row r="23" spans="1:5" x14ac:dyDescent="0.2">
      <c r="A23" t="s">
        <v>27</v>
      </c>
      <c r="B23" t="s">
        <v>28</v>
      </c>
      <c r="C23" t="s">
        <v>29</v>
      </c>
      <c r="D23" s="2">
        <f>1.35</f>
        <v>1.35</v>
      </c>
    </row>
    <row r="24" spans="1:5" x14ac:dyDescent="0.2">
      <c r="C24" t="s">
        <v>30</v>
      </c>
      <c r="D24" s="4">
        <f>D23*(1.02)</f>
        <v>1.3770000000000002</v>
      </c>
    </row>
    <row r="25" spans="1:5" x14ac:dyDescent="0.2">
      <c r="C25" t="s">
        <v>31</v>
      </c>
      <c r="D25" s="6">
        <v>0.02</v>
      </c>
    </row>
    <row r="26" spans="1:5" x14ac:dyDescent="0.2">
      <c r="C26" t="s">
        <v>17</v>
      </c>
      <c r="D26" s="6">
        <v>0.13</v>
      </c>
    </row>
    <row r="27" spans="1:5" x14ac:dyDescent="0.2">
      <c r="C27" t="s">
        <v>19</v>
      </c>
      <c r="D27" s="4">
        <f>D24/(0.13-0.02)</f>
        <v>12.518181818181819</v>
      </c>
    </row>
    <row r="30" spans="1:5" x14ac:dyDescent="0.2">
      <c r="A30" t="s">
        <v>33</v>
      </c>
      <c r="C30" t="s">
        <v>34</v>
      </c>
      <c r="D30" s="9">
        <v>2</v>
      </c>
    </row>
    <row r="31" spans="1:5" x14ac:dyDescent="0.2">
      <c r="C31" t="s">
        <v>35</v>
      </c>
      <c r="D31" s="6">
        <v>0.04</v>
      </c>
      <c r="E31" t="s">
        <v>15</v>
      </c>
    </row>
    <row r="32" spans="1:5" x14ac:dyDescent="0.2">
      <c r="C32" t="s">
        <v>36</v>
      </c>
      <c r="D32" s="6">
        <v>0.3</v>
      </c>
    </row>
    <row r="33" spans="1:5" x14ac:dyDescent="0.2">
      <c r="C33" t="s">
        <v>17</v>
      </c>
      <c r="D33" s="6">
        <v>0.12</v>
      </c>
      <c r="E33" t="s">
        <v>38</v>
      </c>
    </row>
    <row r="34" spans="1:5" x14ac:dyDescent="0.2">
      <c r="C34" t="s">
        <v>39</v>
      </c>
      <c r="D34">
        <f>(1+D33/2)^2 -1</f>
        <v>0.12360000000000015</v>
      </c>
    </row>
    <row r="35" spans="1:5" x14ac:dyDescent="0.2">
      <c r="C35" t="s">
        <v>25</v>
      </c>
      <c r="D35" s="8">
        <v>2</v>
      </c>
    </row>
    <row r="36" spans="1:5" x14ac:dyDescent="0.2">
      <c r="C36" t="s">
        <v>26</v>
      </c>
      <c r="D36" s="8">
        <v>1</v>
      </c>
    </row>
    <row r="38" spans="1:5" x14ac:dyDescent="0.2">
      <c r="C38" t="s">
        <v>30</v>
      </c>
      <c r="D38" s="1">
        <f>D30*(1+D31)*D32</f>
        <v>0.624</v>
      </c>
    </row>
    <row r="40" spans="1:5" x14ac:dyDescent="0.2">
      <c r="C40" t="s">
        <v>19</v>
      </c>
      <c r="D40" s="1">
        <f>D38/(D34-D31)</f>
        <v>7.4641148325358717</v>
      </c>
    </row>
    <row r="43" spans="1:5" x14ac:dyDescent="0.2">
      <c r="A43" t="s">
        <v>37</v>
      </c>
      <c r="C43" t="s">
        <v>29</v>
      </c>
      <c r="D43" s="2">
        <v>0.75</v>
      </c>
    </row>
    <row r="44" spans="1:5" x14ac:dyDescent="0.2">
      <c r="C44" t="s">
        <v>17</v>
      </c>
      <c r="D44" s="6">
        <v>0.08</v>
      </c>
      <c r="E44" t="s">
        <v>15</v>
      </c>
    </row>
    <row r="45" spans="1:5" x14ac:dyDescent="0.2">
      <c r="C45" t="s">
        <v>40</v>
      </c>
      <c r="D45" s="6">
        <v>0.08</v>
      </c>
    </row>
    <row r="46" spans="1:5" x14ac:dyDescent="0.2">
      <c r="C46" t="s">
        <v>36</v>
      </c>
      <c r="D46" s="6">
        <v>0.6</v>
      </c>
    </row>
    <row r="47" spans="1:5" x14ac:dyDescent="0.2">
      <c r="C47" t="s">
        <v>31</v>
      </c>
      <c r="D47" s="10">
        <f>(1-D46)*D45</f>
        <v>3.2000000000000001E-2</v>
      </c>
    </row>
    <row r="49" spans="3:4" x14ac:dyDescent="0.2">
      <c r="C49" t="s">
        <v>19</v>
      </c>
      <c r="D49" s="4">
        <f>D43/(D44-D47)</f>
        <v>15.625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6730-D608-A842-9BFB-54231FA32D58}">
  <dimension ref="A1:H18"/>
  <sheetViews>
    <sheetView workbookViewId="0">
      <selection activeCell="C18" sqref="C18"/>
    </sheetView>
  </sheetViews>
  <sheetFormatPr baseColWidth="10" defaultRowHeight="16" x14ac:dyDescent="0.2"/>
  <cols>
    <col min="2" max="2" width="16.1640625" customWidth="1"/>
    <col min="3" max="3" width="23.5" bestFit="1" customWidth="1"/>
  </cols>
  <sheetData>
    <row r="1" spans="1:6" x14ac:dyDescent="0.2">
      <c r="A1" t="s">
        <v>41</v>
      </c>
    </row>
    <row r="3" spans="1:6" x14ac:dyDescent="0.2">
      <c r="A3" t="s">
        <v>11</v>
      </c>
    </row>
    <row r="4" spans="1:6" x14ac:dyDescent="0.2">
      <c r="B4" t="s">
        <v>31</v>
      </c>
      <c r="C4" s="7">
        <v>1.2999999999999999E-2</v>
      </c>
      <c r="F4" t="s">
        <v>43</v>
      </c>
    </row>
    <row r="5" spans="1:6" x14ac:dyDescent="0.2">
      <c r="B5" t="s">
        <v>45</v>
      </c>
      <c r="C5">
        <v>4</v>
      </c>
      <c r="F5" t="s">
        <v>44</v>
      </c>
    </row>
    <row r="6" spans="1:6" x14ac:dyDescent="0.2">
      <c r="B6" t="s">
        <v>42</v>
      </c>
      <c r="C6">
        <v>109.15</v>
      </c>
    </row>
    <row r="8" spans="1:6" x14ac:dyDescent="0.2">
      <c r="B8" t="s">
        <v>17</v>
      </c>
      <c r="C8" s="7">
        <f>C5/C6+C4</f>
        <v>4.9646816307833255E-2</v>
      </c>
    </row>
    <row r="11" spans="1:6" x14ac:dyDescent="0.2">
      <c r="A11" t="s">
        <v>21</v>
      </c>
      <c r="D11" t="s">
        <v>48</v>
      </c>
      <c r="E11" t="s">
        <v>40</v>
      </c>
      <c r="F11" t="s">
        <v>46</v>
      </c>
    </row>
    <row r="12" spans="1:6" x14ac:dyDescent="0.2">
      <c r="D12">
        <v>15</v>
      </c>
      <c r="E12" s="7">
        <v>0.14399999999999999</v>
      </c>
      <c r="F12" s="6">
        <v>0.68</v>
      </c>
    </row>
    <row r="13" spans="1:6" x14ac:dyDescent="0.2">
      <c r="D13">
        <v>16</v>
      </c>
      <c r="E13" s="7">
        <v>9.5000000000000001E-2</v>
      </c>
      <c r="F13" s="6">
        <v>0.52</v>
      </c>
    </row>
    <row r="14" spans="1:6" x14ac:dyDescent="0.2">
      <c r="D14">
        <v>17</v>
      </c>
      <c r="E14" s="7">
        <v>0.123</v>
      </c>
      <c r="F14" s="6">
        <v>0.65</v>
      </c>
    </row>
    <row r="15" spans="1:6" x14ac:dyDescent="0.2">
      <c r="D15">
        <v>18</v>
      </c>
      <c r="E15" s="7">
        <v>6.8000000000000005E-2</v>
      </c>
      <c r="F15" s="6">
        <v>0.43</v>
      </c>
    </row>
    <row r="16" spans="1:6" x14ac:dyDescent="0.2">
      <c r="D16" t="s">
        <v>47</v>
      </c>
      <c r="E16" s="7">
        <f>AVERAGE(E12:E15)</f>
        <v>0.1075</v>
      </c>
      <c r="F16" s="6">
        <f>AVERAGE(F12:F15)</f>
        <v>0.57000000000000006</v>
      </c>
    </row>
    <row r="17" spans="2:8" x14ac:dyDescent="0.2">
      <c r="B17" t="s">
        <v>31</v>
      </c>
      <c r="C17" s="11">
        <f>(1-F16)*E16</f>
        <v>4.6224999999999995E-2</v>
      </c>
      <c r="H17" t="s">
        <v>49</v>
      </c>
    </row>
    <row r="18" spans="2:8" x14ac:dyDescent="0.2">
      <c r="B18" t="s">
        <v>17</v>
      </c>
      <c r="C18" s="7">
        <f>C5/C6 + C17</f>
        <v>8.2871816307833246E-2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9CB8-DD1D-8F46-BEA3-9A7BFFD3FD02}">
  <dimension ref="A1:K18"/>
  <sheetViews>
    <sheetView workbookViewId="0">
      <selection activeCell="G11" sqref="G11"/>
    </sheetView>
  </sheetViews>
  <sheetFormatPr baseColWidth="10" defaultRowHeight="16" x14ac:dyDescent="0.2"/>
  <cols>
    <col min="4" max="4" width="16.1640625" customWidth="1"/>
  </cols>
  <sheetData>
    <row r="1" spans="1:11" x14ac:dyDescent="0.2">
      <c r="A1" t="s">
        <v>50</v>
      </c>
    </row>
    <row r="2" spans="1:11" x14ac:dyDescent="0.2">
      <c r="B2" t="s">
        <v>31</v>
      </c>
      <c r="C2" s="12">
        <v>7.4999999999999997E-2</v>
      </c>
      <c r="D2" t="s">
        <v>15</v>
      </c>
      <c r="E2" t="s">
        <v>51</v>
      </c>
      <c r="F2" s="2">
        <f>0.29</f>
        <v>0.28999999999999998</v>
      </c>
    </row>
    <row r="3" spans="1:11" x14ac:dyDescent="0.2">
      <c r="B3" t="s">
        <v>17</v>
      </c>
      <c r="C3" s="12">
        <v>5.5E-2</v>
      </c>
    </row>
    <row r="5" spans="1:11" x14ac:dyDescent="0.2">
      <c r="B5" t="s">
        <v>52</v>
      </c>
      <c r="C5" s="4">
        <f>F2*(1+C2)</f>
        <v>0.31174999999999997</v>
      </c>
    </row>
    <row r="6" spans="1:11" x14ac:dyDescent="0.2">
      <c r="B6" t="s">
        <v>54</v>
      </c>
      <c r="C6" s="4">
        <f>C5/(C3-C2)</f>
        <v>-15.5875</v>
      </c>
      <c r="E6" t="s">
        <v>53</v>
      </c>
    </row>
    <row r="8" spans="1:11" x14ac:dyDescent="0.2">
      <c r="C8" s="7"/>
    </row>
    <row r="10" spans="1:11" x14ac:dyDescent="0.2">
      <c r="C10" s="2"/>
    </row>
    <row r="11" spans="1:11" x14ac:dyDescent="0.2">
      <c r="C11" s="7"/>
    </row>
    <row r="12" spans="1:11" x14ac:dyDescent="0.2">
      <c r="C12" s="4"/>
      <c r="E12" s="2"/>
      <c r="F12" s="2"/>
      <c r="G12" s="2"/>
      <c r="H12" s="2"/>
      <c r="I12" s="2"/>
      <c r="J12" s="2"/>
      <c r="K12" s="2"/>
    </row>
    <row r="13" spans="1:11" x14ac:dyDescent="0.2">
      <c r="E13" s="12"/>
      <c r="F13" s="12"/>
      <c r="G13" s="12"/>
      <c r="H13" s="12"/>
      <c r="I13" s="12"/>
      <c r="J13" s="12"/>
      <c r="K13" s="12"/>
    </row>
    <row r="14" spans="1:11" x14ac:dyDescent="0.2">
      <c r="E14" s="12"/>
      <c r="F14" s="13"/>
      <c r="G14" s="13"/>
      <c r="H14" s="13"/>
      <c r="I14" s="13"/>
      <c r="J14" s="13"/>
      <c r="K14" s="13"/>
    </row>
    <row r="15" spans="1:11" x14ac:dyDescent="0.2">
      <c r="E15" s="7"/>
      <c r="F15" s="7"/>
      <c r="G15" s="7"/>
      <c r="H15" s="7"/>
      <c r="I15" s="7"/>
      <c r="J15" s="7"/>
      <c r="K15" s="7"/>
    </row>
    <row r="16" spans="1:11" x14ac:dyDescent="0.2">
      <c r="E16" s="8"/>
      <c r="F16" s="8"/>
      <c r="G16" s="8"/>
      <c r="H16" s="8"/>
      <c r="I16" s="8"/>
      <c r="J16" s="8"/>
      <c r="K16" s="8"/>
    </row>
    <row r="18" spans="3:11" x14ac:dyDescent="0.2">
      <c r="C18" s="4"/>
      <c r="E18" s="4"/>
      <c r="F18" s="4"/>
      <c r="G18" s="4"/>
      <c r="H18" s="4"/>
      <c r="I18" s="4"/>
      <c r="J18" s="4"/>
      <c r="K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E0A8-D422-C743-B23B-05330A502797}">
  <dimension ref="A1:K37"/>
  <sheetViews>
    <sheetView topLeftCell="A7" workbookViewId="0">
      <selection activeCell="D37" sqref="D37"/>
    </sheetView>
  </sheetViews>
  <sheetFormatPr baseColWidth="10" defaultRowHeight="16" x14ac:dyDescent="0.2"/>
  <cols>
    <col min="4" max="4" width="21" bestFit="1" customWidth="1"/>
    <col min="8" max="8" width="20.33203125" bestFit="1" customWidth="1"/>
  </cols>
  <sheetData>
    <row r="1" spans="1:11" x14ac:dyDescent="0.2">
      <c r="A1" t="s">
        <v>55</v>
      </c>
    </row>
    <row r="2" spans="1:11" x14ac:dyDescent="0.2">
      <c r="G2" t="s">
        <v>57</v>
      </c>
    </row>
    <row r="3" spans="1:11" x14ac:dyDescent="0.2">
      <c r="B3" t="s">
        <v>56</v>
      </c>
      <c r="C3" t="s">
        <v>45</v>
      </c>
      <c r="F3" t="s">
        <v>58</v>
      </c>
      <c r="G3" s="6">
        <v>0.25</v>
      </c>
      <c r="I3" t="s">
        <v>60</v>
      </c>
      <c r="K3" s="6">
        <v>0.12</v>
      </c>
    </row>
    <row r="4" spans="1:11" x14ac:dyDescent="0.2">
      <c r="B4" s="16">
        <v>0</v>
      </c>
      <c r="C4" s="17">
        <v>0.2</v>
      </c>
      <c r="F4" t="s">
        <v>59</v>
      </c>
      <c r="G4" s="6">
        <v>0.03</v>
      </c>
    </row>
    <row r="5" spans="1:11" x14ac:dyDescent="0.2">
      <c r="B5" s="16">
        <v>1</v>
      </c>
      <c r="C5" s="17">
        <f>C4*(1+25%)</f>
        <v>0.25</v>
      </c>
    </row>
    <row r="6" spans="1:11" x14ac:dyDescent="0.2">
      <c r="B6" s="16">
        <v>2</v>
      </c>
      <c r="C6" s="17">
        <f>C5*(1+25%)</f>
        <v>0.3125</v>
      </c>
    </row>
    <row r="7" spans="1:11" x14ac:dyDescent="0.2">
      <c r="B7" s="16">
        <v>3</v>
      </c>
      <c r="C7" s="17">
        <f t="shared" ref="C7:C8" si="0">C6*(1+25%)</f>
        <v>0.390625</v>
      </c>
    </row>
    <row r="8" spans="1:11" x14ac:dyDescent="0.2">
      <c r="B8" s="16">
        <v>4</v>
      </c>
      <c r="C8" s="17">
        <f t="shared" si="0"/>
        <v>0.48828125</v>
      </c>
    </row>
    <row r="9" spans="1:11" x14ac:dyDescent="0.2">
      <c r="B9" s="14">
        <v>5</v>
      </c>
      <c r="C9" s="15">
        <f>C8*(1+3%)</f>
        <v>0.5029296875</v>
      </c>
    </row>
    <row r="10" spans="1:11" x14ac:dyDescent="0.2">
      <c r="B10" s="14">
        <v>6</v>
      </c>
      <c r="C10" s="15">
        <f>C9*(1+3%)</f>
        <v>0.51801757812500004</v>
      </c>
    </row>
    <row r="11" spans="1:11" x14ac:dyDescent="0.2">
      <c r="B11" s="14" t="s">
        <v>61</v>
      </c>
      <c r="C11" s="14"/>
    </row>
    <row r="12" spans="1:11" x14ac:dyDescent="0.2">
      <c r="B12" s="14" t="s">
        <v>26</v>
      </c>
      <c r="C12" s="14"/>
    </row>
    <row r="15" spans="1:11" x14ac:dyDescent="0.2">
      <c r="G15" t="s">
        <v>80</v>
      </c>
    </row>
    <row r="16" spans="1:11" x14ac:dyDescent="0.2">
      <c r="B16" t="s">
        <v>62</v>
      </c>
      <c r="G16" t="s">
        <v>75</v>
      </c>
    </row>
    <row r="17" spans="2:11" x14ac:dyDescent="0.2">
      <c r="C17" t="s">
        <v>63</v>
      </c>
      <c r="D17" s="2">
        <f>C5</f>
        <v>0.25</v>
      </c>
      <c r="H17" t="s">
        <v>63</v>
      </c>
      <c r="I17" s="2">
        <f>C9</f>
        <v>0.5029296875</v>
      </c>
    </row>
    <row r="18" spans="2:11" x14ac:dyDescent="0.2">
      <c r="C18" t="s">
        <v>64</v>
      </c>
      <c r="D18" s="6">
        <v>0.25</v>
      </c>
      <c r="H18" t="s">
        <v>76</v>
      </c>
      <c r="I18" s="19">
        <v>0.03</v>
      </c>
    </row>
    <row r="19" spans="2:11" x14ac:dyDescent="0.2">
      <c r="C19" t="s">
        <v>65</v>
      </c>
      <c r="D19" s="6">
        <v>0.12</v>
      </c>
      <c r="F19" s="7"/>
      <c r="H19" t="s">
        <v>77</v>
      </c>
      <c r="I19" s="6">
        <v>0.12</v>
      </c>
    </row>
    <row r="20" spans="2:11" x14ac:dyDescent="0.2">
      <c r="F20" s="7"/>
    </row>
    <row r="21" spans="2:11" x14ac:dyDescent="0.2">
      <c r="D21" s="4"/>
      <c r="H21" t="s">
        <v>78</v>
      </c>
      <c r="I21" s="4">
        <f>I17/(I19-I18)</f>
        <v>5.5881076388888893</v>
      </c>
      <c r="J21" s="4"/>
      <c r="K21" t="s">
        <v>79</v>
      </c>
    </row>
    <row r="22" spans="2:11" x14ac:dyDescent="0.2">
      <c r="D22" s="6"/>
    </row>
    <row r="24" spans="2:11" x14ac:dyDescent="0.2">
      <c r="C24" t="s">
        <v>66</v>
      </c>
      <c r="D24" t="s">
        <v>68</v>
      </c>
      <c r="E24" s="4">
        <f>D17/(D19-D18)</f>
        <v>-1.9230769230769229</v>
      </c>
    </row>
    <row r="25" spans="2:11" x14ac:dyDescent="0.2">
      <c r="C25" s="18"/>
    </row>
    <row r="26" spans="2:11" x14ac:dyDescent="0.2">
      <c r="C26" s="18"/>
    </row>
    <row r="27" spans="2:11" x14ac:dyDescent="0.2">
      <c r="B27" s="6"/>
      <c r="C27" t="s">
        <v>67</v>
      </c>
      <c r="D27" t="s">
        <v>69</v>
      </c>
      <c r="E27">
        <f>(1+D18)^4</f>
        <v>2.44140625</v>
      </c>
    </row>
    <row r="28" spans="2:11" x14ac:dyDescent="0.2">
      <c r="C28" s="4"/>
      <c r="D28" t="s">
        <v>70</v>
      </c>
      <c r="E28">
        <f>(1+D19)^4</f>
        <v>1.5735193600000004</v>
      </c>
    </row>
    <row r="29" spans="2:11" x14ac:dyDescent="0.2">
      <c r="D29" t="s">
        <v>71</v>
      </c>
      <c r="E29">
        <f>E27/E28</f>
        <v>1.5515578086055448</v>
      </c>
    </row>
    <row r="30" spans="2:11" x14ac:dyDescent="0.2">
      <c r="D30" t="s">
        <v>72</v>
      </c>
      <c r="E30">
        <f>1-E29</f>
        <v>-0.55155780860554482</v>
      </c>
    </row>
    <row r="34" spans="1:6" x14ac:dyDescent="0.2">
      <c r="A34" t="s">
        <v>73</v>
      </c>
      <c r="C34" t="s">
        <v>82</v>
      </c>
      <c r="D34" s="4">
        <f>E24*E30</f>
        <v>1.0606880934722014</v>
      </c>
    </row>
    <row r="35" spans="1:6" x14ac:dyDescent="0.2">
      <c r="F35" s="4">
        <f>D34+D37</f>
        <v>4.612031522058226</v>
      </c>
    </row>
    <row r="36" spans="1:6" x14ac:dyDescent="0.2">
      <c r="A36" t="s">
        <v>74</v>
      </c>
      <c r="C36" t="s">
        <v>81</v>
      </c>
      <c r="D36" s="4">
        <f>I21</f>
        <v>5.5881076388888893</v>
      </c>
    </row>
    <row r="37" spans="1:6" x14ac:dyDescent="0.2">
      <c r="C37" t="s">
        <v>82</v>
      </c>
      <c r="D37" s="4">
        <f>D36/(1+12%)^4</f>
        <v>3.551343428586025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4344-E3D7-9F4F-BD1D-696C5317E977}">
  <dimension ref="B2:I14"/>
  <sheetViews>
    <sheetView workbookViewId="0">
      <selection activeCell="G2" sqref="G2"/>
    </sheetView>
  </sheetViews>
  <sheetFormatPr baseColWidth="10" defaultRowHeight="16" x14ac:dyDescent="0.2"/>
  <sheetData>
    <row r="2" spans="2:9" x14ac:dyDescent="0.2">
      <c r="B2" t="s">
        <v>84</v>
      </c>
      <c r="C2" s="1">
        <v>0.8</v>
      </c>
      <c r="F2" t="s">
        <v>81</v>
      </c>
      <c r="G2" s="1">
        <f>(C2/(C4-C3))</f>
        <v>11.428571428571431</v>
      </c>
    </row>
    <row r="3" spans="2:9" x14ac:dyDescent="0.2">
      <c r="B3" t="s">
        <v>31</v>
      </c>
      <c r="C3" s="6">
        <v>0.05</v>
      </c>
      <c r="F3" t="s">
        <v>82</v>
      </c>
      <c r="G3" s="1">
        <f>G2/(1+C4)^3</f>
        <v>8.1346314035818406</v>
      </c>
      <c r="I3" t="s">
        <v>86</v>
      </c>
    </row>
    <row r="4" spans="2:9" x14ac:dyDescent="0.2">
      <c r="B4" t="s">
        <v>17</v>
      </c>
      <c r="C4" s="6">
        <v>0.12</v>
      </c>
    </row>
    <row r="6" spans="2:9" x14ac:dyDescent="0.2">
      <c r="B6" t="s">
        <v>85</v>
      </c>
      <c r="C6" t="s">
        <v>45</v>
      </c>
    </row>
    <row r="7" spans="2:9" x14ac:dyDescent="0.2">
      <c r="B7">
        <v>0</v>
      </c>
      <c r="C7" s="2">
        <v>0</v>
      </c>
    </row>
    <row r="8" spans="2:9" x14ac:dyDescent="0.2">
      <c r="B8">
        <v>1</v>
      </c>
      <c r="C8" s="2">
        <v>0</v>
      </c>
    </row>
    <row r="9" spans="2:9" x14ac:dyDescent="0.2">
      <c r="B9">
        <v>2</v>
      </c>
      <c r="C9" s="2">
        <v>0</v>
      </c>
    </row>
    <row r="10" spans="2:9" x14ac:dyDescent="0.2">
      <c r="B10">
        <v>3</v>
      </c>
      <c r="C10" s="2">
        <v>0</v>
      </c>
    </row>
    <row r="11" spans="2:9" x14ac:dyDescent="0.2">
      <c r="B11">
        <v>4</v>
      </c>
      <c r="C11" s="2">
        <v>0.8</v>
      </c>
    </row>
    <row r="12" spans="2:9" x14ac:dyDescent="0.2">
      <c r="B12">
        <v>5</v>
      </c>
    </row>
    <row r="13" spans="2:9" x14ac:dyDescent="0.2">
      <c r="B13" t="s">
        <v>61</v>
      </c>
    </row>
    <row r="14" spans="2:9" x14ac:dyDescent="0.2">
      <c r="B14" t="s"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3891-4E4A-F744-8370-55C9B722EBB7}">
  <dimension ref="A1:H13"/>
  <sheetViews>
    <sheetView zoomScale="118" workbookViewId="0">
      <selection activeCell="H11" sqref="H11"/>
    </sheetView>
  </sheetViews>
  <sheetFormatPr baseColWidth="10" defaultRowHeight="16" x14ac:dyDescent="0.2"/>
  <sheetData>
    <row r="1" spans="1:8" x14ac:dyDescent="0.2">
      <c r="A1" t="s">
        <v>87</v>
      </c>
    </row>
    <row r="2" spans="1:8" x14ac:dyDescent="0.2">
      <c r="E2" t="s">
        <v>31</v>
      </c>
      <c r="F2" s="6">
        <v>0.03</v>
      </c>
      <c r="G2" t="s">
        <v>15</v>
      </c>
      <c r="H2" t="s">
        <v>94</v>
      </c>
    </row>
    <row r="3" spans="1:8" x14ac:dyDescent="0.2">
      <c r="A3" t="s">
        <v>91</v>
      </c>
      <c r="E3" t="s">
        <v>92</v>
      </c>
      <c r="F3" s="20">
        <f>(1+F2/F4)^(F4*F5) -1</f>
        <v>1.4999999999999902E-2</v>
      </c>
      <c r="G3" t="s">
        <v>89</v>
      </c>
    </row>
    <row r="4" spans="1:8" x14ac:dyDescent="0.2">
      <c r="A4">
        <v>0</v>
      </c>
      <c r="B4" t="s">
        <v>88</v>
      </c>
      <c r="C4">
        <v>0.6</v>
      </c>
      <c r="E4" t="s">
        <v>25</v>
      </c>
      <c r="F4">
        <v>2</v>
      </c>
      <c r="H4" t="s">
        <v>93</v>
      </c>
    </row>
    <row r="5" spans="1:8" x14ac:dyDescent="0.2">
      <c r="A5">
        <v>1</v>
      </c>
      <c r="B5" t="s">
        <v>90</v>
      </c>
      <c r="C5">
        <f>C4*(1+F3)</f>
        <v>0.60899999999999987</v>
      </c>
      <c r="E5" t="s">
        <v>26</v>
      </c>
      <c r="F5" s="8">
        <v>0.5</v>
      </c>
      <c r="H5" t="s">
        <v>95</v>
      </c>
    </row>
    <row r="6" spans="1:8" x14ac:dyDescent="0.2">
      <c r="A6">
        <v>2</v>
      </c>
      <c r="B6" t="s">
        <v>88</v>
      </c>
      <c r="C6" s="6"/>
    </row>
    <row r="7" spans="1:8" x14ac:dyDescent="0.2">
      <c r="A7">
        <v>3</v>
      </c>
      <c r="B7" t="s">
        <v>90</v>
      </c>
      <c r="E7" t="s">
        <v>17</v>
      </c>
      <c r="F7" s="6">
        <v>0.15</v>
      </c>
      <c r="G7" t="s">
        <v>15</v>
      </c>
      <c r="H7" t="s">
        <v>98</v>
      </c>
    </row>
    <row r="8" spans="1:8" x14ac:dyDescent="0.2">
      <c r="A8">
        <v>4</v>
      </c>
      <c r="B8" t="s">
        <v>88</v>
      </c>
      <c r="C8" s="6"/>
      <c r="E8" t="s">
        <v>39</v>
      </c>
      <c r="F8" s="3">
        <f>(1+F7/F9)^(F9*F10) -1</f>
        <v>7.2380529476360866E-2</v>
      </c>
      <c r="G8" t="s">
        <v>89</v>
      </c>
    </row>
    <row r="9" spans="1:8" x14ac:dyDescent="0.2">
      <c r="A9">
        <v>5</v>
      </c>
      <c r="B9" t="s">
        <v>90</v>
      </c>
      <c r="C9" s="20"/>
      <c r="E9" t="s">
        <v>25</v>
      </c>
      <c r="F9">
        <v>1</v>
      </c>
      <c r="H9" t="s">
        <v>99</v>
      </c>
    </row>
    <row r="10" spans="1:8" x14ac:dyDescent="0.2">
      <c r="E10" t="s">
        <v>26</v>
      </c>
      <c r="F10">
        <v>0.5</v>
      </c>
      <c r="H10" t="s">
        <v>100</v>
      </c>
    </row>
    <row r="11" spans="1:8" x14ac:dyDescent="0.2">
      <c r="C11" s="8"/>
    </row>
    <row r="13" spans="1:8" x14ac:dyDescent="0.2">
      <c r="C13" s="2"/>
      <c r="E13" t="s">
        <v>96</v>
      </c>
      <c r="F13" s="2">
        <f>C5/(F8-F3)</f>
        <v>10.613356230023799</v>
      </c>
      <c r="H13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37A8-D4F0-B34F-B89F-674DF1BB066C}">
  <dimension ref="A1:E10"/>
  <sheetViews>
    <sheetView tabSelected="1" workbookViewId="0">
      <selection activeCell="C5" sqref="C5"/>
    </sheetView>
  </sheetViews>
  <sheetFormatPr baseColWidth="10" defaultRowHeight="16" x14ac:dyDescent="0.2"/>
  <sheetData>
    <row r="1" spans="1:5" x14ac:dyDescent="0.2">
      <c r="A1" t="s">
        <v>101</v>
      </c>
    </row>
    <row r="3" spans="1:5" x14ac:dyDescent="0.2">
      <c r="B3" t="s">
        <v>17</v>
      </c>
      <c r="C3" s="6">
        <v>0.1</v>
      </c>
      <c r="D3" t="s">
        <v>15</v>
      </c>
      <c r="E3" t="s">
        <v>94</v>
      </c>
    </row>
    <row r="4" spans="1:5" x14ac:dyDescent="0.2">
      <c r="B4" t="s">
        <v>25</v>
      </c>
      <c r="C4">
        <v>2</v>
      </c>
    </row>
    <row r="5" spans="1:5" x14ac:dyDescent="0.2">
      <c r="B5" t="s">
        <v>26</v>
      </c>
      <c r="C5">
        <v>1</v>
      </c>
    </row>
    <row r="6" spans="1:5" x14ac:dyDescent="0.2">
      <c r="B6" t="s">
        <v>39</v>
      </c>
      <c r="C6" s="3">
        <f>(1+C3/2)^(C4*C5) -1</f>
        <v>0.10250000000000004</v>
      </c>
    </row>
    <row r="8" spans="1:5" x14ac:dyDescent="0.2">
      <c r="B8" t="s">
        <v>8</v>
      </c>
      <c r="C8" s="1">
        <v>2.44</v>
      </c>
    </row>
    <row r="10" spans="1:5" x14ac:dyDescent="0.2">
      <c r="B10" t="s">
        <v>102</v>
      </c>
      <c r="C10" s="21">
        <f>C8*C6</f>
        <v>0.2501000000000001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52A2-75E9-2148-86A2-359CEADA00B1}">
  <dimension ref="A2"/>
  <sheetViews>
    <sheetView workbookViewId="0">
      <selection activeCell="A4" sqref="A4"/>
    </sheetView>
  </sheetViews>
  <sheetFormatPr baseColWidth="10" defaultRowHeight="16" x14ac:dyDescent="0.2"/>
  <sheetData>
    <row r="2" spans="1:1" x14ac:dyDescent="0.2">
      <c r="A2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Sheet7</vt:lpstr>
      <vt:lpstr>Sheet8</vt:lpstr>
      <vt:lpstr>Sheet6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2022-09-14T06:45:24Z</dcterms:created>
  <dcterms:modified xsi:type="dcterms:W3CDTF">2022-09-19T03:33:35Z</dcterms:modified>
</cp:coreProperties>
</file>