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720" activeTab="2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24519"/>
</workbook>
</file>

<file path=xl/calcChain.xml><?xml version="1.0" encoding="utf-8"?>
<calcChain xmlns="http://schemas.openxmlformats.org/spreadsheetml/2006/main">
  <c r="E11" i="3"/>
  <c r="E10"/>
  <c r="E9"/>
  <c r="F11"/>
  <c r="F10"/>
  <c r="F9"/>
  <c r="F45" i="1"/>
  <c r="D11" i="3"/>
  <c r="D10"/>
  <c r="D9"/>
  <c r="D9" i="2"/>
  <c r="C10" i="3"/>
  <c r="C11"/>
  <c r="C9"/>
  <c r="B11"/>
  <c r="B10"/>
  <c r="B9"/>
  <c r="E4"/>
  <c r="E3"/>
  <c r="E2"/>
  <c r="F5"/>
  <c r="F4"/>
  <c r="F3"/>
  <c r="F2"/>
  <c r="E5"/>
  <c r="D5"/>
  <c r="D4"/>
  <c r="D3"/>
  <c r="D2"/>
  <c r="C4"/>
  <c r="C5"/>
  <c r="C3"/>
  <c r="B2"/>
  <c r="B5"/>
  <c r="B4"/>
  <c r="B3"/>
  <c r="C2"/>
  <c r="F52" i="1"/>
  <c r="F49"/>
  <c r="F48"/>
  <c r="F47"/>
  <c r="F44" l="1"/>
  <c r="F43"/>
  <c r="F42"/>
  <c r="F39"/>
  <c r="F38"/>
  <c r="F37"/>
  <c r="F36"/>
  <c r="F33"/>
  <c r="F32"/>
  <c r="F30"/>
  <c r="F31"/>
  <c r="F29"/>
  <c r="F10" i="2" l="1"/>
  <c r="F11"/>
  <c r="F9"/>
  <c r="E10"/>
  <c r="E11"/>
  <c r="E9"/>
  <c r="D10"/>
  <c r="D11"/>
  <c r="C10"/>
  <c r="C11"/>
  <c r="C9"/>
  <c r="B10"/>
  <c r="B11"/>
  <c r="B9"/>
  <c r="F3"/>
  <c r="F4"/>
  <c r="F5"/>
  <c r="F2"/>
  <c r="E3"/>
  <c r="E4"/>
  <c r="E5"/>
  <c r="E2"/>
  <c r="D3"/>
  <c r="D4"/>
  <c r="D5"/>
  <c r="D2"/>
  <c r="C3"/>
  <c r="C4"/>
  <c r="C5"/>
  <c r="C2"/>
  <c r="B3"/>
  <c r="B4"/>
  <c r="B5"/>
  <c r="B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<sst xmlns="http://schemas.openxmlformats.org/spreadsheetml/2006/main" count="1531" uniqueCount="76">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</sst>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6" fillId="0" borderId="0" xfId="4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2"/>
  <sheetViews>
    <sheetView zoomScale="85" zoomScaleNormal="85" workbookViewId="0">
      <selection activeCell="F45" sqref="F45"/>
    </sheetView>
  </sheetViews>
  <sheetFormatPr defaultRowHeight="15"/>
  <cols>
    <col min="2" max="2" width="10.28515625" bestFit="1" customWidth="1"/>
    <col min="3" max="3" width="17.42578125" customWidth="1"/>
    <col min="4" max="4" width="17.5703125" customWidth="1"/>
    <col min="7" max="7" width="13.28515625" customWidth="1"/>
    <col min="14" max="14" width="45" bestFit="1" customWidth="1"/>
  </cols>
  <sheetData>
    <row r="1" spans="1:7" ht="30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14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14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14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14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14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14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14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14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14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14">
      <c r="F28" s="3" t="s">
        <v>23</v>
      </c>
    </row>
    <row r="29" spans="1:14">
      <c r="E29" s="4" t="s">
        <v>35</v>
      </c>
      <c r="F29">
        <f>(COUNTIF( G2:G25, "Boston"))</f>
        <v>4</v>
      </c>
    </row>
    <row r="30" spans="1:14">
      <c r="E30" s="4" t="s">
        <v>36</v>
      </c>
      <c r="F30">
        <f>COUNTIF(D2:D25, D12)</f>
        <v>5</v>
      </c>
    </row>
    <row r="31" spans="1:14">
      <c r="E31" s="4" t="s">
        <v>37</v>
      </c>
      <c r="F31">
        <f>COUNTIF(F2:F25, F9)</f>
        <v>8</v>
      </c>
      <c r="N31" s="18"/>
    </row>
    <row r="32" spans="1:14">
      <c r="E32" s="4" t="s">
        <v>38</v>
      </c>
      <c r="F32">
        <f>COUNTIF(C2:C25,C3)</f>
        <v>6</v>
      </c>
    </row>
    <row r="33" spans="5:6">
      <c r="E33" s="4" t="s">
        <v>30</v>
      </c>
      <c r="F33">
        <f>COUNTIF(E2:E25,"&lt;20")</f>
        <v>9</v>
      </c>
    </row>
    <row r="35" spans="5:6">
      <c r="F35" s="3" t="s">
        <v>24</v>
      </c>
    </row>
    <row r="36" spans="5:6">
      <c r="E36" s="4" t="s">
        <v>27</v>
      </c>
      <c r="F36">
        <f>SUMIF(D2:D25,D9,E2:E25)</f>
        <v>105</v>
      </c>
    </row>
    <row r="37" spans="5:6">
      <c r="E37" s="4" t="s">
        <v>28</v>
      </c>
      <c r="F37">
        <f>SUMIF(D2:D25,D13,E2:E25)</f>
        <v>164</v>
      </c>
    </row>
    <row r="38" spans="5:6">
      <c r="E38" s="4" t="s">
        <v>34</v>
      </c>
      <c r="F38">
        <f>SUMIF(F2:F25, F2, E2:E25)</f>
        <v>156</v>
      </c>
    </row>
    <row r="39" spans="5:6">
      <c r="E39" s="4" t="s">
        <v>44</v>
      </c>
      <c r="F39">
        <f>SUMIF(F2:F25, F14, E2:E25)</f>
        <v>40</v>
      </c>
    </row>
    <row r="41" spans="5:6">
      <c r="E41" s="4"/>
      <c r="F41" s="3" t="s">
        <v>25</v>
      </c>
    </row>
    <row r="42" spans="5:6">
      <c r="E42" s="4" t="s">
        <v>39</v>
      </c>
      <c r="F42">
        <f>COUNTIFS(D2:D25, D12, G2:G25, G2)</f>
        <v>2</v>
      </c>
    </row>
    <row r="43" spans="5:6">
      <c r="E43" s="4" t="s">
        <v>40</v>
      </c>
      <c r="F43">
        <f>COUNTIFS(C2:C25,C3, F2:F25, F10)</f>
        <v>2</v>
      </c>
    </row>
    <row r="44" spans="5:6">
      <c r="E44" s="4" t="s">
        <v>41</v>
      </c>
      <c r="F44">
        <f>COUNTIFS(G2:G25, G2, B2:B25, "&gt;="&amp;2-3-2013)</f>
        <v>4</v>
      </c>
    </row>
    <row r="45" spans="5:6">
      <c r="E45" s="4" t="s">
        <v>42</v>
      </c>
      <c r="F45">
        <f>COUNTIFS(A2:A25, "&gt;02-03-2013", A2:A25, "&lt;02-06-2013")</f>
        <v>0</v>
      </c>
    </row>
    <row r="46" spans="5:6">
      <c r="F46" s="3" t="s">
        <v>26</v>
      </c>
    </row>
    <row r="47" spans="5:6">
      <c r="E47" s="4" t="s">
        <v>31</v>
      </c>
      <c r="F47">
        <f>SUMIFS(E2:E25, D2:D25, D18, G2:G25, G18)</f>
        <v>25</v>
      </c>
    </row>
    <row r="48" spans="5:6">
      <c r="E48" s="4" t="s">
        <v>33</v>
      </c>
      <c r="F48">
        <f>SUMIFS(E2:E25, G2:G25, G10, F2:F25, F7)</f>
        <v>75</v>
      </c>
    </row>
    <row r="49" spans="5:6">
      <c r="E49" s="4" t="s">
        <v>43</v>
      </c>
      <c r="F49">
        <f>SUMIFS(E2:E25, B2:B25, "&lt;02-03-2013", B2:B25, "&gt;02-06-2013")</f>
        <v>0</v>
      </c>
    </row>
    <row r="52" spans="5:6">
      <c r="E52" s="4" t="s">
        <v>32</v>
      </c>
      <c r="F52">
        <f>SUMIFS(E2:E25, G2:G25, G18) + SUMIFS(E2:E25, G2:G25, G14) + SUMIFS(E2:E25, G2:G25, G19)</f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zoomScale="115" zoomScaleNormal="115" workbookViewId="0">
      <selection activeCell="B31" sqref="B31"/>
    </sheetView>
  </sheetViews>
  <sheetFormatPr defaultRowHeight="1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>
        <f>COUNTIFS(B16:B241, B16)</f>
        <v>71</v>
      </c>
      <c r="C2" s="2">
        <f>SUMIFS(E16:E241, B16:B241, B16)</f>
        <v>717</v>
      </c>
      <c r="D2" s="2">
        <f>COUNTIFS(D16:D241, D16, B16:B241, B16)</f>
        <v>42</v>
      </c>
      <c r="E2" s="2">
        <f>COUNTIFS(D16:D241, D17, B16:B241, B16)</f>
        <v>29</v>
      </c>
      <c r="F2" s="2">
        <f>SUMIFS(E16:E241, D16:D241, D16, B16:B241, B16)</f>
        <v>414</v>
      </c>
    </row>
    <row r="3" spans="1:6">
      <c r="A3" s="9" t="s">
        <v>47</v>
      </c>
      <c r="B3" s="2">
        <f>COUNTIFS(B16:B241, B208)</f>
        <v>46</v>
      </c>
      <c r="C3" s="2">
        <f>SUMIFS(E16:E241, B16:B241, B211)</f>
        <v>1934</v>
      </c>
      <c r="D3" s="2">
        <f>COUNTIFS(D16:D241, D16, B16:B241, B19)</f>
        <v>31</v>
      </c>
      <c r="E3" s="2">
        <f>COUNTIFS(D16:D241, D17, B16:B241, B19)</f>
        <v>15</v>
      </c>
      <c r="F3" s="2">
        <f>SUMIFS(E16:E241, D16:D241, D16, B16:B241, B19)</f>
        <v>1350</v>
      </c>
    </row>
    <row r="4" spans="1:6">
      <c r="A4" s="10" t="s">
        <v>49</v>
      </c>
      <c r="B4" s="2">
        <f>COUNTIFS(B16:B241, B20)</f>
        <v>50</v>
      </c>
      <c r="C4" s="2">
        <f>SUMIFS(E16:E241, B16:B241, B20)</f>
        <v>1650</v>
      </c>
      <c r="D4" s="2">
        <f>COUNTIFS(D16:D241, D16, B16:B241, B20)</f>
        <v>35</v>
      </c>
      <c r="E4" s="2">
        <f>COUNTIFS(D16:D241, D17, B16:B241, B2)</f>
        <v>0</v>
      </c>
      <c r="F4" s="2">
        <f>SUMIFS(E16:E241, D16:D241, D16, B16:B241, B20)</f>
        <v>1155</v>
      </c>
    </row>
    <row r="5" spans="1:6">
      <c r="A5" s="2" t="s">
        <v>52</v>
      </c>
      <c r="B5" s="2">
        <f>COUNTIFS(B16:B241, B22)</f>
        <v>32</v>
      </c>
      <c r="C5" s="2">
        <f>SUMIFS(E16:E241, B16:B241, B22)</f>
        <v>1119</v>
      </c>
      <c r="D5" s="2">
        <f>COUNTIFS(D16:D241, D16, B16:B241, B22)</f>
        <v>21</v>
      </c>
      <c r="E5" s="2">
        <f t="shared" ref="E5" si="0">COUNTIFS(D19:D244, D211, B19:B244, B212)</f>
        <v>31</v>
      </c>
      <c r="F5" s="2">
        <f>SUMIFS(E16:E241, D16:D241, D16, B16:B241, B22)</f>
        <v>735</v>
      </c>
    </row>
    <row r="6" spans="1:6">
      <c r="A6" s="17"/>
      <c r="B6" s="17"/>
      <c r="C6" s="17"/>
      <c r="D6" s="17"/>
      <c r="E6" s="17"/>
      <c r="F6" s="17"/>
    </row>
    <row r="8" spans="1:6" ht="47.2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>
        <f xml:space="preserve"> COUNTIF(C16:C241, C16)</f>
        <v>25</v>
      </c>
      <c r="C9" s="2">
        <f>SUMIF( C16:C241, C16, E16:E241)</f>
        <v>688</v>
      </c>
      <c r="D9" s="2">
        <f>COUNTIFS(C16:C241, A9, B16:B241, B16)</f>
        <v>7</v>
      </c>
      <c r="E9" s="2">
        <f>COUNTIFS(C16:C241, C16, B16:B241, B26)</f>
        <v>1</v>
      </c>
      <c r="F9" s="2">
        <f>SUMIFS(E16:E241, B16:B241, B16, C16:C241, A9,  A16:A241, "&gt;10/5/2013", A16:A241, " &lt;20/05/2013")</f>
        <v>0</v>
      </c>
    </row>
    <row r="10" spans="1:6">
      <c r="A10" s="9" t="s">
        <v>54</v>
      </c>
      <c r="B10" s="2">
        <f>COUNTIF(C16:C241, C17)</f>
        <v>31</v>
      </c>
      <c r="C10" s="2">
        <f>SUMIF( C16:C242, C17, E16:E242)</f>
        <v>965</v>
      </c>
      <c r="D10" s="2">
        <f>COUNTIFS(C16:C241, A10, B16:B241, B17)</f>
        <v>8</v>
      </c>
      <c r="E10" s="2">
        <f>COUNTIFS(C16:C241, C17, B16:B241, B26)</f>
        <v>1</v>
      </c>
      <c r="F10" s="2">
        <f>SUMIFS(E16:E241, B16:B241, B16, C16:C241, A10,   A16:A241, "&gt;10/5/2013", A16:A241, " &lt;20/05/2013")</f>
        <v>0</v>
      </c>
    </row>
    <row r="11" spans="1:6">
      <c r="A11" s="9" t="s">
        <v>56</v>
      </c>
      <c r="B11" s="2">
        <f>COUNTIF(C16:C241, C19)</f>
        <v>23</v>
      </c>
      <c r="C11" s="2">
        <f>SUMIF( C16:C243, C20, E16:E243)</f>
        <v>701</v>
      </c>
      <c r="D11" s="2">
        <f>COUNTIFS(C16:C241, A11, B16:B241, B18)</f>
        <v>5</v>
      </c>
      <c r="E11" s="2">
        <f>COUNTIFS(C16:C241, A11, B16:B241, B26)</f>
        <v>1</v>
      </c>
      <c r="F11" s="2">
        <f>SUMIFS(E16:E241, B16:B241, B16, C16:C241, A11,  A16:A241, "&gt;10/5/2013", A16:A241, " &lt;20/05/2013")</f>
        <v>0</v>
      </c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1"/>
  <sheetViews>
    <sheetView tabSelected="1" zoomScale="115" zoomScaleNormal="115" workbookViewId="0">
      <selection activeCell="D17" sqref="D17"/>
    </sheetView>
  </sheetViews>
  <sheetFormatPr defaultRowHeight="1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>
      <c r="A6" s="17"/>
      <c r="B6" s="17"/>
      <c r="C6" s="17"/>
      <c r="D6" s="17"/>
      <c r="E6" s="17"/>
      <c r="F6" s="17"/>
    </row>
    <row r="8" spans="1:6" ht="48.75" customHeight="1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>
      <c r="B12" s="16"/>
    </row>
    <row r="13" spans="1:6">
      <c r="B13" s="16"/>
    </row>
    <row r="14" spans="1:6">
      <c r="A14" s="19" t="s">
        <v>65</v>
      </c>
      <c r="B14" s="19"/>
      <c r="C14" s="19"/>
      <c r="D14" s="19"/>
      <c r="E14" s="19"/>
    </row>
    <row r="15" spans="1:6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8"/>
  <sheetViews>
    <sheetView workbookViewId="0">
      <selection activeCell="B8" sqref="B8"/>
    </sheetView>
  </sheetViews>
  <sheetFormatPr defaultRowHeight="15"/>
  <sheetData>
    <row r="8" spans="2:2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ACER</cp:lastModifiedBy>
  <dcterms:created xsi:type="dcterms:W3CDTF">2013-06-05T17:23:06Z</dcterms:created>
  <dcterms:modified xsi:type="dcterms:W3CDTF">2022-05-23T05:38:11Z</dcterms:modified>
</cp:coreProperties>
</file>