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tarter Kits\J7ES\Release Package\E2\PROC112E2\"/>
    </mc:Choice>
  </mc:AlternateContent>
  <xr:revisionPtr revIDLastSave="0" documentId="13_ncr:1_{8E03222A-4D1D-44E8-98A4-B703154045D9}" xr6:coauthVersionLast="36" xr6:coauthVersionMax="47" xr10:uidLastSave="{00000000-0000-0000-0000-000000000000}"/>
  <bookViews>
    <workbookView xWindow="-110" yWindow="-110" windowWidth="23260" windowHeight="12580" xr2:uid="{00000000-000D-0000-FFFF-FFFF00000000}"/>
  </bookViews>
  <sheets>
    <sheet name="Kit List" sheetId="2" r:id="rId1"/>
    <sheet name="Kit Item Reference Designators" sheetId="3" r:id="rId2"/>
    <sheet name="Bulk Item List" sheetId="4" r:id="rId3"/>
    <sheet name="Packing Material" sheetId="5" r:id="rId4"/>
    <sheet name="WEEE Dataset" sheetId="6" r:id="rId5"/>
    <sheet name="Standard Descriptions" sheetId="7" r:id="rId6"/>
  </sheets>
  <definedNames>
    <definedName name="_xlnm._FilterDatabase" localSheetId="1" hidden="1">'Kit Item Reference Designators'!$A$1:$D$45</definedName>
    <definedName name="Disties">#REF!</definedName>
    <definedName name="Distributor">#REF!</definedName>
    <definedName name="Disty">#REF!</definedName>
    <definedName name="_xlnm.Print_Area" localSheetId="0">'Kit List'!$A$1:$L$26</definedName>
    <definedName name="Vendor">#REF!</definedName>
    <definedName name="Vendors">#REF!</definedName>
  </definedName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H12" i="2" l="1"/>
  <c r="G12" i="2"/>
  <c r="F12" i="2"/>
  <c r="G2" i="6" l="1"/>
  <c r="W2" i="6" l="1"/>
  <c r="U2" i="6"/>
  <c r="T2" i="6"/>
  <c r="S2" i="6"/>
  <c r="Q2" i="6"/>
  <c r="P2" i="6"/>
  <c r="O2" i="6"/>
  <c r="M2" i="6"/>
  <c r="K2" i="6"/>
  <c r="J2" i="6"/>
  <c r="B50" i="6"/>
  <c r="A50" i="6" s="1"/>
  <c r="K50" i="6" s="1"/>
  <c r="C50" i="6"/>
  <c r="D50" i="6"/>
  <c r="E50" i="6"/>
  <c r="F50" i="6"/>
  <c r="G50" i="6"/>
  <c r="H50" i="6"/>
  <c r="I50" i="6"/>
  <c r="J50" i="6"/>
  <c r="B51" i="6"/>
  <c r="A51" i="6" s="1"/>
  <c r="K51" i="6" s="1"/>
  <c r="C51" i="6"/>
  <c r="D51" i="6"/>
  <c r="E51" i="6"/>
  <c r="F51" i="6"/>
  <c r="G51" i="6"/>
  <c r="H51" i="6"/>
  <c r="I51" i="6"/>
  <c r="J51" i="6"/>
  <c r="L51" i="6"/>
  <c r="M51" i="6"/>
  <c r="B52" i="6"/>
  <c r="C52" i="6"/>
  <c r="D52" i="6"/>
  <c r="E52" i="6"/>
  <c r="F52" i="6"/>
  <c r="G52" i="6"/>
  <c r="H52" i="6"/>
  <c r="I52" i="6"/>
  <c r="J52" i="6"/>
  <c r="L52" i="6"/>
  <c r="M52" i="6"/>
  <c r="B53" i="6"/>
  <c r="C53" i="6"/>
  <c r="D53" i="6"/>
  <c r="E53" i="6"/>
  <c r="F53" i="6"/>
  <c r="G53" i="6"/>
  <c r="H53" i="6"/>
  <c r="I53" i="6"/>
  <c r="J53" i="6"/>
  <c r="L53" i="6"/>
  <c r="M53" i="6"/>
  <c r="B54" i="6"/>
  <c r="C54" i="6"/>
  <c r="D54" i="6"/>
  <c r="E54" i="6"/>
  <c r="F54" i="6"/>
  <c r="G54" i="6"/>
  <c r="H54" i="6"/>
  <c r="I54" i="6"/>
  <c r="J54" i="6"/>
  <c r="L54" i="6"/>
  <c r="M54" i="6"/>
  <c r="B55" i="6"/>
  <c r="C55" i="6"/>
  <c r="D55" i="6"/>
  <c r="E55" i="6"/>
  <c r="F55" i="6"/>
  <c r="G55" i="6"/>
  <c r="H55" i="6"/>
  <c r="I55" i="6"/>
  <c r="J55" i="6"/>
  <c r="L55" i="6"/>
  <c r="M55" i="6"/>
  <c r="B56" i="6"/>
  <c r="C56" i="6"/>
  <c r="D56" i="6"/>
  <c r="E56" i="6"/>
  <c r="F56" i="6"/>
  <c r="G56" i="6"/>
  <c r="H56" i="6"/>
  <c r="I56" i="6"/>
  <c r="J56" i="6"/>
  <c r="L56" i="6"/>
  <c r="M56" i="6"/>
  <c r="B57" i="6"/>
  <c r="C57" i="6"/>
  <c r="D57" i="6"/>
  <c r="E57" i="6"/>
  <c r="F57" i="6"/>
  <c r="G57" i="6"/>
  <c r="H57" i="6"/>
  <c r="I57" i="6"/>
  <c r="J57" i="6"/>
  <c r="L57" i="6"/>
  <c r="M57" i="6"/>
  <c r="B58" i="6"/>
  <c r="C58" i="6"/>
  <c r="D58" i="6"/>
  <c r="E58" i="6"/>
  <c r="F58" i="6"/>
  <c r="G58" i="6"/>
  <c r="H58" i="6"/>
  <c r="I58" i="6"/>
  <c r="J58" i="6"/>
  <c r="L58" i="6"/>
  <c r="M58" i="6"/>
  <c r="B59" i="6"/>
  <c r="C59" i="6"/>
  <c r="D59" i="6"/>
  <c r="E59" i="6"/>
  <c r="F59" i="6"/>
  <c r="G59" i="6"/>
  <c r="H59" i="6"/>
  <c r="I59" i="6"/>
  <c r="J59" i="6"/>
  <c r="L59" i="6"/>
  <c r="M59" i="6"/>
  <c r="B60" i="6"/>
  <c r="C60" i="6"/>
  <c r="D60" i="6"/>
  <c r="E60" i="6"/>
  <c r="F60" i="6"/>
  <c r="G60" i="6"/>
  <c r="H60" i="6"/>
  <c r="I60" i="6"/>
  <c r="J60" i="6"/>
  <c r="L60" i="6"/>
  <c r="M60" i="6"/>
  <c r="B61" i="6"/>
  <c r="C61" i="6"/>
  <c r="D61" i="6"/>
  <c r="E61" i="6"/>
  <c r="F61" i="6"/>
  <c r="G61" i="6"/>
  <c r="H61" i="6"/>
  <c r="I61" i="6"/>
  <c r="J61" i="6"/>
  <c r="L61" i="6"/>
  <c r="M61" i="6"/>
  <c r="B62" i="6"/>
  <c r="C62" i="6"/>
  <c r="D62" i="6"/>
  <c r="E62" i="6"/>
  <c r="F62" i="6"/>
  <c r="G62" i="6"/>
  <c r="H62" i="6"/>
  <c r="I62" i="6"/>
  <c r="J62" i="6"/>
  <c r="L62" i="6"/>
  <c r="M62" i="6"/>
  <c r="B63" i="6"/>
  <c r="C63" i="6"/>
  <c r="D63" i="6"/>
  <c r="E63" i="6"/>
  <c r="F63" i="6"/>
  <c r="G63" i="6"/>
  <c r="H63" i="6"/>
  <c r="I63" i="6"/>
  <c r="J63" i="6"/>
  <c r="L63" i="6"/>
  <c r="M63" i="6"/>
  <c r="B64" i="6"/>
  <c r="C64" i="6"/>
  <c r="D64" i="6"/>
  <c r="E64" i="6"/>
  <c r="F64" i="6"/>
  <c r="G64" i="6"/>
  <c r="H64" i="6"/>
  <c r="I64" i="6"/>
  <c r="J64" i="6"/>
  <c r="L64" i="6"/>
  <c r="M64" i="6"/>
  <c r="B65" i="6"/>
  <c r="C65" i="6"/>
  <c r="D65" i="6"/>
  <c r="E65" i="6"/>
  <c r="F65" i="6"/>
  <c r="G65" i="6"/>
  <c r="H65" i="6"/>
  <c r="I65" i="6"/>
  <c r="J65" i="6"/>
  <c r="L65" i="6"/>
  <c r="M65" i="6"/>
  <c r="B66" i="6"/>
  <c r="C66" i="6"/>
  <c r="D66" i="6"/>
  <c r="E66" i="6"/>
  <c r="F66" i="6"/>
  <c r="G66" i="6"/>
  <c r="H66" i="6"/>
  <c r="I66" i="6"/>
  <c r="J66" i="6"/>
  <c r="L66" i="6"/>
  <c r="M66" i="6"/>
  <c r="B67" i="6"/>
  <c r="C67" i="6"/>
  <c r="D67" i="6"/>
  <c r="E67" i="6"/>
  <c r="F67" i="6"/>
  <c r="G67" i="6"/>
  <c r="H67" i="6"/>
  <c r="I67" i="6"/>
  <c r="J67" i="6"/>
  <c r="L67" i="6"/>
  <c r="M67" i="6"/>
  <c r="B68" i="6"/>
  <c r="C68" i="6"/>
  <c r="D68" i="6"/>
  <c r="E68" i="6"/>
  <c r="F68" i="6"/>
  <c r="G68" i="6"/>
  <c r="H68" i="6"/>
  <c r="I68" i="6"/>
  <c r="J68" i="6"/>
  <c r="L68" i="6"/>
  <c r="M68" i="6"/>
  <c r="B69" i="6"/>
  <c r="C69" i="6"/>
  <c r="D69" i="6"/>
  <c r="E69" i="6"/>
  <c r="F69" i="6"/>
  <c r="G69" i="6"/>
  <c r="H69" i="6"/>
  <c r="I69" i="6"/>
  <c r="J69" i="6"/>
  <c r="L69" i="6"/>
  <c r="M69" i="6"/>
  <c r="B70" i="6"/>
  <c r="C70" i="6"/>
  <c r="D70" i="6"/>
  <c r="E70" i="6"/>
  <c r="F70" i="6"/>
  <c r="G70" i="6"/>
  <c r="H70" i="6"/>
  <c r="I70" i="6"/>
  <c r="J70" i="6"/>
  <c r="L70" i="6"/>
  <c r="M70" i="6"/>
  <c r="B71" i="6"/>
  <c r="C71" i="6"/>
  <c r="D71" i="6"/>
  <c r="E71" i="6"/>
  <c r="F71" i="6"/>
  <c r="G71" i="6"/>
  <c r="H71" i="6"/>
  <c r="I71" i="6"/>
  <c r="J71" i="6"/>
  <c r="L71" i="6"/>
  <c r="M71" i="6"/>
  <c r="B72" i="6"/>
  <c r="C72" i="6"/>
  <c r="D72" i="6"/>
  <c r="E72" i="6"/>
  <c r="F72" i="6"/>
  <c r="G72" i="6"/>
  <c r="H72" i="6"/>
  <c r="I72" i="6"/>
  <c r="J72" i="6"/>
  <c r="L72" i="6"/>
  <c r="M72" i="6"/>
  <c r="B73" i="6"/>
  <c r="C73" i="6"/>
  <c r="D73" i="6"/>
  <c r="E73" i="6"/>
  <c r="F73" i="6"/>
  <c r="G73" i="6"/>
  <c r="H73" i="6"/>
  <c r="I73" i="6"/>
  <c r="J73" i="6"/>
  <c r="L73" i="6"/>
  <c r="M73" i="6"/>
  <c r="B74" i="6"/>
  <c r="C74" i="6"/>
  <c r="D74" i="6"/>
  <c r="E74" i="6"/>
  <c r="F74" i="6"/>
  <c r="G74" i="6"/>
  <c r="H74" i="6"/>
  <c r="I74" i="6"/>
  <c r="J74" i="6"/>
  <c r="L74" i="6"/>
  <c r="M74" i="6"/>
  <c r="B75" i="6"/>
  <c r="C75" i="6"/>
  <c r="D75" i="6"/>
  <c r="E75" i="6"/>
  <c r="F75" i="6"/>
  <c r="G75" i="6"/>
  <c r="H75" i="6"/>
  <c r="I75" i="6"/>
  <c r="J75" i="6"/>
  <c r="L75" i="6"/>
  <c r="M75" i="6"/>
  <c r="L50" i="6"/>
  <c r="M50" i="6"/>
  <c r="A66" i="6" l="1"/>
  <c r="K66" i="6" s="1"/>
  <c r="A67" i="6"/>
  <c r="K67" i="6" s="1"/>
  <c r="A68" i="6"/>
  <c r="K68" i="6" s="1"/>
  <c r="A69" i="6"/>
  <c r="K69" i="6" s="1"/>
  <c r="A70" i="6"/>
  <c r="K70" i="6" s="1"/>
  <c r="A71" i="6"/>
  <c r="K71" i="6" s="1"/>
  <c r="A72" i="6"/>
  <c r="K72" i="6" s="1"/>
  <c r="A60" i="6"/>
  <c r="K60" i="6" s="1"/>
  <c r="A61" i="6"/>
  <c r="K61" i="6" s="1"/>
  <c r="A62" i="6"/>
  <c r="K62" i="6" s="1"/>
  <c r="A63" i="6"/>
  <c r="K63" i="6" s="1"/>
  <c r="A64" i="6"/>
  <c r="K64" i="6" s="1"/>
  <c r="A65" i="6"/>
  <c r="K65" i="6" s="1"/>
  <c r="A73" i="6"/>
  <c r="K73" i="6" s="1"/>
  <c r="A74" i="6"/>
  <c r="K74" i="6" s="1"/>
  <c r="A75" i="6"/>
  <c r="K75" i="6" s="1"/>
  <c r="A52" i="6"/>
  <c r="K52" i="6" s="1"/>
  <c r="A53" i="6"/>
  <c r="K53" i="6" s="1"/>
  <c r="A54" i="6"/>
  <c r="K54" i="6" s="1"/>
  <c r="A55" i="6"/>
  <c r="K55" i="6" s="1"/>
  <c r="A56" i="6"/>
  <c r="K56" i="6" s="1"/>
  <c r="A57" i="6"/>
  <c r="K57" i="6" s="1"/>
  <c r="A58" i="6"/>
  <c r="K58" i="6" s="1"/>
  <c r="A59" i="6"/>
  <c r="K59" i="6" s="1"/>
  <c r="H2" i="6"/>
  <c r="C2" i="6"/>
  <c r="N2" i="6" l="1"/>
  <c r="L2" i="6"/>
  <c r="X2" i="6"/>
  <c r="V2" i="6"/>
  <c r="D2" i="6"/>
  <c r="I2" i="6"/>
  <c r="Y2" i="6"/>
  <c r="R2" i="6"/>
  <c r="B2" i="6" l="1"/>
</calcChain>
</file>

<file path=xl/sharedStrings.xml><?xml version="1.0" encoding="utf-8"?>
<sst xmlns="http://schemas.openxmlformats.org/spreadsheetml/2006/main" count="572" uniqueCount="303">
  <si>
    <t>Description</t>
  </si>
  <si>
    <t>CB description should have the kit name. Example: CB for KIT1234EVM</t>
  </si>
  <si>
    <t>Texas Instruments</t>
  </si>
  <si>
    <t>Manufacturer</t>
  </si>
  <si>
    <t>Quantity</t>
  </si>
  <si>
    <t>Designator</t>
  </si>
  <si>
    <t>Kit List For</t>
  </si>
  <si>
    <t>Date</t>
  </si>
  <si>
    <t xml:space="preserve">Notes: </t>
  </si>
  <si>
    <t>Author</t>
  </si>
  <si>
    <t>Comments</t>
  </si>
  <si>
    <t>Part Number</t>
  </si>
  <si>
    <t>PCB1</t>
  </si>
  <si>
    <t>Kit Revision</t>
  </si>
  <si>
    <t>LIT1</t>
  </si>
  <si>
    <t>Item</t>
  </si>
  <si>
    <t>Enclosure</t>
  </si>
  <si>
    <t>Cables / Wires</t>
  </si>
  <si>
    <t>Connector to connector board</t>
  </si>
  <si>
    <t>Spare Connectors</t>
  </si>
  <si>
    <t>Tie-wrap / wire wrap for cables</t>
  </si>
  <si>
    <t>Memory Sticks</t>
  </si>
  <si>
    <t>CDs</t>
  </si>
  <si>
    <t>CD Jewel Case</t>
  </si>
  <si>
    <t>CD sleeve</t>
  </si>
  <si>
    <t>Metal Cases</t>
  </si>
  <si>
    <t>Antenna</t>
  </si>
  <si>
    <t>TI IC Samples</t>
  </si>
  <si>
    <t>SD Cards</t>
  </si>
  <si>
    <t>SD Card case</t>
  </si>
  <si>
    <t>Literature: Print on demand Paper</t>
  </si>
  <si>
    <t>Literature: Print on demand card stock</t>
  </si>
  <si>
    <t>Literature: Print on demand stickers</t>
  </si>
  <si>
    <t>Literature: Books</t>
  </si>
  <si>
    <t>Box</t>
  </si>
  <si>
    <t>Box Window</t>
  </si>
  <si>
    <t>Packing Foam</t>
  </si>
  <si>
    <t>Packing Other</t>
  </si>
  <si>
    <t>TI Black EVA Zipper Case</t>
  </si>
  <si>
    <t>Magnets</t>
  </si>
  <si>
    <t>Motors</t>
  </si>
  <si>
    <t>Batteries</t>
  </si>
  <si>
    <t>Power Supplies</t>
  </si>
  <si>
    <t>Stand-offs</t>
  </si>
  <si>
    <t>Screws &amp; Nuts</t>
  </si>
  <si>
    <t>Ear buds</t>
  </si>
  <si>
    <t>Reference Designators</t>
  </si>
  <si>
    <t>Printed Circuit Boards</t>
  </si>
  <si>
    <t>HDWR</t>
  </si>
  <si>
    <t>PS</t>
  </si>
  <si>
    <t>BAT</t>
  </si>
  <si>
    <t>MTR</t>
  </si>
  <si>
    <t>MAG</t>
  </si>
  <si>
    <t>CAS</t>
  </si>
  <si>
    <t>PO</t>
  </si>
  <si>
    <t>PF</t>
  </si>
  <si>
    <t>BXW</t>
  </si>
  <si>
    <t>LIT</t>
  </si>
  <si>
    <t>PCB</t>
  </si>
  <si>
    <t>IC</t>
  </si>
  <si>
    <t>ANT</t>
  </si>
  <si>
    <t>MTL</t>
  </si>
  <si>
    <t>CD</t>
  </si>
  <si>
    <t>PBAG</t>
  </si>
  <si>
    <t>TW</t>
  </si>
  <si>
    <t>ENC</t>
  </si>
  <si>
    <t>CBL</t>
  </si>
  <si>
    <t>PCCON</t>
  </si>
  <si>
    <t>SH</t>
  </si>
  <si>
    <t>Shunts or Shorting Jumpers</t>
  </si>
  <si>
    <t>EBAG</t>
  </si>
  <si>
    <t>MS</t>
  </si>
  <si>
    <t>SD</t>
  </si>
  <si>
    <t>CDS</t>
  </si>
  <si>
    <t>Bare or assembled</t>
  </si>
  <si>
    <t>Card Board Insert</t>
  </si>
  <si>
    <t>CB</t>
  </si>
  <si>
    <t>CDDS/EDGE#</t>
  </si>
  <si>
    <t>EB</t>
  </si>
  <si>
    <t>WT</t>
  </si>
  <si>
    <t>Wire Ties</t>
  </si>
  <si>
    <t>CDJ</t>
  </si>
  <si>
    <t>BOX</t>
  </si>
  <si>
    <t>X</t>
  </si>
  <si>
    <t>BAG</t>
  </si>
  <si>
    <t>CONN</t>
  </si>
  <si>
    <t>LBL</t>
  </si>
  <si>
    <t>Label</t>
  </si>
  <si>
    <t>PTNR</t>
  </si>
  <si>
    <t>Partner Boards</t>
  </si>
  <si>
    <t>TS</t>
  </si>
  <si>
    <t>Terminal Supply</t>
  </si>
  <si>
    <t>TIBC case from Royal Case</t>
  </si>
  <si>
    <t>Piezo, Crystal, Oscillator, Resonator</t>
  </si>
  <si>
    <t>Foam, Antistatic</t>
  </si>
  <si>
    <t>FM</t>
  </si>
  <si>
    <t>ENV</t>
  </si>
  <si>
    <t>Envelope Shipping</t>
  </si>
  <si>
    <t>Value added item</t>
  </si>
  <si>
    <t>Material Type</t>
  </si>
  <si>
    <t>D</t>
  </si>
  <si>
    <t>Default = "Standard" = PB Free, RoHS, REACH, No Battery, No Power Supply, No Magnetic Material. Any non standard content or condition requires additional labeling</t>
  </si>
  <si>
    <t>In the description box it should indicate what kind of component it is?  Circuit board, Cable, Power Supply, Motor, or Partner Board.</t>
  </si>
  <si>
    <t xml:space="preserve">CB name should be named after the board if using EVM name for board.  Example: Kit Name: KIT1234EVM Board Name: KIT1234-CB, or PWRXYZ-001. </t>
  </si>
  <si>
    <t>Leaman</t>
  </si>
  <si>
    <t>Description (reference)</t>
  </si>
  <si>
    <t>Edge/CDDS#</t>
  </si>
  <si>
    <t>Revision letters for kitting items shall not be used. Latest revision shall always be used from CDDS or the TI literature database.</t>
  </si>
  <si>
    <t>Only use complete MFG part numbers and complete MFG names. Do not use Distributor part numbers.</t>
  </si>
  <si>
    <t>See Bulk items tab for common bulk items. These will use the EDGE/CDDS#'s provided.</t>
  </si>
  <si>
    <t>Packaging</t>
  </si>
  <si>
    <t xml:space="preserve">Weight </t>
  </si>
  <si>
    <t xml:space="preserve">Length </t>
  </si>
  <si>
    <t xml:space="preserve">Width  </t>
  </si>
  <si>
    <t xml:space="preserve">Height </t>
  </si>
  <si>
    <t xml:space="preserve">Lenght, Width, Height, must be in Centimeters. Weight must be in Grams. </t>
  </si>
  <si>
    <t xml:space="preserve">EVM ordearble part numbers must be 18 characters or less, no special characters due to SAP. </t>
  </si>
  <si>
    <t>Texas Instruments Hardware Kitting List</t>
  </si>
  <si>
    <t>TIFM004</t>
  </si>
  <si>
    <t>TIBX001</t>
  </si>
  <si>
    <t>Foam</t>
  </si>
  <si>
    <t xml:space="preserve">Material </t>
  </si>
  <si>
    <t>Texas
Instruments
Box Part
Number</t>
  </si>
  <si>
    <t>MFG.</t>
  </si>
  <si>
    <t>Weight
Grams</t>
  </si>
  <si>
    <t>Length
CM's</t>
  </si>
  <si>
    <t>Height
CM's</t>
  </si>
  <si>
    <t>Notes</t>
  </si>
  <si>
    <t>Used With</t>
  </si>
  <si>
    <t>Box, Cardboard</t>
  </si>
  <si>
    <t>TIBX002</t>
  </si>
  <si>
    <t>TIBX003</t>
  </si>
  <si>
    <t>TIBX004</t>
  </si>
  <si>
    <t>Pollock Paper</t>
  </si>
  <si>
    <t>TIBX005</t>
  </si>
  <si>
    <t>TIBX006</t>
  </si>
  <si>
    <t>TIBX007</t>
  </si>
  <si>
    <t>LP Only</t>
  </si>
  <si>
    <t>TIBX008</t>
  </si>
  <si>
    <t xml:space="preserve"> </t>
  </si>
  <si>
    <t>TIBX009</t>
  </si>
  <si>
    <t>TIBX010</t>
  </si>
  <si>
    <t>TIBX011</t>
  </si>
  <si>
    <t>TIBX012</t>
  </si>
  <si>
    <t>TIBX013</t>
  </si>
  <si>
    <t>TIBX014</t>
  </si>
  <si>
    <t>TIFM001</t>
  </si>
  <si>
    <t>TIBX001/TIBX006</t>
  </si>
  <si>
    <t>TIFM002</t>
  </si>
  <si>
    <t>TIFM003</t>
  </si>
  <si>
    <t>Pollock</t>
  </si>
  <si>
    <t>TIFM005</t>
  </si>
  <si>
    <t>PMLK1</t>
  </si>
  <si>
    <t>TIFM006</t>
  </si>
  <si>
    <t>PMLK2</t>
  </si>
  <si>
    <t>TIFM007</t>
  </si>
  <si>
    <t>TIFM008</t>
  </si>
  <si>
    <t>As required can
be cut to fit</t>
  </si>
  <si>
    <t>TIBG001</t>
  </si>
  <si>
    <t>Bag, Mailer</t>
  </si>
  <si>
    <t>TIBG002</t>
  </si>
  <si>
    <t>TIBG003</t>
  </si>
  <si>
    <t>TIBG004</t>
  </si>
  <si>
    <t>Uline</t>
  </si>
  <si>
    <t>TIBG005</t>
  </si>
  <si>
    <t>BOX1</t>
  </si>
  <si>
    <t>FM1</t>
  </si>
  <si>
    <t>Cardboard</t>
  </si>
  <si>
    <t>Paper</t>
  </si>
  <si>
    <t>ACTION</t>
  </si>
  <si>
    <t>EVM_KIT_PART</t>
  </si>
  <si>
    <t>CLOSED_BOX_TTL_MASS_G</t>
  </si>
  <si>
    <t>EXISTING_BOX</t>
  </si>
  <si>
    <t>TARGET_BOX</t>
  </si>
  <si>
    <t>CONTAINER_TYPE</t>
  </si>
  <si>
    <t>PAPER_TTL_MASS_G</t>
  </si>
  <si>
    <t>BAG_QTY</t>
  </si>
  <si>
    <t>BAG_TTL_WEIGHT_G</t>
  </si>
  <si>
    <t>FOAM_TTL_MASS_G</t>
  </si>
  <si>
    <t>CD_QTY</t>
  </si>
  <si>
    <t>CD_TTL_WEIGHT_G</t>
  </si>
  <si>
    <t>CD_PLASTIC_QTY</t>
  </si>
  <si>
    <t>CD_PLASTIC_TTL_WEIGHT_G</t>
  </si>
  <si>
    <t>ALL_ELECTRONICS_TTL_MASS_G</t>
  </si>
  <si>
    <t>BOARD_COUNT</t>
  </si>
  <si>
    <t>SD_MEMORY_CARD_QTY</t>
  </si>
  <si>
    <t>SD_MEMORY_CARD_WEIGHT_G</t>
  </si>
  <si>
    <t>EARBUD_TTL_MASS_G</t>
  </si>
  <si>
    <t>CABLE_QTY</t>
  </si>
  <si>
    <t>CABLE_TTL_MASS_G</t>
  </si>
  <si>
    <t>EVM_BATTERY_PART_NUM</t>
  </si>
  <si>
    <t>BATTERY_COUNT</t>
  </si>
  <si>
    <t>INSTALLED_LOOSE</t>
  </si>
  <si>
    <t>PACKAGING_STEEL_TTL_MASS_G</t>
  </si>
  <si>
    <t>SD cards = SD card count times SD card weight of 2g</t>
  </si>
  <si>
    <t>CD case = count times case weight of 70g</t>
  </si>
  <si>
    <t>CD = count times cd weight of 16.5g</t>
  </si>
  <si>
    <t>Earbud = count times typ weight of 16g</t>
  </si>
  <si>
    <t>Plastic bag = count times typ bag weight of 4g</t>
  </si>
  <si>
    <t>Group</t>
  </si>
  <si>
    <t>EEE</t>
  </si>
  <si>
    <t>Pkg Other</t>
  </si>
  <si>
    <t>Paper/ Cardstock</t>
  </si>
  <si>
    <t>Plastic</t>
  </si>
  <si>
    <t>Row Labels</t>
  </si>
  <si>
    <t>Grand Total</t>
  </si>
  <si>
    <t>Sum of Quantity</t>
  </si>
  <si>
    <t xml:space="preserve">Sum of Weight </t>
  </si>
  <si>
    <t>Bag, Plastic</t>
  </si>
  <si>
    <t>Bag, ESD</t>
  </si>
  <si>
    <t>Steel</t>
  </si>
  <si>
    <t>Bag, Plastic, Cables</t>
  </si>
  <si>
    <t>Do not Fill in</t>
  </si>
  <si>
    <t>LIT2</t>
  </si>
  <si>
    <t xml:space="preserve">  </t>
  </si>
  <si>
    <t>PCB2</t>
  </si>
  <si>
    <t>USBtoGPIO; Circuit Board; 6485487</t>
  </si>
  <si>
    <t>HPA172</t>
  </si>
  <si>
    <t>ESD Bag</t>
  </si>
  <si>
    <t>USB2ANY; Circuit Board with Enclosure; 6542513</t>
  </si>
  <si>
    <t>HPA665-001</t>
  </si>
  <si>
    <t>USB2ANY; Circuit Board with No Enclosure; 6542513</t>
  </si>
  <si>
    <t>HPS665-002</t>
  </si>
  <si>
    <t>Width
CM's</t>
  </si>
  <si>
    <t>Tensility International Corp</t>
  </si>
  <si>
    <t>CNC Tech</t>
  </si>
  <si>
    <t>Qualtek</t>
  </si>
  <si>
    <t>Cinch Connectivity</t>
  </si>
  <si>
    <t>TE Connectivity</t>
  </si>
  <si>
    <t>Assmann</t>
  </si>
  <si>
    <t>Mini Circuits</t>
  </si>
  <si>
    <t xml:space="preserve">7840-002; Flexible Cable Assy, Amphenol; </t>
  </si>
  <si>
    <t>7840-002</t>
  </si>
  <si>
    <t>Amphenol</t>
  </si>
  <si>
    <t>PHI-EVM-CONTROLLER; Circuit Board; CDDS 6591636</t>
  </si>
  <si>
    <t>PA007</t>
  </si>
  <si>
    <t>PSIEVM; Partner Board; CDDS 6608628</t>
  </si>
  <si>
    <t>PA045</t>
  </si>
  <si>
    <t>TP280121; Total Phase Cheetah USB to SPI Adapter</t>
  </si>
  <si>
    <t>TP280121</t>
  </si>
  <si>
    <t>Total Phase</t>
  </si>
  <si>
    <t>USB2ANY-UWIRE; Circuit Board; CDDS 6573860</t>
  </si>
  <si>
    <t>USB2ANY-UWIRE</t>
  </si>
  <si>
    <t>10-01775; Cable ASSY STR PLUG 2.5MM 6\' 18AWG; CDDS 6611942</t>
  </si>
  <si>
    <t>10-01776; Cable ASSY STR PLUG 2.1MM 6\' 18AWG; CDDS 6612003</t>
  </si>
  <si>
    <t>10-01936; Cable ASSY STR PLUG 2.1MM 6\' 24AWG; CDDS 6612002</t>
  </si>
  <si>
    <t>3025010-03; Cable, USB A MALE to Micro B MALE 3'; CDDS 6612041</t>
  </si>
  <si>
    <t>415-0029-006; Cable Sma/Sma 6" Rg-316; CDDS 6612050</t>
  </si>
  <si>
    <t>A3CCH-1006G; Cable 10 Position Cable Assembly Rectangular Socket to Socket 0.500\' (152.40mm, 6.00"); CDDS 6612051</t>
  </si>
  <si>
    <t>A9BAA-1008E; FLEX CABLE - AFJ10A/AE10/AFH10T,  A9BAA-1008E; CDDS 6612052</t>
  </si>
  <si>
    <t>AK672/2-2; Cable USB A-B MALE 2M 2.0 Ver; CDDS 6612054</t>
  </si>
  <si>
    <t>AK672M/2-1; CABLE MINI USB 5PIN 1M 2.0 VERS; CDDS 6612053</t>
  </si>
  <si>
    <t>AK678-2; Cable KEYBOARD EXTENSION PS/2 2M; CDDS 6612055</t>
  </si>
  <si>
    <t>AK672M2/2; Cable, USB A TO MINI B 2.0M BLACK; CDDS 6612056</t>
  </si>
  <si>
    <t>AK131-2; Cable DB9M-DB9F, 2M; CDDS 6612058</t>
  </si>
  <si>
    <t>3021003-03; Cable Usb A-Mini B Con 3\' 28/28 Awg; CDDS 6612061</t>
  </si>
  <si>
    <t>BLK-89-S; Connector DC BLOCK / SMA-F / SMA-M; CDDS 6612060</t>
  </si>
  <si>
    <t>Anne-50+; Connector, 50 ohm Termination SMA; CDDS 6612059</t>
  </si>
  <si>
    <t>USB2ANY; Circuit Board with Enclosure; CDDS 6542513</t>
  </si>
  <si>
    <t>USB2ANY; Circuit Board with No Enclosure; CDDS 6542513</t>
  </si>
  <si>
    <t>USBtoGPIO; Circuit Board; CDDS 6485487</t>
  </si>
  <si>
    <t>AK669-18; Cable, USB A TO MINI B 1.8M BLACK; CDDS 6612057</t>
  </si>
  <si>
    <t>102-1092-BL-00100; Cable, USB A Male-B Micro Male 1M; CDDS 6607652</t>
  </si>
  <si>
    <t>USB-MOD; Circuit Board; CDDS 6463994</t>
  </si>
  <si>
    <t>USB-MOD</t>
  </si>
  <si>
    <t>Grams</t>
  </si>
  <si>
    <t>cm</t>
  </si>
  <si>
    <t>Weight</t>
  </si>
  <si>
    <t>Length</t>
  </si>
  <si>
    <t xml:space="preserve">Width </t>
  </si>
  <si>
    <t>Height</t>
  </si>
  <si>
    <t>Envelope</t>
  </si>
  <si>
    <t>Poly Bag</t>
  </si>
  <si>
    <t>Bag, Poly</t>
  </si>
  <si>
    <t>TIBX017</t>
  </si>
  <si>
    <t>Leaman
or Uline</t>
  </si>
  <si>
    <t>Mistral Solutions</t>
  </si>
  <si>
    <t>EBAG1</t>
  </si>
  <si>
    <t>Static Shielding Bag - Big</t>
  </si>
  <si>
    <t>S-6510</t>
  </si>
  <si>
    <t>As required can be cut to fit</t>
  </si>
  <si>
    <t>SD1</t>
  </si>
  <si>
    <t>Micro SD card  16GB UHS 1 class 10 card</t>
  </si>
  <si>
    <t>SDSDQAD-016G</t>
  </si>
  <si>
    <t>SanDisk</t>
  </si>
  <si>
    <t>N/A</t>
  </si>
  <si>
    <t>LIT3</t>
  </si>
  <si>
    <t>E2</t>
  </si>
  <si>
    <t>PROC112-001</t>
  </si>
  <si>
    <t>CABLE USB-A TO MICRO USB-B 1M</t>
  </si>
  <si>
    <t>AK67421-1</t>
  </si>
  <si>
    <t>CBL1</t>
  </si>
  <si>
    <t>Packaging to be confirmed</t>
  </si>
  <si>
    <t>S-3183</t>
  </si>
  <si>
    <t>J721EXSKG01EVM</t>
  </si>
  <si>
    <r>
      <rPr>
        <b/>
        <sz val="11"/>
        <color theme="1"/>
        <rFont val="Calibri"/>
        <family val="2"/>
        <scheme val="minor"/>
      </rPr>
      <t>J721EXSKG01EVM</t>
    </r>
    <r>
      <rPr>
        <sz val="11"/>
        <color theme="1"/>
        <rFont val="Calibri"/>
        <family val="2"/>
        <scheme val="minor"/>
      </rPr>
      <t xml:space="preserve">; Circuit Board; </t>
    </r>
    <r>
      <rPr>
        <b/>
        <sz val="11"/>
        <color theme="1"/>
        <rFont val="Calibri"/>
        <family val="2"/>
        <scheme val="minor"/>
      </rPr>
      <t>6639167</t>
    </r>
  </si>
  <si>
    <t>SSZZ034</t>
  </si>
  <si>
    <t>Quick Start Guide Insert</t>
  </si>
  <si>
    <t>SPRZ521</t>
  </si>
  <si>
    <t>SPRZ520</t>
  </si>
  <si>
    <t>EVM Insert(Not Released Experimental, Evaluation, Developmental, and Prototype Hardware)</t>
  </si>
  <si>
    <t>Box Sticker</t>
  </si>
  <si>
    <t>Print on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</si>
</sst>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Calibri"/>
      <family val="2"/>
      <scheme val="minor"/>
    </font>
    <font>
      <b/>
      <sz val="10"/>
      <color indexed="9"/>
      <name val="Calibri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u/>
      <sz val="12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1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0" applyNumberFormat="0" applyAlignment="0" applyProtection="0"/>
    <xf numFmtId="0" fontId="14" fillId="7" borderId="11" applyNumberFormat="0" applyAlignment="0" applyProtection="0"/>
    <xf numFmtId="0" fontId="15" fillId="7" borderId="10" applyNumberFormat="0" applyAlignment="0" applyProtection="0"/>
    <xf numFmtId="0" fontId="16" fillId="0" borderId="12" applyNumberFormat="0" applyFill="0" applyAlignment="0" applyProtection="0"/>
    <xf numFmtId="0" fontId="17" fillId="8" borderId="13" applyNumberFormat="0" applyAlignment="0" applyProtection="0"/>
    <xf numFmtId="0" fontId="18" fillId="0" borderId="0" applyNumberFormat="0" applyFill="0" applyBorder="0" applyAlignment="0" applyProtection="0"/>
    <xf numFmtId="0" fontId="5" fillId="9" borderId="1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24" fillId="0" borderId="0"/>
    <xf numFmtId="0" fontId="1" fillId="0" borderId="0"/>
  </cellStyleXfs>
  <cellXfs count="140">
    <xf numFmtId="0" fontId="0" fillId="0" borderId="0" xfId="0"/>
    <xf numFmtId="0" fontId="0" fillId="0" borderId="0" xfId="0" applyBorder="1"/>
    <xf numFmtId="0" fontId="0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3" fillId="0" borderId="3" xfId="0" applyFont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/>
    <xf numFmtId="0" fontId="0" fillId="0" borderId="0" xfId="0"/>
    <xf numFmtId="0" fontId="3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2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Alignment="1"/>
    <xf numFmtId="0" fontId="21" fillId="0" borderId="0" xfId="0" applyFont="1" applyAlignment="1">
      <alignment horizontal="center"/>
    </xf>
    <xf numFmtId="0" fontId="3" fillId="0" borderId="1" xfId="0" applyFont="1" applyBorder="1"/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16" xfId="0" applyBorder="1"/>
    <xf numFmtId="0" fontId="22" fillId="0" borderId="1" xfId="0" applyFont="1" applyBorder="1"/>
    <xf numFmtId="0" fontId="23" fillId="0" borderId="1" xfId="0" applyFont="1" applyBorder="1"/>
    <xf numFmtId="0" fontId="0" fillId="0" borderId="17" xfId="0" applyBorder="1"/>
    <xf numFmtId="0" fontId="22" fillId="0" borderId="16" xfId="0" applyFont="1" applyBorder="1"/>
    <xf numFmtId="0" fontId="0" fillId="0" borderId="17" xfId="0" applyBorder="1" applyAlignment="1">
      <alignment wrapText="1"/>
    </xf>
    <xf numFmtId="0" fontId="23" fillId="0" borderId="16" xfId="0" applyFont="1" applyBorder="1"/>
    <xf numFmtId="0" fontId="22" fillId="0" borderId="0" xfId="0" applyFont="1" applyFill="1" applyBorder="1"/>
    <xf numFmtId="0" fontId="22" fillId="0" borderId="1" xfId="0" applyFont="1" applyFill="1" applyBorder="1"/>
    <xf numFmtId="0" fontId="0" fillId="0" borderId="18" xfId="0" applyBorder="1"/>
    <xf numFmtId="0" fontId="0" fillId="0" borderId="19" xfId="0" applyBorder="1"/>
    <xf numFmtId="0" fontId="25" fillId="35" borderId="0" xfId="43" applyFont="1" applyFill="1" applyAlignment="1">
      <alignment horizontal="center"/>
    </xf>
    <xf numFmtId="0" fontId="26" fillId="0" borderId="0" xfId="0" applyFont="1" applyFill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26" fillId="0" borderId="0" xfId="0" applyFont="1" applyFill="1" applyBorder="1" applyAlignment="1">
      <alignment horizontal="left" vertical="top" wrapText="1"/>
    </xf>
    <xf numFmtId="0" fontId="27" fillId="0" borderId="0" xfId="0" applyFont="1" applyAlignment="1">
      <alignment wrapText="1"/>
    </xf>
    <xf numFmtId="0" fontId="2" fillId="0" borderId="0" xfId="0" applyFont="1" applyFill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0" fillId="0" borderId="0" xfId="0"/>
    <xf numFmtId="0" fontId="0" fillId="0" borderId="1" xfId="0" applyBorder="1"/>
    <xf numFmtId="0" fontId="28" fillId="2" borderId="1" xfId="1" quotePrefix="1" applyFont="1" applyFill="1" applyBorder="1" applyAlignment="1">
      <alignment horizontal="center" vertical="top"/>
    </xf>
    <xf numFmtId="0" fontId="28" fillId="2" borderId="1" xfId="1" quotePrefix="1" applyFont="1" applyFill="1" applyBorder="1" applyAlignment="1">
      <alignment horizontal="center" vertical="top" wrapText="1"/>
    </xf>
    <xf numFmtId="0" fontId="28" fillId="2" borderId="1" xfId="1" applyFont="1" applyFill="1" applyBorder="1" applyAlignment="1">
      <alignment horizontal="center" vertical="top"/>
    </xf>
    <xf numFmtId="0" fontId="0" fillId="36" borderId="0" xfId="0" applyFill="1"/>
    <xf numFmtId="0" fontId="18" fillId="38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8" fillId="2" borderId="20" xfId="1" quotePrefix="1" applyFont="1" applyFill="1" applyBorder="1" applyAlignment="1">
      <alignment horizontal="center" vertical="top"/>
    </xf>
    <xf numFmtId="0" fontId="3" fillId="0" borderId="20" xfId="0" applyFont="1" applyBorder="1"/>
    <xf numFmtId="0" fontId="28" fillId="37" borderId="21" xfId="1" quotePrefix="1" applyFont="1" applyFill="1" applyBorder="1" applyAlignment="1">
      <alignment horizontal="center" vertical="top"/>
    </xf>
    <xf numFmtId="0" fontId="3" fillId="0" borderId="22" xfId="0" applyFont="1" applyBorder="1"/>
    <xf numFmtId="0" fontId="3" fillId="0" borderId="23" xfId="0" applyFont="1" applyBorder="1"/>
    <xf numFmtId="0" fontId="18" fillId="0" borderId="0" xfId="0" applyFont="1" applyAlignment="1">
      <alignment horizontal="center"/>
    </xf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/>
    <xf numFmtId="0" fontId="0" fillId="0" borderId="16" xfId="0" applyBorder="1"/>
    <xf numFmtId="0" fontId="4" fillId="0" borderId="0" xfId="1" quotePrefix="1" applyFont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16" xfId="0" applyFont="1" applyBorder="1" applyAlignment="1">
      <alignment horizontal="center"/>
    </xf>
    <xf numFmtId="0" fontId="29" fillId="2" borderId="3" xfId="1" quotePrefix="1" applyFont="1" applyFill="1" applyBorder="1" applyAlignment="1">
      <alignment horizontal="center" vertical="top"/>
    </xf>
    <xf numFmtId="0" fontId="29" fillId="2" borderId="4" xfId="1" quotePrefix="1" applyFont="1" applyFill="1" applyBorder="1" applyAlignment="1">
      <alignment horizontal="center" vertical="top"/>
    </xf>
    <xf numFmtId="0" fontId="29" fillId="2" borderId="4" xfId="1" quotePrefix="1" applyFont="1" applyFill="1" applyBorder="1" applyAlignment="1">
      <alignment horizontal="center" vertical="top" wrapText="1"/>
    </xf>
    <xf numFmtId="0" fontId="29" fillId="2" borderId="6" xfId="1" applyFont="1" applyFill="1" applyBorder="1" applyAlignment="1">
      <alignment horizontal="center" vertical="top"/>
    </xf>
    <xf numFmtId="0" fontId="29" fillId="2" borderId="24" xfId="1" quotePrefix="1" applyFont="1" applyFill="1" applyBorder="1" applyAlignment="1">
      <alignment horizontal="center" vertical="top"/>
    </xf>
    <xf numFmtId="0" fontId="0" fillId="0" borderId="25" xfId="0" applyBorder="1"/>
    <xf numFmtId="0" fontId="3" fillId="0" borderId="16" xfId="0" applyFont="1" applyBorder="1"/>
    <xf numFmtId="0" fontId="3" fillId="0" borderId="0" xfId="0" applyFont="1"/>
    <xf numFmtId="0" fontId="3" fillId="0" borderId="0" xfId="0" applyFont="1" applyBorder="1"/>
    <xf numFmtId="164" fontId="3" fillId="0" borderId="0" xfId="0" applyNumberFormat="1" applyFont="1" applyAlignment="1">
      <alignment horizontal="center"/>
    </xf>
    <xf numFmtId="0" fontId="4" fillId="0" borderId="0" xfId="1" quotePrefix="1" applyFont="1" applyAlignment="1">
      <alignment horizontal="left" vertical="top"/>
    </xf>
    <xf numFmtId="0" fontId="30" fillId="0" borderId="0" xfId="0" applyFont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0" fontId="4" fillId="0" borderId="0" xfId="1" quotePrefix="1" applyFont="1" applyFill="1" applyAlignment="1">
      <alignment horizontal="center" vertical="top"/>
    </xf>
    <xf numFmtId="0" fontId="31" fillId="0" borderId="26" xfId="0" applyFont="1" applyBorder="1" applyAlignment="1">
      <alignment vertical="center"/>
    </xf>
    <xf numFmtId="0" fontId="32" fillId="0" borderId="27" xfId="0" applyFont="1" applyBorder="1" applyAlignment="1">
      <alignment horizontal="center" vertical="center"/>
    </xf>
    <xf numFmtId="0" fontId="32" fillId="0" borderId="27" xfId="0" applyFont="1" applyBorder="1" applyAlignment="1">
      <alignment vertical="center"/>
    </xf>
    <xf numFmtId="0" fontId="32" fillId="0" borderId="27" xfId="0" applyFont="1" applyBorder="1" applyAlignment="1">
      <alignment horizontal="right" vertical="center"/>
    </xf>
    <xf numFmtId="0" fontId="0" fillId="0" borderId="16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top"/>
    </xf>
    <xf numFmtId="0" fontId="23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/>
    <xf numFmtId="0" fontId="33" fillId="0" borderId="0" xfId="0" applyFont="1" applyFill="1"/>
    <xf numFmtId="0" fontId="29" fillId="2" borderId="28" xfId="1" quotePrefix="1" applyFont="1" applyFill="1" applyBorder="1" applyAlignment="1">
      <alignment horizontal="center" vertical="top"/>
    </xf>
    <xf numFmtId="0" fontId="29" fillId="2" borderId="29" xfId="1" applyFont="1" applyFill="1" applyBorder="1" applyAlignment="1">
      <alignment horizontal="center" vertical="top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0" fillId="34" borderId="2" xfId="0" applyFill="1" applyBorder="1" applyAlignment="1">
      <alignment horizontal="left" wrapText="1"/>
    </xf>
    <xf numFmtId="0" fontId="0" fillId="34" borderId="2" xfId="0" applyFill="1" applyBorder="1" applyAlignment="1">
      <alignment wrapText="1"/>
    </xf>
    <xf numFmtId="0" fontId="0" fillId="34" borderId="1" xfId="0" applyFill="1" applyBorder="1" applyAlignment="1">
      <alignment horizontal="left"/>
    </xf>
    <xf numFmtId="0" fontId="32" fillId="0" borderId="30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right" vertical="center"/>
    </xf>
    <xf numFmtId="0" fontId="32" fillId="0" borderId="1" xfId="0" applyFont="1" applyBorder="1" applyAlignment="1">
      <alignment vertical="center"/>
    </xf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top"/>
    </xf>
    <xf numFmtId="0" fontId="34" fillId="0" borderId="1" xfId="0" applyFont="1" applyFill="1" applyBorder="1"/>
    <xf numFmtId="0" fontId="0" fillId="0" borderId="25" xfId="0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35" fillId="0" borderId="1" xfId="0" applyFont="1" applyFill="1" applyBorder="1" applyAlignment="1">
      <alignment vertical="center" readingOrder="1"/>
    </xf>
    <xf numFmtId="0" fontId="0" fillId="0" borderId="1" xfId="0" applyFill="1" applyBorder="1" applyAlignment="1">
      <alignment wrapText="1"/>
    </xf>
    <xf numFmtId="0" fontId="3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34" fillId="0" borderId="1" xfId="0" applyFont="1" applyBorder="1" applyAlignment="1">
      <alignment horizontal="center"/>
    </xf>
    <xf numFmtId="0" fontId="0" fillId="0" borderId="16" xfId="0" applyBorder="1" applyAlignment="1">
      <alignment wrapText="1"/>
    </xf>
    <xf numFmtId="0" fontId="3" fillId="0" borderId="16" xfId="0" applyFont="1" applyBorder="1" applyAlignment="1">
      <alignment horizontal="center"/>
    </xf>
    <xf numFmtId="0" fontId="3" fillId="34" borderId="1" xfId="0" applyFont="1" applyFill="1" applyBorder="1"/>
    <xf numFmtId="0" fontId="0" fillId="0" borderId="16" xfId="0" applyFont="1" applyBorder="1"/>
    <xf numFmtId="0" fontId="34" fillId="0" borderId="16" xfId="0" applyFont="1" applyBorder="1" applyAlignment="1">
      <alignment horizontal="center"/>
    </xf>
    <xf numFmtId="1" fontId="0" fillId="0" borderId="0" xfId="0" applyNumberFormat="1" applyBorder="1"/>
    <xf numFmtId="0" fontId="0" fillId="0" borderId="0" xfId="0" applyFill="1" applyAlignment="1">
      <alignment horizontal="left"/>
    </xf>
    <xf numFmtId="0" fontId="0" fillId="0" borderId="16" xfId="0" applyFont="1" applyFill="1" applyBorder="1"/>
    <xf numFmtId="0" fontId="34" fillId="0" borderId="16" xfId="0" applyFont="1" applyFill="1" applyBorder="1"/>
    <xf numFmtId="0" fontId="0" fillId="0" borderId="1" xfId="0" applyBorder="1" applyAlignment="1">
      <alignment wrapText="1"/>
    </xf>
    <xf numFmtId="0" fontId="0" fillId="0" borderId="16" xfId="0" applyBorder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rmal 2 3 2 2" xfId="44" xr:uid="{00000000-0005-0000-0000-000026000000}"/>
    <cellStyle name="Normal 3" xfId="43" xr:uid="{00000000-0005-0000-0000-000027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rfield, Jonathan" refreshedDate="43381.596520254629" createdVersion="4" refreshedVersion="4" minRefreshableVersion="3" recordCount="26" xr:uid="{00000000-000A-0000-FFFF-FFFF00000000}">
  <cacheSource type="worksheet">
    <worksheetSource ref="A49:M75" sheet="WEEE Dataset"/>
  </cacheSource>
  <cacheFields count="13">
    <cacheField name="Group" numFmtId="0">
      <sharedItems containsBlank="1" count="13">
        <s v="PCB"/>
        <s v=""/>
        <s v="BOX"/>
        <s v="FM"/>
        <s v="LBL"/>
        <s v="LIT"/>
        <m u="1"/>
        <s v="BAT" u="1"/>
        <s v="SD" u="1"/>
        <s v="EB" u="1"/>
        <s v="CD" u="1"/>
        <s v="CDJ" u="1"/>
        <s v="CBL" u="1"/>
      </sharedItems>
    </cacheField>
    <cacheField name="Designator" numFmtId="0">
      <sharedItems containsMixedTypes="1" containsNumber="1" containsInteger="1" minValue="0" maxValue="0"/>
    </cacheField>
    <cacheField name="Quantity" numFmtId="0">
      <sharedItems containsSemiMixedTypes="0" containsString="0" containsNumber="1" containsInteger="1" minValue="0" maxValue="1"/>
    </cacheField>
    <cacheField name="Description" numFmtId="0">
      <sharedItems containsMixedTypes="1" containsNumber="1" containsInteger="1" minValue="0" maxValue="0"/>
    </cacheField>
    <cacheField name="Part Number" numFmtId="0">
      <sharedItems containsMixedTypes="1" containsNumber="1" containsInteger="1" minValue="0" maxValue="0"/>
    </cacheField>
    <cacheField name="Manufacturer" numFmtId="0">
      <sharedItems containsMixedTypes="1" containsNumber="1" containsInteger="1" minValue="0" maxValue="0"/>
    </cacheField>
    <cacheField name="Weight " numFmtId="0">
      <sharedItems containsSemiMixedTypes="0" containsString="0" containsNumber="1" containsInteger="1" minValue="0" maxValue="102"/>
    </cacheField>
    <cacheField name="Length " numFmtId="0">
      <sharedItems containsSemiMixedTypes="0" containsString="0" containsNumber="1" minValue="0" maxValue="26.04"/>
    </cacheField>
    <cacheField name="Width  " numFmtId="0">
      <sharedItems containsSemiMixedTypes="0" containsString="0" containsNumber="1" minValue="0" maxValue="18.420000000000002"/>
    </cacheField>
    <cacheField name="Height " numFmtId="0">
      <sharedItems containsSemiMixedTypes="0" containsString="0" containsNumber="1" minValue="0" maxValue="5.72"/>
    </cacheField>
    <cacheField name="Material Type" numFmtId="0">
      <sharedItems containsMixedTypes="1" containsNumber="1" containsInteger="1" minValue="0" maxValue="0" count="7">
        <s v="EEE"/>
        <s v=""/>
        <s v="Cardboard"/>
        <s v="Plastic"/>
        <s v="Label"/>
        <s v="Paper/ Cardstock"/>
        <n v="0" u="1"/>
      </sharedItems>
    </cacheField>
    <cacheField name="Packaging" numFmtId="0">
      <sharedItems containsMixedTypes="1" containsNumber="1" containsInteger="1" minValue="0" maxValue="0" count="5">
        <s v="Bag, ESD"/>
        <n v="0"/>
        <s v="Box"/>
        <s v="Foam"/>
        <s v="Paper"/>
      </sharedItems>
    </cacheField>
    <cacheField name="Comments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s v="PCB1"/>
    <n v="1"/>
    <s v="EVM ORDERABLE Part Number; Circuit Board; CDDS number"/>
    <s v="Project Number"/>
    <s v="Texas Instruments"/>
    <n v="0"/>
    <n v="0"/>
    <n v="0"/>
    <n v="0"/>
    <x v="0"/>
    <x v="0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2"/>
    <s v="BOX1"/>
    <n v="1"/>
    <s v="Box, Cardboard"/>
    <s v="TIBX001"/>
    <s v="Leaman"/>
    <n v="102"/>
    <n v="26.04"/>
    <n v="18.420000000000002"/>
    <n v="5.72"/>
    <x v="2"/>
    <x v="2"/>
    <s v="Coab"/>
  </r>
  <r>
    <x v="3"/>
    <s v="FM1"/>
    <n v="1"/>
    <s v="Foam, Antistatic"/>
    <s v="TIFM004"/>
    <s v="Leaman"/>
    <n v="32"/>
    <n v="23.5"/>
    <n v="17.8"/>
    <n v="2.5"/>
    <x v="3"/>
    <x v="3"/>
    <s v="2 per box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4"/>
    <s v="LBL1"/>
    <n v="1"/>
    <s v="Label, Small &amp; Large standard labels (Standard unless specified) "/>
    <s v="SLLF003 / SLLF002"/>
    <s v="Print on Demand"/>
    <n v="2"/>
    <n v="10.199999999999999"/>
    <n v="12.7"/>
    <n v="0"/>
    <x v="4"/>
    <x v="4"/>
    <n v="0"/>
  </r>
  <r>
    <x v="5"/>
    <s v="LIT1"/>
    <n v="1"/>
    <s v="Literature, EVM Disclaimer Read Me - Goes in All Analog kits"/>
    <s v="SZZC019"/>
    <s v="Print on Demand"/>
    <n v="7"/>
    <n v="8.5"/>
    <n v="11"/>
    <n v="0"/>
    <x v="5"/>
    <x v="4"/>
    <n v="0"/>
  </r>
  <r>
    <x v="5"/>
    <s v="LIT2"/>
    <n v="1"/>
    <s v="Literature, High Voltage Read Me- Goes in High Voltage Analog kits"/>
    <s v="SLVT174"/>
    <s v="Print on Demand"/>
    <n v="7"/>
    <n v="8.5"/>
    <n v="11"/>
    <n v="0"/>
    <x v="5"/>
    <x v="4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  <r>
    <x v="1"/>
    <n v="0"/>
    <n v="0"/>
    <n v="0"/>
    <n v="0"/>
    <n v="0"/>
    <n v="0"/>
    <n v="0"/>
    <n v="0"/>
    <n v="0"/>
    <x v="1"/>
    <x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6:G13" firstHeaderRow="0" firstDataRow="1" firstDataCol="1"/>
  <pivotFields count="13"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2"/>
        <item x="0"/>
        <item x="3"/>
        <item m="1" x="6"/>
        <item x="1"/>
        <item x="5"/>
        <item x="4"/>
        <item t="default"/>
      </items>
    </pivotField>
    <pivotField showAll="0"/>
    <pivotField showAll="0"/>
  </pivotFields>
  <rowFields count="1">
    <field x="10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1"/>
    <dataField name="Sum of Weight " fld="6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C13" firstHeaderRow="0" firstDataRow="1" firstDataCol="1"/>
  <pivotFields count="13">
    <pivotField axis="axisRow" showAll="0">
      <items count="14">
        <item x="1"/>
        <item x="2"/>
        <item x="3"/>
        <item x="4"/>
        <item x="5"/>
        <item x="0"/>
        <item m="1" x="6"/>
        <item m="1" x="12"/>
        <item m="1" x="10"/>
        <item m="1" x="11"/>
        <item m="1" x="8"/>
        <item m="1" x="9"/>
        <item m="1" x="7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1"/>
    <dataField name="Sum of Weight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6:J8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</pivotFields>
  <rowFields count="1">
    <field x="11"/>
  </rowFields>
  <rowItems count="2">
    <i>
      <x v="2"/>
    </i>
    <i t="grand">
      <x/>
    </i>
  </rowItems>
  <colItems count="1">
    <i/>
  </colItems>
  <dataFields count="1">
    <dataField name="Sum of Quantity" fld="2" baseField="0" baseItem="1"/>
  </dataFields>
  <pivotTableStyleInfo name="PivotStyleLight16" showRowHeaders="1" showColHeaders="1" showRowStripes="0" showColStripes="0" showLastColumn="1"/>
  <filters count="1">
    <filter fld="11" type="captionContains" evalOrder="-1" id="1" stringValue1="bag">
      <autoFilter ref="A1">
        <filterColumn colId="0">
          <customFilters>
            <customFilter val="*bag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M29"/>
  <sheetViews>
    <sheetView tabSelected="1" workbookViewId="0">
      <selection activeCell="C14" sqref="C14"/>
    </sheetView>
  </sheetViews>
  <sheetFormatPr defaultRowHeight="14.5" x14ac:dyDescent="0.35"/>
  <cols>
    <col min="1" max="1" width="14.6328125" customWidth="1"/>
    <col min="2" max="2" width="13.6328125" customWidth="1"/>
    <col min="3" max="3" width="74.90625" bestFit="1" customWidth="1"/>
    <col min="4" max="4" width="16.36328125" customWidth="1"/>
    <col min="5" max="5" width="25.6328125" bestFit="1" customWidth="1"/>
    <col min="6" max="6" width="8.90625" customWidth="1"/>
    <col min="7" max="7" width="8.36328125" style="10" customWidth="1"/>
    <col min="8" max="8" width="8" style="10" customWidth="1"/>
    <col min="9" max="9" width="7.90625" style="10" customWidth="1"/>
    <col min="10" max="10" width="15.453125" bestFit="1" customWidth="1"/>
    <col min="11" max="11" width="10.6328125" style="10" customWidth="1"/>
    <col min="12" max="12" width="54.6328125" customWidth="1"/>
    <col min="13" max="13" width="38.453125" customWidth="1"/>
    <col min="14" max="14" width="36.453125" customWidth="1"/>
  </cols>
  <sheetData>
    <row r="1" spans="1:13" ht="15.5" x14ac:dyDescent="0.35">
      <c r="C1" s="19" t="s">
        <v>117</v>
      </c>
    </row>
    <row r="2" spans="1:13" x14ac:dyDescent="0.35">
      <c r="A2" s="61"/>
      <c r="B2" s="78" t="s">
        <v>9</v>
      </c>
      <c r="C2" s="83" t="s">
        <v>276</v>
      </c>
      <c r="D2" s="78" t="s">
        <v>7</v>
      </c>
      <c r="E2" s="69">
        <v>44399</v>
      </c>
      <c r="F2" s="61"/>
      <c r="G2" s="61"/>
      <c r="H2" s="61"/>
      <c r="I2" s="61"/>
      <c r="J2" s="61"/>
      <c r="K2" s="61"/>
      <c r="L2" s="61"/>
      <c r="M2" s="61"/>
    </row>
    <row r="3" spans="1:13" s="1" customFormat="1" x14ac:dyDescent="0.35">
      <c r="A3" s="62"/>
      <c r="B3" s="78" t="s">
        <v>106</v>
      </c>
      <c r="C3" s="133">
        <v>6639167</v>
      </c>
      <c r="D3" s="79" t="s">
        <v>13</v>
      </c>
      <c r="E3" s="80" t="s">
        <v>287</v>
      </c>
      <c r="F3" s="62"/>
      <c r="G3" s="62"/>
      <c r="H3" s="62"/>
      <c r="I3" s="62"/>
      <c r="J3" s="62"/>
      <c r="K3" s="62"/>
      <c r="L3" s="62"/>
      <c r="M3" s="62"/>
    </row>
    <row r="4" spans="1:13" ht="15.5" x14ac:dyDescent="0.35">
      <c r="A4" s="61"/>
      <c r="B4" s="81" t="s">
        <v>6</v>
      </c>
      <c r="C4" s="86" t="s">
        <v>294</v>
      </c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5" thickBot="1" x14ac:dyDescent="0.4">
      <c r="A5" s="61"/>
      <c r="B5" s="61"/>
      <c r="C5" s="61"/>
      <c r="D5" s="61"/>
      <c r="E5" s="61"/>
      <c r="F5" s="123" t="s">
        <v>265</v>
      </c>
      <c r="G5" s="123" t="s">
        <v>266</v>
      </c>
      <c r="H5" s="123" t="s">
        <v>266</v>
      </c>
      <c r="I5" s="123" t="s">
        <v>266</v>
      </c>
      <c r="J5" s="61"/>
      <c r="K5" s="61"/>
      <c r="L5" s="61"/>
      <c r="M5" s="61"/>
    </row>
    <row r="6" spans="1:13" ht="15" thickBot="1" x14ac:dyDescent="0.4">
      <c r="A6" s="71" t="s">
        <v>5</v>
      </c>
      <c r="B6" s="72" t="s">
        <v>4</v>
      </c>
      <c r="C6" s="73" t="s">
        <v>0</v>
      </c>
      <c r="D6" s="73" t="s">
        <v>11</v>
      </c>
      <c r="E6" s="72" t="s">
        <v>3</v>
      </c>
      <c r="F6" s="73" t="s">
        <v>267</v>
      </c>
      <c r="G6" s="73" t="s">
        <v>268</v>
      </c>
      <c r="H6" s="73" t="s">
        <v>269</v>
      </c>
      <c r="I6" s="73" t="s">
        <v>270</v>
      </c>
      <c r="J6" s="72" t="s">
        <v>99</v>
      </c>
      <c r="K6" s="75" t="s">
        <v>110</v>
      </c>
      <c r="L6" s="74" t="s">
        <v>10</v>
      </c>
      <c r="M6" s="61"/>
    </row>
    <row r="7" spans="1:13" x14ac:dyDescent="0.35">
      <c r="A7" s="77" t="s">
        <v>12</v>
      </c>
      <c r="B7" s="70">
        <v>1</v>
      </c>
      <c r="C7" s="134" t="s">
        <v>295</v>
      </c>
      <c r="D7" s="128" t="s">
        <v>288</v>
      </c>
      <c r="E7" s="67" t="s">
        <v>2</v>
      </c>
      <c r="F7" s="124">
        <v>211</v>
      </c>
      <c r="G7" s="126">
        <v>13.73</v>
      </c>
      <c r="H7" s="126">
        <v>8.8650000000000002</v>
      </c>
      <c r="I7" s="126">
        <v>4.55</v>
      </c>
      <c r="J7" s="67" t="s">
        <v>200</v>
      </c>
      <c r="K7" s="67" t="s">
        <v>209</v>
      </c>
      <c r="L7" s="91"/>
      <c r="M7" s="61"/>
    </row>
    <row r="8" spans="1:13" s="61" customFormat="1" x14ac:dyDescent="0.35">
      <c r="A8" s="77" t="s">
        <v>281</v>
      </c>
      <c r="B8" s="124">
        <v>1</v>
      </c>
      <c r="C8" s="67" t="s">
        <v>282</v>
      </c>
      <c r="D8" s="67" t="s">
        <v>283</v>
      </c>
      <c r="E8" s="67" t="s">
        <v>284</v>
      </c>
      <c r="F8" s="126">
        <v>0.5</v>
      </c>
      <c r="G8" s="126">
        <v>1.5</v>
      </c>
      <c r="H8" s="126">
        <v>1.1000000000000001</v>
      </c>
      <c r="I8" s="126">
        <v>0.1</v>
      </c>
      <c r="J8" s="67" t="s">
        <v>200</v>
      </c>
      <c r="K8" s="6" t="s">
        <v>285</v>
      </c>
      <c r="L8" s="67" t="s">
        <v>292</v>
      </c>
    </row>
    <row r="9" spans="1:13" s="61" customFormat="1" x14ac:dyDescent="0.35">
      <c r="A9" s="77" t="s">
        <v>291</v>
      </c>
      <c r="B9" s="124">
        <v>1</v>
      </c>
      <c r="C9" s="67" t="s">
        <v>289</v>
      </c>
      <c r="D9" s="67" t="s">
        <v>290</v>
      </c>
      <c r="E9" s="67" t="s">
        <v>226</v>
      </c>
      <c r="F9" s="126">
        <v>31</v>
      </c>
      <c r="G9" s="126">
        <v>100</v>
      </c>
      <c r="H9" s="126">
        <v>14.5</v>
      </c>
      <c r="I9" s="131">
        <v>1.5</v>
      </c>
      <c r="J9" s="67" t="s">
        <v>200</v>
      </c>
      <c r="K9" s="6" t="s">
        <v>285</v>
      </c>
      <c r="L9" s="67"/>
    </row>
    <row r="10" spans="1:13" x14ac:dyDescent="0.35">
      <c r="A10" s="66" t="s">
        <v>165</v>
      </c>
      <c r="B10" s="124">
        <v>1</v>
      </c>
      <c r="C10" s="67" t="s">
        <v>129</v>
      </c>
      <c r="D10" s="63" t="s">
        <v>293</v>
      </c>
      <c r="E10" s="63" t="s">
        <v>163</v>
      </c>
      <c r="F10" s="126">
        <v>125</v>
      </c>
      <c r="G10" s="126">
        <v>20</v>
      </c>
      <c r="H10" s="126">
        <v>17</v>
      </c>
      <c r="I10" s="126">
        <v>5</v>
      </c>
      <c r="J10" s="67" t="s">
        <v>167</v>
      </c>
      <c r="K10" s="63" t="s">
        <v>34</v>
      </c>
      <c r="L10" s="67"/>
      <c r="M10" s="61"/>
    </row>
    <row r="11" spans="1:13" x14ac:dyDescent="0.35">
      <c r="A11" s="66" t="s">
        <v>166</v>
      </c>
      <c r="B11" s="124">
        <v>1</v>
      </c>
      <c r="C11" s="67" t="s">
        <v>94</v>
      </c>
      <c r="D11" s="125" t="s">
        <v>156</v>
      </c>
      <c r="E11" s="67" t="s">
        <v>104</v>
      </c>
      <c r="F11" s="126">
        <v>5.5</v>
      </c>
      <c r="G11" s="126">
        <v>14.4</v>
      </c>
      <c r="H11" s="126">
        <v>11.2</v>
      </c>
      <c r="I11" s="124">
        <v>0.32</v>
      </c>
      <c r="J11" s="67" t="s">
        <v>203</v>
      </c>
      <c r="K11" s="63" t="s">
        <v>120</v>
      </c>
      <c r="L11" s="127" t="s">
        <v>280</v>
      </c>
      <c r="M11" s="61"/>
    </row>
    <row r="12" spans="1:13" s="10" customFormat="1" x14ac:dyDescent="0.35">
      <c r="A12" s="66" t="s">
        <v>277</v>
      </c>
      <c r="B12" s="12">
        <v>1</v>
      </c>
      <c r="C12" s="26" t="s">
        <v>278</v>
      </c>
      <c r="D12" s="63" t="s">
        <v>279</v>
      </c>
      <c r="E12" s="63" t="s">
        <v>163</v>
      </c>
      <c r="F12" s="12">
        <f>907/100</f>
        <v>9.07</v>
      </c>
      <c r="G12" s="12">
        <f>6*2.54</f>
        <v>15.24</v>
      </c>
      <c r="H12" s="12">
        <f>4*2.54</f>
        <v>10.16</v>
      </c>
      <c r="I12" s="12">
        <v>0.01</v>
      </c>
      <c r="J12" s="67" t="s">
        <v>203</v>
      </c>
      <c r="K12" s="63"/>
      <c r="L12" s="63"/>
      <c r="M12" s="61"/>
    </row>
    <row r="13" spans="1:13" x14ac:dyDescent="0.35">
      <c r="A13" s="129" t="s">
        <v>14</v>
      </c>
      <c r="B13" s="118">
        <v>1</v>
      </c>
      <c r="C13" s="102" t="s">
        <v>297</v>
      </c>
      <c r="D13" s="135" t="s">
        <v>298</v>
      </c>
      <c r="E13" s="130" t="s">
        <v>302</v>
      </c>
      <c r="F13" s="138">
        <v>5</v>
      </c>
      <c r="G13" s="138">
        <v>9</v>
      </c>
      <c r="H13" s="138">
        <v>6</v>
      </c>
      <c r="I13" s="138">
        <v>0.02</v>
      </c>
      <c r="J13" s="136" t="s">
        <v>202</v>
      </c>
      <c r="K13" s="63"/>
      <c r="L13" s="76"/>
      <c r="M13" s="61"/>
    </row>
    <row r="14" spans="1:13" x14ac:dyDescent="0.35">
      <c r="A14" s="129" t="s">
        <v>213</v>
      </c>
      <c r="B14" s="118">
        <v>1</v>
      </c>
      <c r="C14" s="63" t="s">
        <v>300</v>
      </c>
      <c r="D14" s="135" t="s">
        <v>296</v>
      </c>
      <c r="E14" s="130" t="s">
        <v>302</v>
      </c>
      <c r="F14" s="138">
        <v>9</v>
      </c>
      <c r="G14" s="138">
        <v>28</v>
      </c>
      <c r="H14" s="138">
        <v>19.2</v>
      </c>
      <c r="I14" s="138">
        <v>0.02</v>
      </c>
      <c r="J14" s="136" t="s">
        <v>202</v>
      </c>
      <c r="K14" s="63"/>
      <c r="L14" s="63"/>
      <c r="M14" s="62"/>
    </row>
    <row r="15" spans="1:13" x14ac:dyDescent="0.35">
      <c r="A15" s="129" t="s">
        <v>286</v>
      </c>
      <c r="B15" s="118">
        <v>1</v>
      </c>
      <c r="C15" s="63" t="s">
        <v>301</v>
      </c>
      <c r="D15" s="63" t="s">
        <v>299</v>
      </c>
      <c r="E15" s="130" t="s">
        <v>302</v>
      </c>
      <c r="F15" s="139">
        <v>5</v>
      </c>
      <c r="G15" s="139">
        <v>16</v>
      </c>
      <c r="H15" s="139">
        <v>11</v>
      </c>
      <c r="I15" s="139">
        <v>0.01</v>
      </c>
      <c r="J15" s="137" t="s">
        <v>87</v>
      </c>
      <c r="K15" s="63"/>
      <c r="L15" s="63"/>
      <c r="M15" s="1"/>
    </row>
    <row r="16" spans="1:13" s="61" customFormat="1" x14ac:dyDescent="0.35">
      <c r="A16" s="129"/>
      <c r="B16" s="118"/>
      <c r="C16" s="63"/>
      <c r="D16" s="135"/>
      <c r="E16" s="130"/>
      <c r="F16" s="119"/>
      <c r="G16" s="119"/>
      <c r="H16" s="119"/>
      <c r="I16" s="119"/>
      <c r="J16" s="67"/>
      <c r="K16" s="63"/>
      <c r="L16" s="63"/>
      <c r="M16" s="62"/>
    </row>
    <row r="17" spans="2:13" s="45" customFormat="1" x14ac:dyDescent="0.35">
      <c r="E17" s="132"/>
      <c r="F17" s="22"/>
      <c r="G17" s="22"/>
      <c r="H17" s="22"/>
      <c r="I17" s="22"/>
      <c r="J17" s="22"/>
      <c r="K17" s="22"/>
      <c r="L17" s="22"/>
      <c r="M17" s="22"/>
    </row>
    <row r="18" spans="2:13" s="45" customFormat="1" x14ac:dyDescent="0.35">
      <c r="E18" s="22"/>
      <c r="F18" s="22"/>
      <c r="G18" s="22"/>
      <c r="H18" s="22"/>
      <c r="I18" s="22"/>
      <c r="J18" s="22"/>
      <c r="K18" s="22"/>
      <c r="L18" s="22"/>
      <c r="M18" s="22"/>
    </row>
    <row r="19" spans="2:13" x14ac:dyDescent="0.35">
      <c r="B19" s="2"/>
      <c r="C19" s="39" t="s">
        <v>8</v>
      </c>
      <c r="D19" s="43"/>
      <c r="E19" s="43"/>
    </row>
    <row r="20" spans="2:13" ht="23" x14ac:dyDescent="0.35">
      <c r="B20" s="2"/>
      <c r="C20" s="41" t="s">
        <v>102</v>
      </c>
      <c r="D20" s="16"/>
      <c r="E20" s="16"/>
    </row>
    <row r="21" spans="2:13" ht="23" x14ac:dyDescent="0.35">
      <c r="B21" s="3"/>
      <c r="C21" s="41" t="s">
        <v>116</v>
      </c>
      <c r="D21" s="16"/>
      <c r="E21" s="16"/>
    </row>
    <row r="22" spans="2:13" ht="23" x14ac:dyDescent="0.35">
      <c r="B22" s="2"/>
      <c r="C22" s="41" t="s">
        <v>103</v>
      </c>
      <c r="D22" s="16"/>
      <c r="E22" s="16"/>
    </row>
    <row r="23" spans="2:13" x14ac:dyDescent="0.35">
      <c r="B23" s="2"/>
      <c r="C23" s="41" t="s">
        <v>1</v>
      </c>
      <c r="D23" s="16"/>
      <c r="E23" s="16"/>
    </row>
    <row r="24" spans="2:13" ht="23" x14ac:dyDescent="0.35">
      <c r="B24" s="2"/>
      <c r="C24" s="41" t="s">
        <v>101</v>
      </c>
      <c r="D24" s="16"/>
      <c r="E24" s="16"/>
    </row>
    <row r="25" spans="2:13" ht="24.5" x14ac:dyDescent="0.35">
      <c r="B25" s="2"/>
      <c r="C25" s="42" t="s">
        <v>107</v>
      </c>
      <c r="D25" s="17"/>
      <c r="E25" s="18"/>
    </row>
    <row r="26" spans="2:13" ht="23" x14ac:dyDescent="0.35">
      <c r="B26" s="2"/>
      <c r="C26" s="41" t="s">
        <v>108</v>
      </c>
      <c r="D26" s="2"/>
      <c r="E26" s="2"/>
    </row>
    <row r="27" spans="2:13" x14ac:dyDescent="0.35">
      <c r="B27" s="2"/>
      <c r="C27" s="41" t="s">
        <v>109</v>
      </c>
      <c r="D27" s="2"/>
      <c r="E27" s="2"/>
    </row>
    <row r="28" spans="2:13" x14ac:dyDescent="0.35">
      <c r="B28" s="2"/>
      <c r="C28" s="41" t="s">
        <v>115</v>
      </c>
      <c r="D28" s="2"/>
      <c r="E28" s="2"/>
    </row>
    <row r="29" spans="2:13" x14ac:dyDescent="0.35">
      <c r="C29" s="2"/>
      <c r="D29" s="2"/>
      <c r="E29" s="2"/>
    </row>
  </sheetData>
  <pageMargins left="0.7" right="0.7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pane ySplit="1" topLeftCell="A18" activePane="bottomLeft" state="frozen"/>
      <selection pane="bottomLeft" activeCell="B42" sqref="B42"/>
    </sheetView>
  </sheetViews>
  <sheetFormatPr defaultRowHeight="14.5" x14ac:dyDescent="0.35"/>
  <cols>
    <col min="1" max="1" width="19.54296875" customWidth="1"/>
    <col min="2" max="3" width="26.453125" style="4" customWidth="1"/>
    <col min="4" max="4" width="49.90625" customWidth="1"/>
  </cols>
  <sheetData>
    <row r="1" spans="1:8" x14ac:dyDescent="0.35">
      <c r="A1" s="20" t="s">
        <v>46</v>
      </c>
      <c r="B1" s="44" t="s">
        <v>15</v>
      </c>
      <c r="C1" s="44" t="s">
        <v>99</v>
      </c>
      <c r="D1" s="40" t="s">
        <v>10</v>
      </c>
    </row>
    <row r="2" spans="1:8" x14ac:dyDescent="0.35">
      <c r="A2" s="46" t="s">
        <v>60</v>
      </c>
      <c r="B2" s="26" t="s">
        <v>26</v>
      </c>
      <c r="C2" s="26" t="s">
        <v>200</v>
      </c>
      <c r="D2" s="46"/>
    </row>
    <row r="3" spans="1:8" s="10" customFormat="1" x14ac:dyDescent="0.35">
      <c r="A3" s="46" t="s">
        <v>84</v>
      </c>
      <c r="B3" s="26" t="s">
        <v>208</v>
      </c>
      <c r="C3" s="26" t="s">
        <v>203</v>
      </c>
      <c r="D3" s="46"/>
    </row>
    <row r="4" spans="1:8" x14ac:dyDescent="0.35">
      <c r="A4" s="46" t="s">
        <v>50</v>
      </c>
      <c r="B4" s="26" t="s">
        <v>41</v>
      </c>
      <c r="C4" s="26" t="s">
        <v>200</v>
      </c>
      <c r="D4" s="46"/>
      <c r="G4" s="1"/>
      <c r="H4" s="1"/>
    </row>
    <row r="5" spans="1:8" x14ac:dyDescent="0.35">
      <c r="A5" s="6" t="s">
        <v>82</v>
      </c>
      <c r="B5" s="26" t="s">
        <v>34</v>
      </c>
      <c r="C5" s="26" t="s">
        <v>167</v>
      </c>
      <c r="D5" s="46"/>
      <c r="G5" s="8"/>
      <c r="H5" s="1"/>
    </row>
    <row r="6" spans="1:8" x14ac:dyDescent="0.35">
      <c r="A6" s="46" t="s">
        <v>56</v>
      </c>
      <c r="B6" s="26" t="s">
        <v>35</v>
      </c>
      <c r="C6" s="26" t="s">
        <v>203</v>
      </c>
      <c r="D6" s="46"/>
      <c r="G6" s="8"/>
      <c r="H6" s="1"/>
    </row>
    <row r="7" spans="1:8" x14ac:dyDescent="0.35">
      <c r="A7" s="46" t="s">
        <v>53</v>
      </c>
      <c r="B7" s="26" t="s">
        <v>29</v>
      </c>
      <c r="C7" s="26" t="s">
        <v>203</v>
      </c>
      <c r="D7" s="46"/>
      <c r="G7" s="8"/>
      <c r="H7" s="1"/>
    </row>
    <row r="8" spans="1:8" x14ac:dyDescent="0.35">
      <c r="A8" s="46" t="s">
        <v>53</v>
      </c>
      <c r="B8" s="26" t="s">
        <v>38</v>
      </c>
      <c r="C8" s="26" t="s">
        <v>203</v>
      </c>
      <c r="D8" s="46"/>
      <c r="G8" s="7"/>
      <c r="H8" s="1"/>
    </row>
    <row r="9" spans="1:8" s="10" customFormat="1" x14ac:dyDescent="0.35">
      <c r="A9" s="46" t="s">
        <v>53</v>
      </c>
      <c r="B9" s="26" t="s">
        <v>92</v>
      </c>
      <c r="C9" s="26" t="s">
        <v>203</v>
      </c>
      <c r="D9" s="46"/>
      <c r="G9" s="7"/>
      <c r="H9" s="1"/>
    </row>
    <row r="10" spans="1:8" x14ac:dyDescent="0.35">
      <c r="A10" s="46" t="s">
        <v>76</v>
      </c>
      <c r="B10" s="26" t="s">
        <v>75</v>
      </c>
      <c r="C10" s="26" t="s">
        <v>167</v>
      </c>
      <c r="D10" s="46"/>
      <c r="G10" s="8"/>
      <c r="H10" s="1"/>
    </row>
    <row r="11" spans="1:8" x14ac:dyDescent="0.35">
      <c r="A11" s="46" t="s">
        <v>66</v>
      </c>
      <c r="B11" s="26" t="s">
        <v>17</v>
      </c>
      <c r="C11" s="26" t="s">
        <v>200</v>
      </c>
      <c r="D11" s="46"/>
      <c r="G11" s="8"/>
      <c r="H11" s="1"/>
    </row>
    <row r="12" spans="1:8" x14ac:dyDescent="0.35">
      <c r="A12" s="46" t="s">
        <v>62</v>
      </c>
      <c r="B12" s="26" t="s">
        <v>22</v>
      </c>
      <c r="C12" s="26" t="s">
        <v>203</v>
      </c>
      <c r="D12" s="46"/>
      <c r="G12" s="7"/>
      <c r="H12" s="1"/>
    </row>
    <row r="13" spans="1:8" x14ac:dyDescent="0.35">
      <c r="A13" s="46" t="s">
        <v>81</v>
      </c>
      <c r="B13" s="26" t="s">
        <v>23</v>
      </c>
      <c r="C13" s="26" t="s">
        <v>203</v>
      </c>
      <c r="D13" s="46"/>
      <c r="G13" s="8"/>
      <c r="H13" s="1"/>
    </row>
    <row r="14" spans="1:8" x14ac:dyDescent="0.35">
      <c r="A14" s="46" t="s">
        <v>73</v>
      </c>
      <c r="B14" s="26" t="s">
        <v>24</v>
      </c>
      <c r="C14" s="26" t="s">
        <v>202</v>
      </c>
      <c r="D14" s="46"/>
      <c r="G14" s="8"/>
      <c r="H14" s="1"/>
    </row>
    <row r="15" spans="1:8" x14ac:dyDescent="0.35">
      <c r="A15" s="46" t="s">
        <v>85</v>
      </c>
      <c r="B15" s="26" t="s">
        <v>19</v>
      </c>
      <c r="C15" s="26" t="s">
        <v>200</v>
      </c>
      <c r="D15" s="46"/>
      <c r="G15" s="8"/>
      <c r="H15" s="1"/>
    </row>
    <row r="16" spans="1:8" x14ac:dyDescent="0.35">
      <c r="A16" s="46" t="s">
        <v>78</v>
      </c>
      <c r="B16" s="26" t="s">
        <v>45</v>
      </c>
      <c r="C16" s="26" t="s">
        <v>200</v>
      </c>
      <c r="D16" s="46"/>
      <c r="G16" s="8"/>
      <c r="H16" s="1"/>
    </row>
    <row r="17" spans="1:8" x14ac:dyDescent="0.35">
      <c r="A17" s="46" t="s">
        <v>70</v>
      </c>
      <c r="B17" s="26" t="s">
        <v>209</v>
      </c>
      <c r="C17" s="26" t="s">
        <v>203</v>
      </c>
      <c r="D17" s="46"/>
      <c r="G17" s="8"/>
      <c r="H17" s="1"/>
    </row>
    <row r="18" spans="1:8" x14ac:dyDescent="0.35">
      <c r="A18" s="46" t="s">
        <v>65</v>
      </c>
      <c r="B18" s="26" t="s">
        <v>16</v>
      </c>
      <c r="C18" s="26" t="s">
        <v>200</v>
      </c>
      <c r="D18" s="46"/>
      <c r="G18" s="8"/>
      <c r="H18" s="1"/>
    </row>
    <row r="19" spans="1:8" s="10" customFormat="1" x14ac:dyDescent="0.35">
      <c r="A19" s="46" t="s">
        <v>96</v>
      </c>
      <c r="B19" s="26" t="s">
        <v>97</v>
      </c>
      <c r="C19" s="26" t="s">
        <v>202</v>
      </c>
      <c r="D19" s="46"/>
      <c r="G19" s="8"/>
      <c r="H19" s="1"/>
    </row>
    <row r="20" spans="1:8" x14ac:dyDescent="0.35">
      <c r="A20" s="6" t="s">
        <v>95</v>
      </c>
      <c r="B20" s="26" t="s">
        <v>94</v>
      </c>
      <c r="C20" s="26" t="s">
        <v>203</v>
      </c>
      <c r="D20" s="46"/>
      <c r="G20" s="8"/>
      <c r="H20" s="1"/>
    </row>
    <row r="21" spans="1:8" x14ac:dyDescent="0.35">
      <c r="A21" s="46" t="s">
        <v>48</v>
      </c>
      <c r="B21" s="26" t="s">
        <v>43</v>
      </c>
      <c r="C21" s="26" t="s">
        <v>200</v>
      </c>
      <c r="D21" s="46"/>
      <c r="G21" s="8"/>
      <c r="H21" s="1"/>
    </row>
    <row r="22" spans="1:8" x14ac:dyDescent="0.35">
      <c r="A22" s="46" t="s">
        <v>48</v>
      </c>
      <c r="B22" s="26" t="s">
        <v>44</v>
      </c>
      <c r="C22" s="26" t="s">
        <v>200</v>
      </c>
      <c r="D22" s="46"/>
      <c r="G22" s="8"/>
      <c r="H22" s="1"/>
    </row>
    <row r="23" spans="1:8" x14ac:dyDescent="0.35">
      <c r="A23" s="46" t="s">
        <v>59</v>
      </c>
      <c r="B23" s="26" t="s">
        <v>27</v>
      </c>
      <c r="C23" s="26" t="s">
        <v>200</v>
      </c>
      <c r="D23" s="46"/>
      <c r="G23" s="7"/>
      <c r="H23" s="1"/>
    </row>
    <row r="24" spans="1:8" s="10" customFormat="1" x14ac:dyDescent="0.35">
      <c r="A24" s="46" t="s">
        <v>86</v>
      </c>
      <c r="B24" s="26" t="s">
        <v>87</v>
      </c>
      <c r="C24" s="26" t="s">
        <v>87</v>
      </c>
      <c r="D24" s="46"/>
      <c r="G24" s="7"/>
      <c r="H24" s="1"/>
    </row>
    <row r="25" spans="1:8" ht="29" x14ac:dyDescent="0.35">
      <c r="A25" s="46" t="s">
        <v>86</v>
      </c>
      <c r="B25" s="26" t="s">
        <v>32</v>
      </c>
      <c r="C25" s="26" t="s">
        <v>87</v>
      </c>
      <c r="D25" s="46"/>
      <c r="G25" s="8"/>
      <c r="H25" s="1"/>
    </row>
    <row r="26" spans="1:8" ht="29" x14ac:dyDescent="0.35">
      <c r="A26" s="46" t="s">
        <v>57</v>
      </c>
      <c r="B26" s="26" t="s">
        <v>30</v>
      </c>
      <c r="C26" s="26" t="s">
        <v>202</v>
      </c>
      <c r="D26" s="46"/>
      <c r="G26" s="7"/>
      <c r="H26" s="1"/>
    </row>
    <row r="27" spans="1:8" ht="29" x14ac:dyDescent="0.35">
      <c r="A27" s="46" t="s">
        <v>57</v>
      </c>
      <c r="B27" s="26" t="s">
        <v>31</v>
      </c>
      <c r="C27" s="26" t="s">
        <v>202</v>
      </c>
      <c r="D27" s="46"/>
      <c r="G27" s="7"/>
      <c r="H27" s="1"/>
    </row>
    <row r="28" spans="1:8" x14ac:dyDescent="0.35">
      <c r="A28" s="46" t="s">
        <v>57</v>
      </c>
      <c r="B28" s="26" t="s">
        <v>33</v>
      </c>
      <c r="C28" s="26" t="s">
        <v>202</v>
      </c>
      <c r="D28" s="46"/>
      <c r="G28" s="7"/>
      <c r="H28" s="1"/>
    </row>
    <row r="29" spans="1:8" x14ac:dyDescent="0.35">
      <c r="A29" s="46" t="s">
        <v>52</v>
      </c>
      <c r="B29" s="26" t="s">
        <v>39</v>
      </c>
      <c r="C29" s="26" t="s">
        <v>200</v>
      </c>
      <c r="D29" s="46"/>
      <c r="G29" s="1"/>
      <c r="H29" s="1"/>
    </row>
    <row r="30" spans="1:8" x14ac:dyDescent="0.35">
      <c r="A30" s="46" t="s">
        <v>71</v>
      </c>
      <c r="B30" s="26" t="s">
        <v>21</v>
      </c>
      <c r="C30" s="26" t="s">
        <v>200</v>
      </c>
      <c r="D30" s="46"/>
      <c r="G30" s="1"/>
      <c r="H30" s="1"/>
    </row>
    <row r="31" spans="1:8" x14ac:dyDescent="0.35">
      <c r="A31" s="46" t="s">
        <v>61</v>
      </c>
      <c r="B31" s="26" t="s">
        <v>25</v>
      </c>
      <c r="C31" s="26" t="s">
        <v>210</v>
      </c>
      <c r="D31" s="46"/>
      <c r="G31" s="1"/>
      <c r="H31" s="1"/>
    </row>
    <row r="32" spans="1:8" x14ac:dyDescent="0.35">
      <c r="A32" s="46" t="s">
        <v>51</v>
      </c>
      <c r="B32" s="26" t="s">
        <v>40</v>
      </c>
      <c r="C32" s="26" t="s">
        <v>200</v>
      </c>
      <c r="D32" s="46"/>
      <c r="G32" s="1"/>
      <c r="H32" s="1"/>
    </row>
    <row r="33" spans="1:4" x14ac:dyDescent="0.35">
      <c r="A33" s="46" t="s">
        <v>63</v>
      </c>
      <c r="B33" s="26" t="s">
        <v>211</v>
      </c>
      <c r="C33" s="26" t="s">
        <v>203</v>
      </c>
      <c r="D33" s="46"/>
    </row>
    <row r="34" spans="1:4" x14ac:dyDescent="0.35">
      <c r="A34" s="46" t="s">
        <v>58</v>
      </c>
      <c r="B34" s="26" t="s">
        <v>47</v>
      </c>
      <c r="C34" s="26" t="s">
        <v>200</v>
      </c>
      <c r="D34" s="46" t="s">
        <v>74</v>
      </c>
    </row>
    <row r="35" spans="1:4" x14ac:dyDescent="0.35">
      <c r="A35" s="46" t="s">
        <v>67</v>
      </c>
      <c r="B35" s="26" t="s">
        <v>18</v>
      </c>
      <c r="C35" s="26" t="s">
        <v>200</v>
      </c>
      <c r="D35" s="46"/>
    </row>
    <row r="36" spans="1:4" x14ac:dyDescent="0.35">
      <c r="A36" s="46" t="s">
        <v>55</v>
      </c>
      <c r="B36" s="26" t="s">
        <v>36</v>
      </c>
      <c r="C36" s="26" t="s">
        <v>203</v>
      </c>
      <c r="D36" s="46"/>
    </row>
    <row r="37" spans="1:4" x14ac:dyDescent="0.35">
      <c r="A37" s="46" t="s">
        <v>54</v>
      </c>
      <c r="B37" s="26" t="s">
        <v>37</v>
      </c>
      <c r="C37" s="26" t="s">
        <v>201</v>
      </c>
      <c r="D37" s="46"/>
    </row>
    <row r="38" spans="1:4" x14ac:dyDescent="0.35">
      <c r="A38" s="46" t="s">
        <v>49</v>
      </c>
      <c r="B38" s="26" t="s">
        <v>42</v>
      </c>
      <c r="C38" s="26" t="s">
        <v>200</v>
      </c>
      <c r="D38" s="46"/>
    </row>
    <row r="39" spans="1:4" s="10" customFormat="1" x14ac:dyDescent="0.35">
      <c r="A39" s="46" t="s">
        <v>88</v>
      </c>
      <c r="B39" s="26" t="s">
        <v>89</v>
      </c>
      <c r="C39" s="26" t="s">
        <v>200</v>
      </c>
      <c r="D39" s="46"/>
    </row>
    <row r="40" spans="1:4" x14ac:dyDescent="0.35">
      <c r="A40" s="46" t="s">
        <v>72</v>
      </c>
      <c r="B40" s="26" t="s">
        <v>28</v>
      </c>
      <c r="C40" s="26" t="s">
        <v>200</v>
      </c>
      <c r="D40" s="46"/>
    </row>
    <row r="41" spans="1:4" x14ac:dyDescent="0.35">
      <c r="A41" s="46" t="s">
        <v>68</v>
      </c>
      <c r="B41" s="26" t="s">
        <v>69</v>
      </c>
      <c r="C41" s="26" t="s">
        <v>200</v>
      </c>
      <c r="D41" s="46"/>
    </row>
    <row r="42" spans="1:4" s="10" customFormat="1" x14ac:dyDescent="0.35">
      <c r="A42" s="46" t="s">
        <v>90</v>
      </c>
      <c r="B42" s="26" t="s">
        <v>91</v>
      </c>
      <c r="C42" s="26" t="s">
        <v>200</v>
      </c>
      <c r="D42" s="46"/>
    </row>
    <row r="43" spans="1:4" ht="29" x14ac:dyDescent="0.35">
      <c r="A43" s="46" t="s">
        <v>64</v>
      </c>
      <c r="B43" s="26" t="s">
        <v>20</v>
      </c>
      <c r="C43" s="26" t="s">
        <v>203</v>
      </c>
      <c r="D43" s="46"/>
    </row>
    <row r="44" spans="1:4" x14ac:dyDescent="0.35">
      <c r="A44" s="46" t="s">
        <v>79</v>
      </c>
      <c r="B44" s="26" t="s">
        <v>80</v>
      </c>
      <c r="C44" s="26" t="s">
        <v>210</v>
      </c>
      <c r="D44" s="46"/>
    </row>
    <row r="45" spans="1:4" ht="29" x14ac:dyDescent="0.35">
      <c r="A45" s="6" t="s">
        <v>83</v>
      </c>
      <c r="B45" s="26" t="s">
        <v>93</v>
      </c>
      <c r="C45" s="26" t="s">
        <v>200</v>
      </c>
      <c r="D45" s="46"/>
    </row>
    <row r="46" spans="1:4" x14ac:dyDescent="0.35">
      <c r="A46" s="9"/>
    </row>
  </sheetData>
  <autoFilter ref="A1:D45" xr:uid="{00000000-0009-0000-0000-000001000000}">
    <sortState ref="A2:E45">
      <sortCondition ref="A1:A45"/>
    </sortState>
  </autoFilter>
  <conditionalFormatting sqref="A1:A104857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"/>
  <sheetViews>
    <sheetView workbookViewId="0">
      <selection activeCell="B29" sqref="B29"/>
    </sheetView>
  </sheetViews>
  <sheetFormatPr defaultRowHeight="14.5" x14ac:dyDescent="0.35"/>
  <cols>
    <col min="1" max="1" width="17.453125" customWidth="1"/>
    <col min="2" max="2" width="69.453125" style="4" customWidth="1"/>
    <col min="3" max="3" width="16.36328125" customWidth="1"/>
    <col min="4" max="4" width="25.6328125" customWidth="1"/>
    <col min="5" max="8" width="8.36328125" customWidth="1"/>
    <col min="9" max="9" width="13.54296875" customWidth="1"/>
    <col min="10" max="10" width="10.54296875" customWidth="1"/>
    <col min="11" max="11" width="16.90625" bestFit="1" customWidth="1"/>
    <col min="12" max="12" width="30.453125" customWidth="1"/>
    <col min="14" max="16" width="28.08984375" customWidth="1"/>
  </cols>
  <sheetData>
    <row r="1" spans="1:18" ht="15" thickBot="1" x14ac:dyDescent="0.4">
      <c r="A1" s="5" t="s">
        <v>77</v>
      </c>
      <c r="B1" s="11" t="s">
        <v>105</v>
      </c>
      <c r="C1" s="73" t="s">
        <v>11</v>
      </c>
      <c r="D1" s="72" t="s">
        <v>3</v>
      </c>
      <c r="E1" s="73" t="s">
        <v>111</v>
      </c>
      <c r="F1" s="73" t="s">
        <v>112</v>
      </c>
      <c r="G1" s="73" t="s">
        <v>113</v>
      </c>
      <c r="H1" s="73" t="s">
        <v>114</v>
      </c>
      <c r="I1" s="72" t="s">
        <v>99</v>
      </c>
      <c r="J1" s="99" t="s">
        <v>110</v>
      </c>
      <c r="K1" s="100" t="s">
        <v>10</v>
      </c>
      <c r="L1" s="1"/>
      <c r="M1" s="1"/>
      <c r="N1" s="1"/>
      <c r="O1" s="1"/>
      <c r="P1" s="1"/>
      <c r="Q1" s="1"/>
      <c r="R1" s="1"/>
    </row>
    <row r="2" spans="1:18" x14ac:dyDescent="0.35">
      <c r="A2" s="12">
        <v>6611942</v>
      </c>
      <c r="B2" s="101" t="s">
        <v>243</v>
      </c>
      <c r="C2" s="12">
        <v>6611942</v>
      </c>
      <c r="D2" s="2" t="s">
        <v>224</v>
      </c>
      <c r="E2" s="63">
        <v>46</v>
      </c>
      <c r="F2" s="102"/>
      <c r="G2" s="102"/>
      <c r="H2" s="102"/>
      <c r="I2" s="91" t="s">
        <v>200</v>
      </c>
      <c r="J2" s="67" t="s">
        <v>209</v>
      </c>
      <c r="K2" s="102"/>
      <c r="L2" s="8"/>
      <c r="M2" s="8"/>
      <c r="N2" s="13"/>
      <c r="O2" s="14"/>
      <c r="P2" s="14"/>
      <c r="Q2" s="15"/>
      <c r="R2" s="1"/>
    </row>
    <row r="3" spans="1:18" x14ac:dyDescent="0.35">
      <c r="A3" s="12">
        <v>6612003</v>
      </c>
      <c r="B3" s="101" t="s">
        <v>244</v>
      </c>
      <c r="C3" s="12">
        <v>6612003</v>
      </c>
      <c r="D3" s="2" t="s">
        <v>224</v>
      </c>
      <c r="E3" s="63">
        <v>44</v>
      </c>
      <c r="F3" s="102"/>
      <c r="G3" s="102"/>
      <c r="H3" s="102"/>
      <c r="I3" s="91" t="s">
        <v>200</v>
      </c>
      <c r="J3" s="67" t="s">
        <v>209</v>
      </c>
      <c r="K3" s="102"/>
      <c r="L3" s="8"/>
      <c r="M3" s="8"/>
      <c r="N3" s="13"/>
      <c r="O3" s="14"/>
      <c r="P3" s="14"/>
      <c r="Q3" s="15"/>
      <c r="R3" s="1"/>
    </row>
    <row r="4" spans="1:18" x14ac:dyDescent="0.35">
      <c r="A4" s="12">
        <v>6612002</v>
      </c>
      <c r="B4" s="101" t="s">
        <v>245</v>
      </c>
      <c r="C4" s="12">
        <v>6612002</v>
      </c>
      <c r="D4" s="2" t="s">
        <v>224</v>
      </c>
      <c r="E4" s="63">
        <v>20</v>
      </c>
      <c r="F4" s="102"/>
      <c r="G4" s="102"/>
      <c r="H4" s="64"/>
      <c r="I4" s="91" t="s">
        <v>200</v>
      </c>
      <c r="J4" s="67" t="s">
        <v>209</v>
      </c>
      <c r="K4" s="102"/>
      <c r="L4" s="8"/>
      <c r="M4" s="8"/>
      <c r="N4" s="13"/>
      <c r="O4" s="14"/>
      <c r="P4" s="14"/>
      <c r="Q4" s="15"/>
      <c r="R4" s="1"/>
    </row>
    <row r="5" spans="1:18" x14ac:dyDescent="0.35">
      <c r="A5" s="12">
        <v>6607652</v>
      </c>
      <c r="B5" s="101" t="s">
        <v>262</v>
      </c>
      <c r="C5" s="12">
        <v>6607652</v>
      </c>
      <c r="D5" s="6" t="s">
        <v>225</v>
      </c>
      <c r="E5" s="63">
        <v>28</v>
      </c>
      <c r="F5" s="102"/>
      <c r="G5" s="102"/>
      <c r="H5" s="102"/>
      <c r="I5" s="91" t="s">
        <v>200</v>
      </c>
      <c r="J5" s="67" t="s">
        <v>209</v>
      </c>
      <c r="K5" s="102"/>
      <c r="L5" s="8"/>
      <c r="M5" s="8"/>
      <c r="N5" s="13"/>
      <c r="O5" s="14"/>
      <c r="P5" s="14"/>
      <c r="Q5" s="15"/>
      <c r="R5" s="1"/>
    </row>
    <row r="6" spans="1:18" x14ac:dyDescent="0.35">
      <c r="A6" s="12">
        <v>6612041</v>
      </c>
      <c r="B6" s="101" t="s">
        <v>246</v>
      </c>
      <c r="C6" s="12">
        <v>6612041</v>
      </c>
      <c r="D6" s="6" t="s">
        <v>226</v>
      </c>
      <c r="E6" s="63">
        <v>30</v>
      </c>
      <c r="F6" s="102"/>
      <c r="G6" s="102"/>
      <c r="H6" s="64"/>
      <c r="I6" s="91" t="s">
        <v>200</v>
      </c>
      <c r="J6" s="67" t="s">
        <v>209</v>
      </c>
      <c r="K6" s="102"/>
      <c r="L6" s="8"/>
      <c r="M6" s="8"/>
      <c r="N6" s="13"/>
      <c r="O6" s="14"/>
      <c r="P6" s="14"/>
      <c r="Q6" s="15"/>
      <c r="R6" s="1"/>
    </row>
    <row r="7" spans="1:18" x14ac:dyDescent="0.35">
      <c r="A7" s="12">
        <v>6612050</v>
      </c>
      <c r="B7" s="101" t="s">
        <v>247</v>
      </c>
      <c r="C7" s="12">
        <v>6612050</v>
      </c>
      <c r="D7" s="2" t="s">
        <v>227</v>
      </c>
      <c r="E7" s="63">
        <v>8</v>
      </c>
      <c r="F7" s="102"/>
      <c r="G7" s="102"/>
      <c r="H7" s="102"/>
      <c r="I7" s="91" t="s">
        <v>200</v>
      </c>
      <c r="J7" s="67" t="s">
        <v>209</v>
      </c>
      <c r="K7" s="102"/>
      <c r="L7" s="8"/>
      <c r="M7" s="8"/>
      <c r="N7" s="13"/>
      <c r="O7" s="14"/>
      <c r="P7" s="14"/>
      <c r="Q7" s="15"/>
      <c r="R7" s="1"/>
    </row>
    <row r="8" spans="1:18" ht="29" x14ac:dyDescent="0.35">
      <c r="A8" s="12">
        <v>6612051</v>
      </c>
      <c r="B8" s="101" t="s">
        <v>248</v>
      </c>
      <c r="C8" s="12">
        <v>6612051</v>
      </c>
      <c r="D8" s="103" t="s">
        <v>228</v>
      </c>
      <c r="E8" s="63">
        <v>6</v>
      </c>
      <c r="F8" s="102"/>
      <c r="G8" s="102"/>
      <c r="H8" s="102"/>
      <c r="I8" s="91" t="s">
        <v>200</v>
      </c>
      <c r="J8" s="67" t="s">
        <v>209</v>
      </c>
      <c r="K8" s="63" t="s">
        <v>98</v>
      </c>
      <c r="L8" s="8"/>
      <c r="M8" s="8"/>
      <c r="N8" s="13"/>
      <c r="O8" s="14"/>
      <c r="P8" s="14"/>
      <c r="Q8" s="15"/>
      <c r="R8" s="1"/>
    </row>
    <row r="9" spans="1:18" x14ac:dyDescent="0.35">
      <c r="A9" s="12">
        <v>6612052</v>
      </c>
      <c r="B9" s="101" t="s">
        <v>249</v>
      </c>
      <c r="C9" s="12">
        <v>6612052</v>
      </c>
      <c r="D9" s="63" t="s">
        <v>228</v>
      </c>
      <c r="E9" s="63">
        <v>2</v>
      </c>
      <c r="F9" s="102"/>
      <c r="G9" s="102"/>
      <c r="H9" s="102"/>
      <c r="I9" s="91" t="s">
        <v>200</v>
      </c>
      <c r="J9" s="67" t="s">
        <v>209</v>
      </c>
      <c r="K9" s="63" t="s">
        <v>98</v>
      </c>
      <c r="L9" s="8"/>
      <c r="M9" s="8"/>
      <c r="N9" s="13"/>
      <c r="O9" s="14"/>
      <c r="P9" s="14"/>
      <c r="Q9" s="15"/>
      <c r="R9" s="1"/>
    </row>
    <row r="10" spans="1:18" x14ac:dyDescent="0.35">
      <c r="A10" s="12">
        <v>6612053</v>
      </c>
      <c r="B10" s="101" t="s">
        <v>251</v>
      </c>
      <c r="C10" s="12">
        <v>6612053</v>
      </c>
      <c r="D10" s="63" t="s">
        <v>229</v>
      </c>
      <c r="E10" s="63">
        <v>28</v>
      </c>
      <c r="F10" s="102"/>
      <c r="G10" s="102"/>
      <c r="H10" s="64"/>
      <c r="I10" s="91" t="s">
        <v>200</v>
      </c>
      <c r="J10" s="67" t="s">
        <v>209</v>
      </c>
      <c r="K10" s="63"/>
      <c r="L10" s="8"/>
      <c r="M10" s="8"/>
      <c r="N10" s="14"/>
      <c r="O10" s="14"/>
      <c r="P10" s="14"/>
      <c r="Q10" s="15"/>
      <c r="R10" s="1"/>
    </row>
    <row r="11" spans="1:18" x14ac:dyDescent="0.35">
      <c r="A11" s="12">
        <v>6612054</v>
      </c>
      <c r="B11" s="101" t="s">
        <v>250</v>
      </c>
      <c r="C11" s="12">
        <v>6612054</v>
      </c>
      <c r="D11" s="63" t="s">
        <v>229</v>
      </c>
      <c r="E11" s="63">
        <v>70</v>
      </c>
      <c r="F11" s="102"/>
      <c r="G11" s="102"/>
      <c r="H11" s="64"/>
      <c r="I11" s="91" t="s">
        <v>200</v>
      </c>
      <c r="J11" s="67" t="s">
        <v>209</v>
      </c>
      <c r="K11" s="63"/>
      <c r="L11" s="8"/>
      <c r="M11" s="8"/>
      <c r="N11" s="13"/>
      <c r="O11" s="14"/>
      <c r="P11" s="14"/>
      <c r="Q11" s="15"/>
      <c r="R11" s="1"/>
    </row>
    <row r="12" spans="1:18" x14ac:dyDescent="0.35">
      <c r="A12" s="12">
        <v>6612055</v>
      </c>
      <c r="B12" s="101" t="s">
        <v>252</v>
      </c>
      <c r="C12" s="12">
        <v>6612055</v>
      </c>
      <c r="D12" s="63" t="s">
        <v>229</v>
      </c>
      <c r="E12" s="63">
        <v>74</v>
      </c>
      <c r="F12" s="102"/>
      <c r="G12" s="102"/>
      <c r="H12" s="64"/>
      <c r="I12" s="91" t="s">
        <v>200</v>
      </c>
      <c r="J12" s="67" t="s">
        <v>209</v>
      </c>
      <c r="K12" s="63"/>
      <c r="L12" s="8"/>
      <c r="M12" s="8"/>
      <c r="N12" s="14"/>
      <c r="O12" s="14"/>
      <c r="P12" s="14"/>
      <c r="Q12" s="15"/>
      <c r="R12" s="1"/>
    </row>
    <row r="13" spans="1:18" x14ac:dyDescent="0.35">
      <c r="A13" s="12">
        <v>6612056</v>
      </c>
      <c r="B13" s="101" t="s">
        <v>253</v>
      </c>
      <c r="C13" s="12">
        <v>6612056</v>
      </c>
      <c r="D13" s="63" t="s">
        <v>229</v>
      </c>
      <c r="E13" s="63">
        <v>48</v>
      </c>
      <c r="F13" s="102"/>
      <c r="G13" s="102"/>
      <c r="H13" s="104"/>
      <c r="I13" s="91" t="s">
        <v>200</v>
      </c>
      <c r="J13" s="67" t="s">
        <v>209</v>
      </c>
      <c r="K13" s="63"/>
      <c r="L13" s="8"/>
      <c r="M13" s="8"/>
      <c r="N13" s="13"/>
      <c r="O13" s="14"/>
      <c r="P13" s="14"/>
      <c r="Q13" s="15"/>
      <c r="R13" s="1"/>
    </row>
    <row r="14" spans="1:18" x14ac:dyDescent="0.35">
      <c r="A14" s="12">
        <v>6612057</v>
      </c>
      <c r="B14" s="105" t="s">
        <v>261</v>
      </c>
      <c r="C14" s="12">
        <v>6612057</v>
      </c>
      <c r="D14" s="63" t="s">
        <v>229</v>
      </c>
      <c r="E14" s="63">
        <v>66</v>
      </c>
      <c r="F14" s="102"/>
      <c r="G14" s="102"/>
      <c r="H14" s="64"/>
      <c r="I14" s="91" t="s">
        <v>200</v>
      </c>
      <c r="J14" s="67" t="s">
        <v>209</v>
      </c>
      <c r="K14" s="63"/>
      <c r="L14" s="8"/>
      <c r="M14" s="8"/>
      <c r="N14" s="14"/>
      <c r="O14" s="14"/>
      <c r="P14" s="14"/>
      <c r="Q14" s="15"/>
      <c r="R14" s="1"/>
    </row>
    <row r="15" spans="1:18" x14ac:dyDescent="0.35">
      <c r="A15" s="12">
        <v>6612058</v>
      </c>
      <c r="B15" s="101" t="s">
        <v>254</v>
      </c>
      <c r="C15" s="12">
        <v>6612058</v>
      </c>
      <c r="D15" s="63" t="s">
        <v>229</v>
      </c>
      <c r="E15" s="63">
        <v>136</v>
      </c>
      <c r="F15" s="102"/>
      <c r="G15" s="102"/>
      <c r="H15" s="64"/>
      <c r="I15" s="91" t="s">
        <v>200</v>
      </c>
      <c r="J15" s="67" t="s">
        <v>209</v>
      </c>
      <c r="K15" s="63"/>
      <c r="L15" s="8"/>
      <c r="M15" s="8"/>
      <c r="N15" s="14"/>
      <c r="O15" s="14"/>
      <c r="P15" s="14"/>
      <c r="Q15" s="15"/>
      <c r="R15" s="1"/>
    </row>
    <row r="16" spans="1:18" x14ac:dyDescent="0.35">
      <c r="A16" s="12">
        <v>6612059</v>
      </c>
      <c r="B16" s="106" t="s">
        <v>257</v>
      </c>
      <c r="C16" s="12">
        <v>6612059</v>
      </c>
      <c r="D16" s="63" t="s">
        <v>230</v>
      </c>
      <c r="E16" s="63">
        <v>4</v>
      </c>
      <c r="F16" s="102"/>
      <c r="G16" s="102"/>
      <c r="H16" s="104"/>
      <c r="I16" s="91" t="s">
        <v>200</v>
      </c>
      <c r="J16" s="67" t="s">
        <v>209</v>
      </c>
      <c r="K16" s="63"/>
      <c r="L16" s="8"/>
      <c r="M16" s="8"/>
      <c r="N16" s="14"/>
      <c r="O16" s="14"/>
      <c r="P16" s="14"/>
      <c r="Q16" s="15"/>
      <c r="R16" s="1"/>
    </row>
    <row r="17" spans="1:18" x14ac:dyDescent="0.35">
      <c r="A17" s="12">
        <v>6612060</v>
      </c>
      <c r="B17" s="107" t="s">
        <v>256</v>
      </c>
      <c r="C17" s="12">
        <v>6612060</v>
      </c>
      <c r="D17" s="63" t="s">
        <v>230</v>
      </c>
      <c r="E17" s="63">
        <v>8</v>
      </c>
      <c r="F17" s="102"/>
      <c r="G17" s="108"/>
      <c r="H17" s="108"/>
      <c r="I17" s="91" t="s">
        <v>200</v>
      </c>
      <c r="J17" s="67" t="s">
        <v>209</v>
      </c>
      <c r="K17" s="63"/>
      <c r="L17" s="8"/>
      <c r="M17" s="8"/>
      <c r="N17" s="13"/>
      <c r="O17" s="14"/>
      <c r="P17" s="14"/>
      <c r="Q17" s="15"/>
      <c r="R17" s="1"/>
    </row>
    <row r="18" spans="1:18" x14ac:dyDescent="0.35">
      <c r="A18" s="12">
        <v>6612061</v>
      </c>
      <c r="B18" s="101" t="s">
        <v>255</v>
      </c>
      <c r="C18" s="12">
        <v>6612061</v>
      </c>
      <c r="D18" s="63" t="s">
        <v>226</v>
      </c>
      <c r="E18" s="63">
        <v>30</v>
      </c>
      <c r="F18" s="12"/>
      <c r="G18" s="118"/>
      <c r="H18" s="108"/>
      <c r="I18" s="91" t="s">
        <v>200</v>
      </c>
      <c r="J18" s="67" t="s">
        <v>209</v>
      </c>
      <c r="K18" s="63"/>
      <c r="L18" s="8"/>
      <c r="M18" s="8"/>
      <c r="N18" s="13"/>
      <c r="O18" s="14"/>
      <c r="P18" s="14"/>
      <c r="Q18" s="15"/>
      <c r="R18" s="1"/>
    </row>
    <row r="19" spans="1:18" ht="15" thickBot="1" x14ac:dyDescent="0.4">
      <c r="A19" s="12">
        <v>6485487</v>
      </c>
      <c r="B19" s="109" t="s">
        <v>260</v>
      </c>
      <c r="C19" s="110" t="s">
        <v>217</v>
      </c>
      <c r="D19" s="63" t="s">
        <v>2</v>
      </c>
      <c r="E19" s="111">
        <v>105</v>
      </c>
      <c r="F19" s="110">
        <v>19.05</v>
      </c>
      <c r="G19" s="110">
        <v>13.67</v>
      </c>
      <c r="H19" s="111">
        <v>2.54</v>
      </c>
      <c r="I19" s="91" t="s">
        <v>200</v>
      </c>
      <c r="J19" s="67" t="s">
        <v>209</v>
      </c>
      <c r="K19" s="112"/>
      <c r="L19" s="8"/>
      <c r="M19" s="8"/>
      <c r="N19" s="13"/>
      <c r="O19" s="14"/>
      <c r="P19" s="14"/>
      <c r="Q19" s="15"/>
      <c r="R19" s="1"/>
    </row>
    <row r="20" spans="1:18" x14ac:dyDescent="0.35">
      <c r="A20" s="12">
        <v>6542513</v>
      </c>
      <c r="B20" s="113" t="s">
        <v>258</v>
      </c>
      <c r="C20" s="93" t="s">
        <v>220</v>
      </c>
      <c r="D20" s="63" t="s">
        <v>2</v>
      </c>
      <c r="E20" s="6">
        <v>108</v>
      </c>
      <c r="F20" s="119">
        <v>8</v>
      </c>
      <c r="G20" s="119">
        <v>5.5</v>
      </c>
      <c r="H20" s="114">
        <v>2</v>
      </c>
      <c r="I20" s="91" t="s">
        <v>200</v>
      </c>
      <c r="J20" s="67" t="s">
        <v>209</v>
      </c>
      <c r="K20" s="92"/>
      <c r="L20" s="8"/>
      <c r="M20" s="8"/>
      <c r="N20" s="13"/>
      <c r="O20" s="14"/>
      <c r="P20" s="14"/>
      <c r="Q20" s="15"/>
      <c r="R20" s="1"/>
    </row>
    <row r="21" spans="1:18" x14ac:dyDescent="0.35">
      <c r="A21" s="12">
        <v>6542513</v>
      </c>
      <c r="B21" s="113" t="s">
        <v>259</v>
      </c>
      <c r="C21" s="115" t="s">
        <v>222</v>
      </c>
      <c r="D21" s="63" t="s">
        <v>2</v>
      </c>
      <c r="E21" s="6">
        <v>85</v>
      </c>
      <c r="F21" s="119">
        <v>8</v>
      </c>
      <c r="G21" s="119">
        <v>5.5</v>
      </c>
      <c r="H21" s="114">
        <v>2</v>
      </c>
      <c r="I21" s="91" t="s">
        <v>200</v>
      </c>
      <c r="J21" s="67" t="s">
        <v>209</v>
      </c>
      <c r="K21" s="94"/>
      <c r="L21" s="8"/>
      <c r="M21" s="8"/>
      <c r="N21" s="14"/>
      <c r="O21" s="14"/>
      <c r="P21" s="14"/>
      <c r="Q21" s="15"/>
      <c r="R21" s="1"/>
    </row>
    <row r="22" spans="1:18" x14ac:dyDescent="0.35">
      <c r="A22" s="12"/>
      <c r="B22" s="92" t="s">
        <v>231</v>
      </c>
      <c r="C22" s="115" t="s">
        <v>232</v>
      </c>
      <c r="D22" s="92" t="s">
        <v>233</v>
      </c>
      <c r="E22" s="6">
        <v>20</v>
      </c>
      <c r="F22" s="119"/>
      <c r="G22" s="119"/>
      <c r="H22" s="6"/>
      <c r="I22" s="6"/>
      <c r="J22" s="6"/>
      <c r="K22" s="102"/>
      <c r="L22" s="8"/>
      <c r="M22" s="8"/>
      <c r="N22" s="14"/>
      <c r="O22" s="14"/>
      <c r="P22" s="14"/>
      <c r="Q22" s="15"/>
      <c r="R22" s="1"/>
    </row>
    <row r="23" spans="1:18" x14ac:dyDescent="0.35">
      <c r="A23" s="12">
        <v>6591636</v>
      </c>
      <c r="B23" s="92" t="s">
        <v>234</v>
      </c>
      <c r="C23" s="115" t="s">
        <v>235</v>
      </c>
      <c r="D23" s="92" t="s">
        <v>2</v>
      </c>
      <c r="E23" s="91">
        <v>20.59</v>
      </c>
      <c r="F23" s="120">
        <v>7.5</v>
      </c>
      <c r="G23" s="120">
        <v>4</v>
      </c>
      <c r="H23" s="91">
        <v>1.5</v>
      </c>
      <c r="I23" s="6" t="s">
        <v>200</v>
      </c>
      <c r="J23" s="6" t="s">
        <v>218</v>
      </c>
      <c r="K23" s="102"/>
      <c r="L23" s="8"/>
      <c r="M23" s="8"/>
      <c r="N23" s="14"/>
      <c r="O23" s="14"/>
      <c r="P23" s="14"/>
      <c r="Q23" s="15"/>
      <c r="R23" s="1"/>
    </row>
    <row r="24" spans="1:18" x14ac:dyDescent="0.35">
      <c r="A24" s="12">
        <v>6608628</v>
      </c>
      <c r="B24" s="116" t="s">
        <v>236</v>
      </c>
      <c r="C24" s="93" t="s">
        <v>237</v>
      </c>
      <c r="D24" s="92" t="s">
        <v>2</v>
      </c>
      <c r="E24" s="95">
        <v>112.48</v>
      </c>
      <c r="F24" s="119">
        <v>10.199999999999999</v>
      </c>
      <c r="G24" s="119">
        <v>9.32</v>
      </c>
      <c r="H24" s="6">
        <v>2.1</v>
      </c>
      <c r="I24" s="6" t="s">
        <v>200</v>
      </c>
      <c r="J24" s="6" t="s">
        <v>218</v>
      </c>
      <c r="K24" s="102"/>
      <c r="L24" s="8"/>
      <c r="M24" s="8"/>
      <c r="N24" s="14"/>
      <c r="O24" s="14"/>
      <c r="P24" s="14"/>
      <c r="Q24" s="15"/>
      <c r="R24" s="1"/>
    </row>
    <row r="25" spans="1:18" x14ac:dyDescent="0.35">
      <c r="A25" s="12"/>
      <c r="B25" s="92" t="s">
        <v>238</v>
      </c>
      <c r="C25" s="93" t="s">
        <v>239</v>
      </c>
      <c r="D25" s="92" t="s">
        <v>240</v>
      </c>
      <c r="E25" s="6">
        <v>65</v>
      </c>
      <c r="F25" s="119">
        <v>9</v>
      </c>
      <c r="G25" s="119">
        <v>5.5</v>
      </c>
      <c r="H25" s="6">
        <v>2</v>
      </c>
      <c r="I25" s="6" t="s">
        <v>200</v>
      </c>
      <c r="J25" s="6" t="s">
        <v>218</v>
      </c>
      <c r="K25" s="63"/>
      <c r="L25" s="1"/>
      <c r="M25" s="1"/>
      <c r="N25" s="1"/>
      <c r="O25" s="1"/>
      <c r="P25" s="1"/>
      <c r="Q25" s="1"/>
      <c r="R25" s="1"/>
    </row>
    <row r="26" spans="1:18" x14ac:dyDescent="0.35">
      <c r="A26" s="117"/>
      <c r="B26" s="121" t="s">
        <v>241</v>
      </c>
      <c r="C26" s="93" t="s">
        <v>242</v>
      </c>
      <c r="D26" s="92" t="s">
        <v>2</v>
      </c>
      <c r="E26" s="6">
        <v>52</v>
      </c>
      <c r="F26" s="119">
        <v>6.35</v>
      </c>
      <c r="G26" s="119">
        <v>3.6</v>
      </c>
      <c r="H26" s="6">
        <v>2.21</v>
      </c>
      <c r="I26" s="6" t="s">
        <v>200</v>
      </c>
      <c r="J26" s="6" t="s">
        <v>218</v>
      </c>
      <c r="K26" s="6"/>
      <c r="L26" s="1"/>
      <c r="M26" s="1"/>
      <c r="N26" s="1"/>
      <c r="O26" s="1"/>
      <c r="P26" s="1"/>
      <c r="Q26" s="1"/>
      <c r="R26" s="1"/>
    </row>
    <row r="27" spans="1:18" x14ac:dyDescent="0.35">
      <c r="A27" s="12"/>
      <c r="B27" s="122" t="s">
        <v>263</v>
      </c>
      <c r="C27" s="119" t="s">
        <v>264</v>
      </c>
      <c r="D27" s="6" t="s">
        <v>2</v>
      </c>
      <c r="E27" s="6">
        <v>68</v>
      </c>
      <c r="F27" s="6">
        <v>12.7</v>
      </c>
      <c r="G27" s="6">
        <v>13.14</v>
      </c>
      <c r="H27" s="6">
        <v>2.54</v>
      </c>
      <c r="I27" s="6" t="s">
        <v>200</v>
      </c>
      <c r="J27" s="6" t="s">
        <v>218</v>
      </c>
      <c r="K27" s="6"/>
      <c r="L27" s="1"/>
      <c r="M27" s="1"/>
      <c r="N27" s="1"/>
      <c r="O27" s="1"/>
      <c r="P27" s="1"/>
      <c r="Q27" s="1"/>
      <c r="R27" s="1"/>
    </row>
    <row r="28" spans="1:18" x14ac:dyDescent="0.3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"/>
  <sheetViews>
    <sheetView workbookViewId="0">
      <selection activeCell="D12" sqref="D12:G12"/>
    </sheetView>
  </sheetViews>
  <sheetFormatPr defaultRowHeight="14.5" x14ac:dyDescent="0.35"/>
  <cols>
    <col min="1" max="1" width="15" bestFit="1" customWidth="1"/>
    <col min="11" max="11" width="12" customWidth="1"/>
  </cols>
  <sheetData>
    <row r="1" spans="1:11" ht="73" thickBot="1" x14ac:dyDescent="0.4">
      <c r="A1" s="30" t="s">
        <v>121</v>
      </c>
      <c r="B1" s="32" t="s">
        <v>122</v>
      </c>
      <c r="C1" s="30" t="s">
        <v>123</v>
      </c>
      <c r="D1" s="32" t="s">
        <v>124</v>
      </c>
      <c r="E1" s="32" t="s">
        <v>125</v>
      </c>
      <c r="F1" s="32" t="s">
        <v>223</v>
      </c>
      <c r="G1" s="32" t="s">
        <v>126</v>
      </c>
      <c r="H1" s="30"/>
      <c r="I1" s="36" t="s">
        <v>127</v>
      </c>
      <c r="J1" s="37"/>
      <c r="K1" s="37" t="s">
        <v>128</v>
      </c>
    </row>
    <row r="2" spans="1:11" x14ac:dyDescent="0.35">
      <c r="A2" s="27" t="s">
        <v>129</v>
      </c>
      <c r="B2" s="31" t="s">
        <v>119</v>
      </c>
      <c r="C2" s="27" t="s">
        <v>104</v>
      </c>
      <c r="D2" s="27">
        <v>102</v>
      </c>
      <c r="E2" s="33">
        <v>26</v>
      </c>
      <c r="F2" s="27">
        <v>18</v>
      </c>
      <c r="G2" s="27">
        <v>5.5</v>
      </c>
      <c r="H2" s="27"/>
      <c r="I2" s="24"/>
      <c r="J2" s="23"/>
      <c r="K2" s="23"/>
    </row>
    <row r="3" spans="1:11" x14ac:dyDescent="0.35">
      <c r="A3" s="23" t="s">
        <v>129</v>
      </c>
      <c r="B3" s="28" t="s">
        <v>130</v>
      </c>
      <c r="C3" s="23" t="s">
        <v>104</v>
      </c>
      <c r="D3" s="23">
        <v>181.4</v>
      </c>
      <c r="E3" s="29">
        <v>32.5</v>
      </c>
      <c r="F3" s="23">
        <v>24</v>
      </c>
      <c r="G3" s="23">
        <v>5.5</v>
      </c>
      <c r="H3" s="23"/>
      <c r="I3" s="25"/>
      <c r="J3" s="23"/>
      <c r="K3" s="23"/>
    </row>
    <row r="4" spans="1:11" x14ac:dyDescent="0.35">
      <c r="A4" s="23" t="s">
        <v>129</v>
      </c>
      <c r="B4" s="28" t="s">
        <v>131</v>
      </c>
      <c r="C4" s="23" t="s">
        <v>104</v>
      </c>
      <c r="D4" s="23">
        <v>226.8</v>
      </c>
      <c r="E4" s="29">
        <v>35.5</v>
      </c>
      <c r="F4" s="23">
        <v>24</v>
      </c>
      <c r="G4" s="23">
        <v>10.199999999999999</v>
      </c>
      <c r="H4" s="23"/>
      <c r="I4" s="25"/>
      <c r="J4" s="23"/>
      <c r="K4" s="23"/>
    </row>
    <row r="5" spans="1:11" x14ac:dyDescent="0.35">
      <c r="A5" s="23" t="s">
        <v>129</v>
      </c>
      <c r="B5" s="28" t="s">
        <v>132</v>
      </c>
      <c r="C5" s="23" t="s">
        <v>133</v>
      </c>
      <c r="D5" s="23">
        <v>226.8</v>
      </c>
      <c r="E5" s="29">
        <v>22.5</v>
      </c>
      <c r="F5" s="23">
        <v>31</v>
      </c>
      <c r="G5" s="23">
        <v>3.2</v>
      </c>
      <c r="H5" s="23"/>
      <c r="I5" s="25"/>
      <c r="J5" s="23"/>
      <c r="K5" s="23"/>
    </row>
    <row r="6" spans="1:11" x14ac:dyDescent="0.35">
      <c r="A6" s="23" t="s">
        <v>129</v>
      </c>
      <c r="B6" s="28" t="s">
        <v>134</v>
      </c>
      <c r="C6" s="23" t="s">
        <v>133</v>
      </c>
      <c r="D6" s="23">
        <v>272</v>
      </c>
      <c r="E6" s="29">
        <v>30</v>
      </c>
      <c r="F6" s="23">
        <v>24</v>
      </c>
      <c r="G6" s="23">
        <v>5</v>
      </c>
      <c r="H6" s="23"/>
      <c r="I6" s="25"/>
      <c r="J6" s="23"/>
      <c r="K6" s="23"/>
    </row>
    <row r="7" spans="1:11" x14ac:dyDescent="0.35">
      <c r="A7" s="23" t="s">
        <v>129</v>
      </c>
      <c r="B7" s="28" t="s">
        <v>135</v>
      </c>
      <c r="C7" s="23" t="s">
        <v>104</v>
      </c>
      <c r="D7" s="23">
        <v>133.5</v>
      </c>
      <c r="E7" s="29">
        <v>23.8</v>
      </c>
      <c r="F7" s="23">
        <v>17</v>
      </c>
      <c r="G7" s="23">
        <v>7.6</v>
      </c>
      <c r="H7" s="23"/>
      <c r="I7" s="25"/>
      <c r="J7" s="23"/>
      <c r="K7" s="23"/>
    </row>
    <row r="8" spans="1:11" x14ac:dyDescent="0.35">
      <c r="A8" s="23" t="s">
        <v>129</v>
      </c>
      <c r="B8" s="28" t="s">
        <v>136</v>
      </c>
      <c r="C8" s="23" t="s">
        <v>104</v>
      </c>
      <c r="D8" s="23">
        <v>61.5</v>
      </c>
      <c r="E8" s="29">
        <v>22.9</v>
      </c>
      <c r="F8" s="23">
        <v>14</v>
      </c>
      <c r="G8" s="23">
        <v>2.9</v>
      </c>
      <c r="H8" s="23"/>
      <c r="I8" s="25" t="s">
        <v>137</v>
      </c>
      <c r="J8" s="23"/>
      <c r="K8" s="23"/>
    </row>
    <row r="9" spans="1:11" x14ac:dyDescent="0.35">
      <c r="A9" s="23" t="s">
        <v>129</v>
      </c>
      <c r="B9" s="28" t="s">
        <v>138</v>
      </c>
      <c r="C9" s="23" t="s">
        <v>104</v>
      </c>
      <c r="D9" s="23">
        <v>61.5</v>
      </c>
      <c r="E9" s="29">
        <v>22.9</v>
      </c>
      <c r="F9" s="23">
        <v>14</v>
      </c>
      <c r="G9" s="23">
        <v>2.9</v>
      </c>
      <c r="H9" s="23"/>
      <c r="I9" s="25" t="s">
        <v>139</v>
      </c>
      <c r="J9" s="23"/>
      <c r="K9" s="23"/>
    </row>
    <row r="10" spans="1:11" x14ac:dyDescent="0.35">
      <c r="A10" s="23" t="s">
        <v>129</v>
      </c>
      <c r="B10" s="28" t="s">
        <v>140</v>
      </c>
      <c r="C10" s="23" t="s">
        <v>104</v>
      </c>
      <c r="D10" s="23">
        <v>65.5</v>
      </c>
      <c r="E10" s="29">
        <v>14.6</v>
      </c>
      <c r="F10" s="23">
        <v>11.4</v>
      </c>
      <c r="G10" s="23">
        <v>2.9</v>
      </c>
      <c r="H10" s="23"/>
      <c r="I10" s="25" t="s">
        <v>137</v>
      </c>
      <c r="J10" s="23"/>
      <c r="K10" s="23"/>
    </row>
    <row r="11" spans="1:11" x14ac:dyDescent="0.35">
      <c r="A11" s="23" t="s">
        <v>129</v>
      </c>
      <c r="B11" s="28" t="s">
        <v>141</v>
      </c>
      <c r="C11" s="23" t="s">
        <v>104</v>
      </c>
      <c r="D11" s="23">
        <v>37.5</v>
      </c>
      <c r="E11" s="29">
        <v>14.6</v>
      </c>
      <c r="F11" s="23">
        <v>11.4</v>
      </c>
      <c r="G11" s="23">
        <v>2.9</v>
      </c>
      <c r="H11" s="23"/>
      <c r="I11" s="25"/>
      <c r="J11" s="23"/>
      <c r="K11" s="23"/>
    </row>
    <row r="12" spans="1:11" x14ac:dyDescent="0.35">
      <c r="A12" s="23" t="s">
        <v>129</v>
      </c>
      <c r="B12" s="28" t="s">
        <v>142</v>
      </c>
      <c r="C12" s="23" t="s">
        <v>104</v>
      </c>
      <c r="D12" s="23">
        <v>57</v>
      </c>
      <c r="E12" s="29">
        <v>14.6</v>
      </c>
      <c r="F12" s="23">
        <v>11.4</v>
      </c>
      <c r="G12" s="23">
        <v>5.0999999999999996</v>
      </c>
      <c r="H12" s="23"/>
      <c r="I12" s="25"/>
      <c r="J12" s="23"/>
      <c r="K12" s="23"/>
    </row>
    <row r="13" spans="1:11" x14ac:dyDescent="0.35">
      <c r="A13" s="23" t="s">
        <v>129</v>
      </c>
      <c r="B13" s="28" t="s">
        <v>143</v>
      </c>
      <c r="C13" s="23" t="s">
        <v>104</v>
      </c>
      <c r="D13" s="23">
        <v>544.20000000000005</v>
      </c>
      <c r="E13" s="29">
        <v>50.8</v>
      </c>
      <c r="F13" s="23">
        <v>29</v>
      </c>
      <c r="G13" s="23">
        <v>14</v>
      </c>
      <c r="H13" s="23"/>
      <c r="I13" s="25"/>
      <c r="J13" s="23"/>
      <c r="K13" s="23"/>
    </row>
    <row r="14" spans="1:11" x14ac:dyDescent="0.35">
      <c r="A14" s="23" t="s">
        <v>129</v>
      </c>
      <c r="B14" s="28" t="s">
        <v>144</v>
      </c>
      <c r="C14" s="23" t="s">
        <v>104</v>
      </c>
      <c r="D14" s="23">
        <v>907</v>
      </c>
      <c r="E14" s="29">
        <v>66</v>
      </c>
      <c r="F14" s="23">
        <v>45.7</v>
      </c>
      <c r="G14" s="23">
        <v>35.6</v>
      </c>
      <c r="H14" s="23"/>
      <c r="I14" s="25"/>
      <c r="J14" s="23"/>
      <c r="K14" s="23"/>
    </row>
    <row r="15" spans="1:11" x14ac:dyDescent="0.35">
      <c r="A15" s="23" t="s">
        <v>129</v>
      </c>
      <c r="B15" s="28" t="s">
        <v>145</v>
      </c>
      <c r="C15" s="23" t="s">
        <v>104</v>
      </c>
      <c r="D15" s="23">
        <v>102</v>
      </c>
      <c r="E15" s="29">
        <v>29.5</v>
      </c>
      <c r="F15" s="23">
        <v>19</v>
      </c>
      <c r="G15" s="23">
        <v>5.5</v>
      </c>
      <c r="H15" s="23"/>
      <c r="I15" s="25"/>
      <c r="J15" s="23"/>
      <c r="K15" s="23"/>
    </row>
    <row r="16" spans="1:11" ht="29" x14ac:dyDescent="0.35">
      <c r="A16" s="63" t="s">
        <v>129</v>
      </c>
      <c r="B16" s="63" t="s">
        <v>274</v>
      </c>
      <c r="C16" s="26" t="s">
        <v>275</v>
      </c>
      <c r="D16" s="63">
        <v>81</v>
      </c>
      <c r="E16" s="63">
        <v>20.32</v>
      </c>
      <c r="F16" s="63">
        <v>10.16</v>
      </c>
      <c r="G16" s="63">
        <v>5.08</v>
      </c>
      <c r="H16" s="63"/>
      <c r="I16" s="63"/>
      <c r="J16" s="63"/>
      <c r="K16" s="63"/>
    </row>
    <row r="17" spans="1:11" x14ac:dyDescent="0.35">
      <c r="A17" s="21"/>
      <c r="B17" s="21"/>
      <c r="C17" s="21"/>
      <c r="D17" s="21"/>
      <c r="E17" s="21"/>
      <c r="F17" s="21"/>
      <c r="G17" s="21"/>
      <c r="H17" s="21"/>
      <c r="I17" s="21"/>
      <c r="J17" s="22"/>
      <c r="K17" s="22"/>
    </row>
    <row r="18" spans="1:11" x14ac:dyDescent="0.35">
      <c r="A18" s="23" t="s">
        <v>94</v>
      </c>
      <c r="B18" s="35" t="s">
        <v>146</v>
      </c>
      <c r="C18" s="23" t="s">
        <v>104</v>
      </c>
      <c r="D18" s="23">
        <v>32</v>
      </c>
      <c r="E18" s="23">
        <v>23.5</v>
      </c>
      <c r="F18" s="23">
        <v>17.8</v>
      </c>
      <c r="G18" s="23">
        <v>2.5</v>
      </c>
      <c r="H18" s="23"/>
      <c r="I18" s="25"/>
      <c r="J18" s="23"/>
      <c r="K18" s="23" t="s">
        <v>147</v>
      </c>
    </row>
    <row r="19" spans="1:11" x14ac:dyDescent="0.35">
      <c r="A19" s="23" t="s">
        <v>94</v>
      </c>
      <c r="B19" s="35" t="s">
        <v>148</v>
      </c>
      <c r="C19" s="27" t="s">
        <v>104</v>
      </c>
      <c r="D19" s="23">
        <v>110</v>
      </c>
      <c r="E19" s="23">
        <v>29.9</v>
      </c>
      <c r="F19" s="23">
        <v>22.9</v>
      </c>
      <c r="G19" s="23">
        <v>2.5</v>
      </c>
      <c r="H19" s="23"/>
      <c r="I19" s="25"/>
      <c r="J19" s="23"/>
      <c r="K19" s="23" t="s">
        <v>130</v>
      </c>
    </row>
    <row r="20" spans="1:11" x14ac:dyDescent="0.35">
      <c r="A20" s="23" t="s">
        <v>94</v>
      </c>
      <c r="B20" s="35" t="s">
        <v>149</v>
      </c>
      <c r="C20" s="27" t="s">
        <v>104</v>
      </c>
      <c r="D20" s="23">
        <v>118</v>
      </c>
      <c r="E20" s="23">
        <v>31.5</v>
      </c>
      <c r="F20" s="23">
        <v>22.9</v>
      </c>
      <c r="G20" s="23">
        <v>5.0999999999999996</v>
      </c>
      <c r="H20" s="23"/>
      <c r="I20" s="25"/>
      <c r="J20" s="23"/>
      <c r="K20" s="23" t="s">
        <v>131</v>
      </c>
    </row>
    <row r="21" spans="1:11" x14ac:dyDescent="0.35">
      <c r="A21" s="23" t="s">
        <v>94</v>
      </c>
      <c r="B21" s="35" t="s">
        <v>118</v>
      </c>
      <c r="C21" s="27" t="s">
        <v>150</v>
      </c>
      <c r="D21" s="23">
        <v>13</v>
      </c>
      <c r="E21" s="23">
        <v>14.3</v>
      </c>
      <c r="F21" s="23">
        <v>11.2</v>
      </c>
      <c r="G21" s="23">
        <v>3.8</v>
      </c>
      <c r="H21" s="23"/>
      <c r="I21" s="25"/>
      <c r="J21" s="23"/>
      <c r="K21" s="23" t="s">
        <v>142</v>
      </c>
    </row>
    <row r="22" spans="1:11" x14ac:dyDescent="0.35">
      <c r="A22" s="23" t="s">
        <v>94</v>
      </c>
      <c r="B22" s="35" t="s">
        <v>151</v>
      </c>
      <c r="C22" s="27" t="s">
        <v>150</v>
      </c>
      <c r="D22" s="23">
        <v>31</v>
      </c>
      <c r="E22" s="23"/>
      <c r="F22" s="23"/>
      <c r="G22" s="23"/>
      <c r="H22" s="23"/>
      <c r="I22" s="25"/>
      <c r="J22" s="23"/>
      <c r="K22" s="23" t="s">
        <v>152</v>
      </c>
    </row>
    <row r="23" spans="1:11" x14ac:dyDescent="0.35">
      <c r="A23" s="23" t="s">
        <v>94</v>
      </c>
      <c r="B23" s="35" t="s">
        <v>153</v>
      </c>
      <c r="C23" s="27" t="s">
        <v>104</v>
      </c>
      <c r="D23" s="23">
        <v>48</v>
      </c>
      <c r="E23" s="23"/>
      <c r="F23" s="23"/>
      <c r="G23" s="23"/>
      <c r="H23" s="23"/>
      <c r="I23" s="25"/>
      <c r="J23" s="23"/>
      <c r="K23" s="23" t="s">
        <v>154</v>
      </c>
    </row>
    <row r="24" spans="1:11" x14ac:dyDescent="0.35">
      <c r="A24" s="23" t="s">
        <v>94</v>
      </c>
      <c r="B24" s="35" t="s">
        <v>155</v>
      </c>
      <c r="C24" s="27" t="s">
        <v>104</v>
      </c>
      <c r="D24" s="23">
        <v>272.2</v>
      </c>
      <c r="E24" s="23">
        <v>28.6</v>
      </c>
      <c r="F24" s="23">
        <v>50.8</v>
      </c>
      <c r="G24" s="23">
        <v>9.5</v>
      </c>
      <c r="H24" s="23"/>
      <c r="I24" s="25"/>
      <c r="J24" s="23"/>
      <c r="K24" s="23" t="s">
        <v>143</v>
      </c>
    </row>
    <row r="25" spans="1:11" ht="43.5" x14ac:dyDescent="0.35">
      <c r="A25" s="23" t="s">
        <v>94</v>
      </c>
      <c r="B25" s="35" t="s">
        <v>156</v>
      </c>
      <c r="C25" s="27" t="s">
        <v>104</v>
      </c>
      <c r="D25" s="23">
        <v>5.5</v>
      </c>
      <c r="E25" s="23">
        <v>30.5</v>
      </c>
      <c r="F25" s="23">
        <v>30.5</v>
      </c>
      <c r="G25" s="23">
        <v>0.32</v>
      </c>
      <c r="H25" s="23"/>
      <c r="I25" s="25"/>
      <c r="J25" s="23"/>
      <c r="K25" s="26" t="s">
        <v>157</v>
      </c>
    </row>
    <row r="26" spans="1:11" x14ac:dyDescent="0.35">
      <c r="A26" s="21"/>
      <c r="B26" s="34" t="s">
        <v>139</v>
      </c>
      <c r="C26" s="21"/>
      <c r="D26" s="21"/>
      <c r="E26" s="21"/>
      <c r="F26" s="21"/>
      <c r="G26" s="21"/>
      <c r="H26" s="21"/>
      <c r="I26" s="21"/>
      <c r="J26" s="21"/>
      <c r="K26" s="21"/>
    </row>
    <row r="28" spans="1:11" x14ac:dyDescent="0.35">
      <c r="A28" s="65" t="s">
        <v>159</v>
      </c>
      <c r="B28" s="64" t="s">
        <v>158</v>
      </c>
      <c r="C28" s="63" t="s">
        <v>104</v>
      </c>
      <c r="D28" s="63">
        <v>13</v>
      </c>
      <c r="E28" s="63">
        <v>15.3</v>
      </c>
      <c r="F28" s="63">
        <v>25.4</v>
      </c>
      <c r="G28" s="63"/>
      <c r="H28" s="63" t="s">
        <v>271</v>
      </c>
      <c r="I28" s="63" t="s">
        <v>168</v>
      </c>
      <c r="J28" s="63"/>
      <c r="K28" s="63" t="s">
        <v>159</v>
      </c>
    </row>
    <row r="29" spans="1:11" x14ac:dyDescent="0.35">
      <c r="A29" s="65" t="s">
        <v>159</v>
      </c>
      <c r="B29" s="63" t="s">
        <v>160</v>
      </c>
      <c r="C29" s="63" t="s">
        <v>104</v>
      </c>
      <c r="D29" s="63">
        <v>22.4</v>
      </c>
      <c r="E29" s="63">
        <v>21.6</v>
      </c>
      <c r="F29" s="63">
        <v>30.5</v>
      </c>
      <c r="G29" s="63"/>
      <c r="H29" s="63" t="s">
        <v>271</v>
      </c>
      <c r="I29" s="63" t="s">
        <v>168</v>
      </c>
      <c r="J29" s="63"/>
      <c r="K29" s="63" t="s">
        <v>159</v>
      </c>
    </row>
    <row r="30" spans="1:11" x14ac:dyDescent="0.35">
      <c r="A30" s="65" t="s">
        <v>159</v>
      </c>
      <c r="B30" s="63" t="s">
        <v>161</v>
      </c>
      <c r="C30" s="63" t="s">
        <v>104</v>
      </c>
      <c r="D30" s="63">
        <v>30.2</v>
      </c>
      <c r="E30" s="63">
        <v>24.2</v>
      </c>
      <c r="F30" s="63">
        <v>36.799999999999997</v>
      </c>
      <c r="G30" s="63"/>
      <c r="H30" s="63" t="s">
        <v>271</v>
      </c>
      <c r="I30" s="63" t="s">
        <v>168</v>
      </c>
      <c r="J30" s="63"/>
      <c r="K30" s="63" t="s">
        <v>159</v>
      </c>
    </row>
    <row r="31" spans="1:11" x14ac:dyDescent="0.35">
      <c r="A31" s="96" t="s">
        <v>272</v>
      </c>
      <c r="B31" s="63" t="s">
        <v>162</v>
      </c>
      <c r="C31" s="63" t="s">
        <v>163</v>
      </c>
      <c r="D31" s="63">
        <v>1.75</v>
      </c>
      <c r="E31" s="63">
        <v>12.7</v>
      </c>
      <c r="F31" s="63">
        <v>15.2</v>
      </c>
      <c r="G31" s="63"/>
      <c r="H31" s="63"/>
      <c r="I31" s="63"/>
      <c r="J31" s="63"/>
      <c r="K31" s="63" t="s">
        <v>273</v>
      </c>
    </row>
    <row r="32" spans="1:11" x14ac:dyDescent="0.35">
      <c r="A32" s="96" t="s">
        <v>272</v>
      </c>
      <c r="B32" s="63" t="s">
        <v>164</v>
      </c>
      <c r="C32" s="63" t="s">
        <v>163</v>
      </c>
      <c r="D32" s="63">
        <v>1.5</v>
      </c>
      <c r="E32" s="63">
        <v>7.6</v>
      </c>
      <c r="F32" s="63">
        <v>10.199999999999999</v>
      </c>
      <c r="G32" s="63"/>
      <c r="H32" s="63"/>
      <c r="I32" s="63"/>
      <c r="J32" s="63"/>
      <c r="K32" s="63" t="s">
        <v>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K75"/>
  <sheetViews>
    <sheetView topLeftCell="A36" workbookViewId="0">
      <selection activeCell="F51" sqref="F51"/>
    </sheetView>
  </sheetViews>
  <sheetFormatPr defaultRowHeight="14.5" x14ac:dyDescent="0.35"/>
  <cols>
    <col min="1" max="1" width="13.08984375" customWidth="1"/>
    <col min="2" max="2" width="15.453125" customWidth="1"/>
    <col min="3" max="3" width="14.6328125" customWidth="1"/>
    <col min="4" max="4" width="20.54296875" bestFit="1" customWidth="1"/>
    <col min="5" max="5" width="16.08984375" customWidth="1"/>
    <col min="6" max="6" width="15.453125" customWidth="1"/>
    <col min="7" max="7" width="14.6328125" customWidth="1"/>
    <col min="8" max="8" width="16.6328125" bestFit="1" customWidth="1"/>
    <col min="9" max="9" width="13.08984375" customWidth="1"/>
    <col min="10" max="10" width="15.453125" customWidth="1"/>
    <col min="11" max="11" width="14.6328125" customWidth="1"/>
    <col min="12" max="12" width="26.6328125" bestFit="1" customWidth="1"/>
    <col min="13" max="13" width="14.36328125" bestFit="1" customWidth="1"/>
    <col min="14" max="14" width="23" bestFit="1" customWidth="1"/>
    <col min="15" max="15" width="26.36328125" bestFit="1" customWidth="1"/>
    <col min="16" max="16" width="13.08984375" bestFit="1" customWidth="1"/>
    <col min="17" max="17" width="20.54296875" bestFit="1" customWidth="1"/>
    <col min="18" max="18" width="25.90625" bestFit="1" customWidth="1"/>
    <col min="19" max="19" width="18.36328125" bestFit="1" customWidth="1"/>
    <col min="20" max="20" width="9.90625" bestFit="1" customWidth="1"/>
    <col min="21" max="21" width="16.6328125" bestFit="1" customWidth="1"/>
    <col min="22" max="22" width="22.36328125" bestFit="1" customWidth="1"/>
    <col min="23" max="23" width="14.36328125" bestFit="1" customWidth="1"/>
    <col min="24" max="24" width="15.453125" bestFit="1" customWidth="1"/>
    <col min="25" max="25" width="26.6328125" bestFit="1" customWidth="1"/>
  </cols>
  <sheetData>
    <row r="1" spans="1:37" x14ac:dyDescent="0.35">
      <c r="A1" s="38" t="s">
        <v>169</v>
      </c>
      <c r="B1" s="38" t="s">
        <v>170</v>
      </c>
      <c r="C1" s="38" t="s">
        <v>171</v>
      </c>
      <c r="D1" s="38" t="s">
        <v>172</v>
      </c>
      <c r="E1" s="38" t="s">
        <v>173</v>
      </c>
      <c r="F1" s="38" t="s">
        <v>174</v>
      </c>
      <c r="G1" s="38" t="s">
        <v>175</v>
      </c>
      <c r="H1" s="38" t="s">
        <v>176</v>
      </c>
      <c r="I1" s="38" t="s">
        <v>177</v>
      </c>
      <c r="J1" s="38" t="s">
        <v>178</v>
      </c>
      <c r="K1" s="38" t="s">
        <v>179</v>
      </c>
      <c r="L1" s="38" t="s">
        <v>180</v>
      </c>
      <c r="M1" s="38" t="s">
        <v>181</v>
      </c>
      <c r="N1" s="38" t="s">
        <v>182</v>
      </c>
      <c r="O1" s="38" t="s">
        <v>183</v>
      </c>
      <c r="P1" s="38" t="s">
        <v>184</v>
      </c>
      <c r="Q1" s="38" t="s">
        <v>185</v>
      </c>
      <c r="R1" s="38" t="s">
        <v>186</v>
      </c>
      <c r="S1" s="38" t="s">
        <v>187</v>
      </c>
      <c r="T1" s="38" t="s">
        <v>188</v>
      </c>
      <c r="U1" s="38" t="s">
        <v>189</v>
      </c>
      <c r="V1" s="38" t="s">
        <v>190</v>
      </c>
      <c r="W1" s="38" t="s">
        <v>191</v>
      </c>
      <c r="X1" s="38" t="s">
        <v>192</v>
      </c>
      <c r="Y1" s="38" t="s">
        <v>193</v>
      </c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</row>
    <row r="2" spans="1:37" x14ac:dyDescent="0.35">
      <c r="B2" t="str">
        <f>'Kit List'!C4</f>
        <v>J721EXSKG01EVM</v>
      </c>
      <c r="C2">
        <f>GETPIVOTDATA("Sum of Weight ",$A$6)</f>
        <v>150</v>
      </c>
      <c r="D2" t="str">
        <f>VLOOKUP("box",A49:M75,5,0)</f>
        <v>S-3183</v>
      </c>
      <c r="E2" s="50"/>
      <c r="F2" s="50"/>
      <c r="G2">
        <f>IFERROR((VLOOKUP("paper/ Cardstock",E6:G46,3,0)),0)+IFERROR((VLOOKUP("label",E6:G46,3,0)),0)</f>
        <v>16</v>
      </c>
      <c r="H2" s="45">
        <f>GETPIVOTDATA("Quantity",$I$6)</f>
        <v>1</v>
      </c>
      <c r="I2" s="51">
        <f>H2*4</f>
        <v>4</v>
      </c>
      <c r="J2" s="45">
        <f>IFERROR((VLOOKUP("FM",A6:C46,3,0)),0)</f>
        <v>32</v>
      </c>
      <c r="K2" s="45">
        <f>IFERROR((VLOOKUP("cd",A6:C46,2,0)),0)</f>
        <v>0</v>
      </c>
      <c r="L2" s="51">
        <f>K2*16.5</f>
        <v>0</v>
      </c>
      <c r="M2" s="45">
        <f>IFERROR((VLOOKUP("cdj",A6:C46,2,0)),0)</f>
        <v>0</v>
      </c>
      <c r="N2" s="51">
        <f>M2*70</f>
        <v>0</v>
      </c>
      <c r="O2" s="45">
        <f>IFERROR((VLOOKUP("EEE",E6:G46,3,0)),0)</f>
        <v>0</v>
      </c>
      <c r="P2" s="45">
        <f>IFERROR((VLOOKUP("pcb",A6:C46,2,0)),0)</f>
        <v>1</v>
      </c>
      <c r="Q2" s="45">
        <f>IFERROR((VLOOKUP("SD",A6:C46,2,0)),0)</f>
        <v>0</v>
      </c>
      <c r="R2" s="51">
        <f>2*Q2</f>
        <v>0</v>
      </c>
      <c r="S2" s="45">
        <f>IFERROR((VLOOKUP("EB",A6:C46,3,0)),0)</f>
        <v>0</v>
      </c>
      <c r="T2" s="45">
        <f>IFERROR((VLOOKUP("CBL",A6:C46,2,0)),0)</f>
        <v>0</v>
      </c>
      <c r="U2" s="45">
        <f>IFERROR((VLOOKUP("CBL",A6:C46,3,0)),0)</f>
        <v>0</v>
      </c>
      <c r="V2" s="45">
        <f>IFERROR((VLOOKUP("bat",A49:M75,5,0)),0)</f>
        <v>0</v>
      </c>
      <c r="W2" s="45">
        <f>IFERROR((VLOOKUP("BAT",A6:C46,3,0)),0)</f>
        <v>0</v>
      </c>
      <c r="X2" s="45">
        <f>IFERROR((VLOOKUP("bat",A49:M75,13,0)),0)</f>
        <v>0</v>
      </c>
      <c r="Y2" s="51">
        <f>T2*0.5</f>
        <v>0</v>
      </c>
    </row>
    <row r="3" spans="1:37" x14ac:dyDescent="0.35">
      <c r="E3" s="60" t="s">
        <v>212</v>
      </c>
      <c r="F3" s="60" t="s">
        <v>212</v>
      </c>
    </row>
    <row r="6" spans="1:37" x14ac:dyDescent="0.35">
      <c r="A6" s="52" t="s">
        <v>204</v>
      </c>
      <c r="B6" s="61" t="s">
        <v>206</v>
      </c>
      <c r="C6" s="61" t="s">
        <v>207</v>
      </c>
      <c r="E6" s="52" t="s">
        <v>204</v>
      </c>
      <c r="F6" s="61" t="s">
        <v>206</v>
      </c>
      <c r="G6" s="61" t="s">
        <v>207</v>
      </c>
      <c r="I6" s="52" t="s">
        <v>204</v>
      </c>
      <c r="J6" t="s">
        <v>206</v>
      </c>
    </row>
    <row r="7" spans="1:37" x14ac:dyDescent="0.35">
      <c r="A7" s="53"/>
      <c r="B7" s="54">
        <v>0</v>
      </c>
      <c r="C7" s="54">
        <v>0</v>
      </c>
      <c r="E7" s="53" t="s">
        <v>167</v>
      </c>
      <c r="F7" s="54">
        <v>1</v>
      </c>
      <c r="G7" s="54">
        <v>102</v>
      </c>
      <c r="I7" s="53" t="s">
        <v>209</v>
      </c>
      <c r="J7" s="54">
        <v>1</v>
      </c>
      <c r="L7" s="45" t="s">
        <v>194</v>
      </c>
    </row>
    <row r="8" spans="1:37" x14ac:dyDescent="0.35">
      <c r="A8" s="53" t="s">
        <v>82</v>
      </c>
      <c r="B8" s="54">
        <v>1</v>
      </c>
      <c r="C8" s="54">
        <v>102</v>
      </c>
      <c r="E8" s="53" t="s">
        <v>200</v>
      </c>
      <c r="F8" s="54">
        <v>1</v>
      </c>
      <c r="G8" s="54">
        <v>0</v>
      </c>
      <c r="I8" s="53" t="s">
        <v>205</v>
      </c>
      <c r="J8" s="54">
        <v>1</v>
      </c>
      <c r="L8" s="45" t="s">
        <v>195</v>
      </c>
    </row>
    <row r="9" spans="1:37" x14ac:dyDescent="0.35">
      <c r="A9" s="53" t="s">
        <v>95</v>
      </c>
      <c r="B9" s="54">
        <v>1</v>
      </c>
      <c r="C9" s="54">
        <v>32</v>
      </c>
      <c r="E9" s="53" t="s">
        <v>203</v>
      </c>
      <c r="F9" s="54">
        <v>1</v>
      </c>
      <c r="G9" s="54">
        <v>32</v>
      </c>
      <c r="L9" s="45" t="s">
        <v>196</v>
      </c>
    </row>
    <row r="10" spans="1:37" x14ac:dyDescent="0.35">
      <c r="A10" s="53" t="s">
        <v>86</v>
      </c>
      <c r="B10" s="54">
        <v>1</v>
      </c>
      <c r="C10" s="54">
        <v>2</v>
      </c>
      <c r="E10" s="53"/>
      <c r="F10" s="54">
        <v>0</v>
      </c>
      <c r="G10" s="54">
        <v>0</v>
      </c>
      <c r="L10" s="45" t="s">
        <v>197</v>
      </c>
    </row>
    <row r="11" spans="1:37" x14ac:dyDescent="0.35">
      <c r="A11" s="53" t="s">
        <v>57</v>
      </c>
      <c r="B11" s="54">
        <v>2</v>
      </c>
      <c r="C11" s="54">
        <v>14</v>
      </c>
      <c r="E11" s="53" t="s">
        <v>202</v>
      </c>
      <c r="F11" s="54">
        <v>2</v>
      </c>
      <c r="G11" s="54">
        <v>14</v>
      </c>
      <c r="L11" s="45" t="s">
        <v>198</v>
      </c>
    </row>
    <row r="12" spans="1:37" s="45" customFormat="1" x14ac:dyDescent="0.35">
      <c r="A12" s="53" t="s">
        <v>58</v>
      </c>
      <c r="B12" s="54">
        <v>1</v>
      </c>
      <c r="C12" s="54">
        <v>0</v>
      </c>
      <c r="D12"/>
      <c r="E12" s="53" t="s">
        <v>87</v>
      </c>
      <c r="F12" s="54">
        <v>1</v>
      </c>
      <c r="G12" s="54">
        <v>2</v>
      </c>
      <c r="H12"/>
      <c r="I12"/>
      <c r="J12"/>
    </row>
    <row r="13" spans="1:37" s="45" customFormat="1" x14ac:dyDescent="0.35">
      <c r="A13" s="53" t="s">
        <v>205</v>
      </c>
      <c r="B13" s="54">
        <v>6</v>
      </c>
      <c r="C13" s="54">
        <v>150</v>
      </c>
      <c r="D13"/>
      <c r="E13" s="53" t="s">
        <v>205</v>
      </c>
      <c r="F13" s="54">
        <v>6</v>
      </c>
      <c r="G13" s="54">
        <v>150</v>
      </c>
      <c r="H13"/>
      <c r="I13"/>
      <c r="J13"/>
    </row>
    <row r="14" spans="1:37" s="45" customFormat="1" x14ac:dyDescent="0.35">
      <c r="A14"/>
      <c r="B14"/>
      <c r="C14"/>
      <c r="D14"/>
      <c r="E14"/>
      <c r="F14"/>
      <c r="G14"/>
      <c r="H14"/>
      <c r="I14"/>
      <c r="J14"/>
    </row>
    <row r="15" spans="1:37" s="45" customFormat="1" x14ac:dyDescent="0.35">
      <c r="A15"/>
      <c r="B15"/>
      <c r="C15"/>
      <c r="D15"/>
      <c r="E15"/>
      <c r="F15"/>
      <c r="G15"/>
      <c r="H15"/>
      <c r="I15"/>
      <c r="J15"/>
    </row>
    <row r="16" spans="1:37" s="45" customFormat="1" x14ac:dyDescent="0.35"/>
    <row r="17" s="45" customFormat="1" x14ac:dyDescent="0.35"/>
    <row r="18" s="45" customFormat="1" x14ac:dyDescent="0.35"/>
    <row r="19" s="45" customFormat="1" x14ac:dyDescent="0.35"/>
    <row r="20" s="45" customFormat="1" x14ac:dyDescent="0.35"/>
    <row r="21" s="45" customFormat="1" x14ac:dyDescent="0.35"/>
    <row r="22" s="45" customFormat="1" x14ac:dyDescent="0.35"/>
    <row r="23" s="45" customFormat="1" x14ac:dyDescent="0.35"/>
    <row r="24" s="45" customFormat="1" x14ac:dyDescent="0.35"/>
    <row r="25" s="45" customFormat="1" x14ac:dyDescent="0.35"/>
    <row r="26" s="45" customFormat="1" x14ac:dyDescent="0.35"/>
    <row r="27" s="45" customFormat="1" x14ac:dyDescent="0.35"/>
    <row r="28" s="45" customFormat="1" x14ac:dyDescent="0.35"/>
    <row r="29" s="45" customFormat="1" x14ac:dyDescent="0.35"/>
    <row r="30" s="45" customFormat="1" x14ac:dyDescent="0.35"/>
    <row r="31" s="45" customFormat="1" x14ac:dyDescent="0.35"/>
    <row r="32" s="45" customFormat="1" x14ac:dyDescent="0.35"/>
    <row r="33" spans="1:10" s="45" customFormat="1" x14ac:dyDescent="0.35"/>
    <row r="34" spans="1:10" s="45" customFormat="1" x14ac:dyDescent="0.35"/>
    <row r="35" spans="1:10" s="45" customFormat="1" x14ac:dyDescent="0.35"/>
    <row r="36" spans="1:10" s="45" customFormat="1" x14ac:dyDescent="0.35"/>
    <row r="37" spans="1:10" s="45" customFormat="1" x14ac:dyDescent="0.35"/>
    <row r="38" spans="1:10" s="45" customFormat="1" x14ac:dyDescent="0.35"/>
    <row r="39" spans="1:10" s="45" customFormat="1" x14ac:dyDescent="0.35"/>
    <row r="40" spans="1:10" s="45" customFormat="1" x14ac:dyDescent="0.35"/>
    <row r="41" spans="1:10" s="45" customFormat="1" x14ac:dyDescent="0.35">
      <c r="A41"/>
      <c r="B41"/>
      <c r="C41"/>
    </row>
    <row r="42" spans="1:10" s="45" customFormat="1" x14ac:dyDescent="0.35">
      <c r="A42"/>
      <c r="B42"/>
      <c r="C42"/>
    </row>
    <row r="43" spans="1:10" x14ac:dyDescent="0.35">
      <c r="D43" s="45"/>
      <c r="E43" s="45"/>
      <c r="F43" s="45"/>
      <c r="G43" s="45"/>
      <c r="H43" s="45"/>
      <c r="I43" s="45"/>
      <c r="J43" s="45"/>
    </row>
    <row r="48" spans="1:10" ht="15" thickBot="1" x14ac:dyDescent="0.4"/>
    <row r="49" spans="1:13" x14ac:dyDescent="0.35">
      <c r="A49" s="57" t="s">
        <v>199</v>
      </c>
      <c r="B49" s="55" t="s">
        <v>5</v>
      </c>
      <c r="C49" s="47" t="s">
        <v>4</v>
      </c>
      <c r="D49" s="48" t="s">
        <v>0</v>
      </c>
      <c r="E49" s="48" t="s">
        <v>11</v>
      </c>
      <c r="F49" s="47" t="s">
        <v>3</v>
      </c>
      <c r="G49" s="48" t="s">
        <v>111</v>
      </c>
      <c r="H49" s="48" t="s">
        <v>112</v>
      </c>
      <c r="I49" s="48" t="s">
        <v>113</v>
      </c>
      <c r="J49" s="48" t="s">
        <v>114</v>
      </c>
      <c r="K49" s="47" t="s">
        <v>99</v>
      </c>
      <c r="L49" s="47" t="s">
        <v>110</v>
      </c>
      <c r="M49" s="49" t="s">
        <v>10</v>
      </c>
    </row>
    <row r="50" spans="1:13" x14ac:dyDescent="0.35">
      <c r="A50" s="58" t="str">
        <f>LEFT(B50,(MIN(FIND({0,1,2,3,4,5,6,7,8,9},B50&amp;"0123456789"))-1))</f>
        <v>PCB</v>
      </c>
      <c r="B50" s="56" t="str">
        <f>'Kit List'!A7</f>
        <v>PCB1</v>
      </c>
      <c r="C50" s="56">
        <f>'Kit List'!B7</f>
        <v>1</v>
      </c>
      <c r="D50" s="56" t="str">
        <f>'Kit List'!C7</f>
        <v>J721EXSKG01EVM; Circuit Board; 6639167</v>
      </c>
      <c r="E50" s="56" t="str">
        <f>'Kit List'!D7</f>
        <v>PROC112-001</v>
      </c>
      <c r="F50" s="56" t="str">
        <f>'Kit List'!E7</f>
        <v>Texas Instruments</v>
      </c>
      <c r="G50" s="56">
        <f>'Kit List'!F7</f>
        <v>211</v>
      </c>
      <c r="H50" s="56">
        <f>'Kit List'!G7</f>
        <v>13.73</v>
      </c>
      <c r="I50" s="56">
        <f>'Kit List'!H7</f>
        <v>8.8650000000000002</v>
      </c>
      <c r="J50" s="56">
        <f>'Kit List'!I7</f>
        <v>4.55</v>
      </c>
      <c r="K50" s="56" t="str">
        <f>IFERROR((VLOOKUP(A50,'Kit Item Reference Designators'!A1:C45,3,0)),"")</f>
        <v>EEE</v>
      </c>
      <c r="L50" s="56" t="str">
        <f>'Kit List'!K7</f>
        <v>Bag, ESD</v>
      </c>
      <c r="M50" s="56">
        <f>'Kit List'!L7</f>
        <v>0</v>
      </c>
    </row>
    <row r="51" spans="1:13" x14ac:dyDescent="0.35">
      <c r="A51" s="58" t="e">
        <f>LEFT(B51,(MIN(FIND({0,1,2,3,4,5,6,7,8,9},B51&amp;"0123456789"))-1))</f>
        <v>#REF!</v>
      </c>
      <c r="B51" s="56" t="e">
        <f>'Kit List'!#REF!</f>
        <v>#REF!</v>
      </c>
      <c r="C51" s="56" t="e">
        <f>'Kit List'!#REF!</f>
        <v>#REF!</v>
      </c>
      <c r="D51" s="56" t="e">
        <f>'Kit List'!#REF!</f>
        <v>#REF!</v>
      </c>
      <c r="E51" s="56" t="e">
        <f>'Kit List'!#REF!</f>
        <v>#REF!</v>
      </c>
      <c r="F51" s="56" t="e">
        <f>'Kit List'!#REF!</f>
        <v>#REF!</v>
      </c>
      <c r="G51" s="56" t="e">
        <f>'Kit List'!#REF!</f>
        <v>#REF!</v>
      </c>
      <c r="H51" s="56" t="e">
        <f>'Kit List'!#REF!</f>
        <v>#REF!</v>
      </c>
      <c r="I51" s="56" t="e">
        <f>'Kit List'!#REF!</f>
        <v>#REF!</v>
      </c>
      <c r="J51" s="56" t="e">
        <f>'Kit List'!#REF!</f>
        <v>#REF!</v>
      </c>
      <c r="K51" s="56" t="str">
        <f>IFERROR((VLOOKUP(A51,'Kit Item Reference Designators'!A2:C46,3,0)),"")</f>
        <v/>
      </c>
      <c r="L51" s="56" t="e">
        <f>'Kit List'!#REF!</f>
        <v>#REF!</v>
      </c>
      <c r="M51" s="56" t="e">
        <f>'Kit List'!#REF!</f>
        <v>#REF!</v>
      </c>
    </row>
    <row r="52" spans="1:13" x14ac:dyDescent="0.35">
      <c r="A52" s="58" t="e">
        <f>LEFT(B52,(MIN(FIND({0,1,2,3,4,5,6,7,8,9},B52&amp;"0123456789"))-1))</f>
        <v>#REF!</v>
      </c>
      <c r="B52" s="56" t="e">
        <f>'Kit List'!#REF!</f>
        <v>#REF!</v>
      </c>
      <c r="C52" s="56" t="e">
        <f>'Kit List'!#REF!</f>
        <v>#REF!</v>
      </c>
      <c r="D52" s="56" t="e">
        <f>'Kit List'!#REF!</f>
        <v>#REF!</v>
      </c>
      <c r="E52" s="56" t="e">
        <f>'Kit List'!#REF!</f>
        <v>#REF!</v>
      </c>
      <c r="F52" s="56" t="e">
        <f>'Kit List'!#REF!</f>
        <v>#REF!</v>
      </c>
      <c r="G52" s="56" t="e">
        <f>'Kit List'!#REF!</f>
        <v>#REF!</v>
      </c>
      <c r="H52" s="56" t="e">
        <f>'Kit List'!#REF!</f>
        <v>#REF!</v>
      </c>
      <c r="I52" s="56" t="e">
        <f>'Kit List'!#REF!</f>
        <v>#REF!</v>
      </c>
      <c r="J52" s="56" t="e">
        <f>'Kit List'!#REF!</f>
        <v>#REF!</v>
      </c>
      <c r="K52" s="56" t="str">
        <f>IFERROR((VLOOKUP(A52,'Kit Item Reference Designators'!A3:C47,3,0)),"")</f>
        <v/>
      </c>
      <c r="L52" s="56" t="e">
        <f>'Kit List'!#REF!</f>
        <v>#REF!</v>
      </c>
      <c r="M52" s="56" t="e">
        <f>'Kit List'!#REF!</f>
        <v>#REF!</v>
      </c>
    </row>
    <row r="53" spans="1:13" x14ac:dyDescent="0.35">
      <c r="A53" s="58" t="str">
        <f>LEFT(B53,(MIN(FIND({0,1,2,3,4,5,6,7,8,9},B53&amp;"0123456789"))-1))</f>
        <v>BOX</v>
      </c>
      <c r="B53" s="56" t="str">
        <f>'Kit List'!A10</f>
        <v>BOX1</v>
      </c>
      <c r="C53" s="56">
        <f>'Kit List'!B10</f>
        <v>1</v>
      </c>
      <c r="D53" s="56" t="str">
        <f>'Kit List'!C10</f>
        <v>Box, Cardboard</v>
      </c>
      <c r="E53" s="56" t="str">
        <f>'Kit List'!D10</f>
        <v>S-3183</v>
      </c>
      <c r="F53" s="56" t="str">
        <f>'Kit List'!E10</f>
        <v>Uline</v>
      </c>
      <c r="G53" s="56">
        <f>'Kit List'!F10</f>
        <v>125</v>
      </c>
      <c r="H53" s="56">
        <f>'Kit List'!G10</f>
        <v>20</v>
      </c>
      <c r="I53" s="56">
        <f>'Kit List'!H10</f>
        <v>17</v>
      </c>
      <c r="J53" s="56">
        <f>'Kit List'!I10</f>
        <v>5</v>
      </c>
      <c r="K53" s="56" t="str">
        <f>IFERROR((VLOOKUP(A53,'Kit Item Reference Designators'!A4:C48,3,0)),"")</f>
        <v>Cardboard</v>
      </c>
      <c r="L53" s="56" t="str">
        <f>'Kit List'!K10</f>
        <v>Box</v>
      </c>
      <c r="M53" s="56">
        <f>'Kit List'!L10</f>
        <v>0</v>
      </c>
    </row>
    <row r="54" spans="1:13" x14ac:dyDescent="0.35">
      <c r="A54" s="58" t="str">
        <f>LEFT(B54,(MIN(FIND({0,1,2,3,4,5,6,7,8,9},B54&amp;"0123456789"))-1))</f>
        <v>FM</v>
      </c>
      <c r="B54" s="56" t="str">
        <f>'Kit List'!A11</f>
        <v>FM1</v>
      </c>
      <c r="C54" s="56">
        <f>'Kit List'!B11</f>
        <v>1</v>
      </c>
      <c r="D54" s="56" t="str">
        <f>'Kit List'!C11</f>
        <v>Foam, Antistatic</v>
      </c>
      <c r="E54" s="56" t="str">
        <f>'Kit List'!D11</f>
        <v>TIFM008</v>
      </c>
      <c r="F54" s="56" t="str">
        <f>'Kit List'!E11</f>
        <v>Leaman</v>
      </c>
      <c r="G54" s="56">
        <f>'Kit List'!F11</f>
        <v>5.5</v>
      </c>
      <c r="H54" s="56" t="e">
        <f>'Kit List'!#REF!</f>
        <v>#REF!</v>
      </c>
      <c r="I54" s="56" t="e">
        <f>'Kit List'!#REF!</f>
        <v>#REF!</v>
      </c>
      <c r="J54" s="56" t="e">
        <f>'Kit List'!#REF!</f>
        <v>#REF!</v>
      </c>
      <c r="K54" s="56" t="str">
        <f>IFERROR((VLOOKUP(A54,'Kit Item Reference Designators'!A5:C49,3,0)),"")</f>
        <v>Plastic</v>
      </c>
      <c r="L54" s="56" t="str">
        <f>'Kit List'!K11</f>
        <v>Foam</v>
      </c>
      <c r="M54" s="56" t="str">
        <f>'Kit List'!L11</f>
        <v>As required can be cut to fit</v>
      </c>
    </row>
    <row r="55" spans="1:13" x14ac:dyDescent="0.35">
      <c r="A55" s="58" t="str">
        <f>LEFT(B55,(MIN(FIND({0,1,2,3,4,5,6,7,8,9},B55&amp;"0123456789"))-1))</f>
        <v>EBAG</v>
      </c>
      <c r="B55" s="56" t="str">
        <f>'Kit List'!A12</f>
        <v>EBAG1</v>
      </c>
      <c r="C55" s="56">
        <f>'Kit List'!B12</f>
        <v>1</v>
      </c>
      <c r="D55" s="56" t="str">
        <f>'Kit List'!C12</f>
        <v>Static Shielding Bag - Big</v>
      </c>
      <c r="E55" s="56" t="str">
        <f>'Kit List'!D12</f>
        <v>S-6510</v>
      </c>
      <c r="F55" s="56" t="str">
        <f>'Kit List'!E12</f>
        <v>Uline</v>
      </c>
      <c r="G55" s="56">
        <f>'Kit List'!F12</f>
        <v>9.07</v>
      </c>
      <c r="H55" s="56">
        <f>'Kit List'!G12</f>
        <v>15.24</v>
      </c>
      <c r="I55" s="56">
        <f>'Kit List'!H12</f>
        <v>10.16</v>
      </c>
      <c r="J55" s="56">
        <f>'Kit List'!I12</f>
        <v>0.01</v>
      </c>
      <c r="K55" s="56" t="str">
        <f>IFERROR((VLOOKUP(A55,'Kit Item Reference Designators'!A6:C50,3,0)),"")</f>
        <v>Plastic</v>
      </c>
      <c r="L55" s="56">
        <f>'Kit List'!K12</f>
        <v>0</v>
      </c>
      <c r="M55" s="56">
        <f>'Kit List'!L12</f>
        <v>0</v>
      </c>
    </row>
    <row r="56" spans="1:13" x14ac:dyDescent="0.35">
      <c r="A56" s="58" t="e">
        <f>LEFT(B56,(MIN(FIND({0,1,2,3,4,5,6,7,8,9},B56&amp;"0123456789"))-1))</f>
        <v>#REF!</v>
      </c>
      <c r="B56" s="56" t="e">
        <f>'Kit List'!#REF!</f>
        <v>#REF!</v>
      </c>
      <c r="C56" s="56" t="e">
        <f>'Kit List'!#REF!</f>
        <v>#REF!</v>
      </c>
      <c r="D56" s="56" t="e">
        <f>'Kit List'!#REF!</f>
        <v>#REF!</v>
      </c>
      <c r="E56" s="56" t="e">
        <f>'Kit List'!#REF!</f>
        <v>#REF!</v>
      </c>
      <c r="F56" s="56" t="e">
        <f>'Kit List'!#REF!</f>
        <v>#REF!</v>
      </c>
      <c r="G56" s="56" t="e">
        <f>'Kit List'!#REF!</f>
        <v>#REF!</v>
      </c>
      <c r="H56" s="56" t="e">
        <f>'Kit List'!#REF!</f>
        <v>#REF!</v>
      </c>
      <c r="I56" s="56" t="e">
        <f>'Kit List'!#REF!</f>
        <v>#REF!</v>
      </c>
      <c r="J56" s="56" t="e">
        <f>'Kit List'!#REF!</f>
        <v>#REF!</v>
      </c>
      <c r="K56" s="56" t="str">
        <f>IFERROR((VLOOKUP(A56,'Kit Item Reference Designators'!A7:C51,3,0)),"")</f>
        <v/>
      </c>
      <c r="L56" s="56" t="e">
        <f>'Kit List'!#REF!</f>
        <v>#REF!</v>
      </c>
      <c r="M56" s="56" t="e">
        <f>'Kit List'!#REF!</f>
        <v>#REF!</v>
      </c>
    </row>
    <row r="57" spans="1:13" x14ac:dyDescent="0.35">
      <c r="A57" s="58" t="e">
        <f>LEFT(B57,(MIN(FIND({0,1,2,3,4,5,6,7,8,9},B57&amp;"0123456789"))-1))</f>
        <v>#REF!</v>
      </c>
      <c r="B57" s="56" t="e">
        <f>'Kit List'!#REF!</f>
        <v>#REF!</v>
      </c>
      <c r="C57" s="56" t="e">
        <f>'Kit List'!#REF!</f>
        <v>#REF!</v>
      </c>
      <c r="D57" s="56" t="e">
        <f>'Kit List'!#REF!</f>
        <v>#REF!</v>
      </c>
      <c r="E57" s="56" t="e">
        <f>'Kit List'!#REF!</f>
        <v>#REF!</v>
      </c>
      <c r="F57" s="56" t="e">
        <f>'Kit List'!#REF!</f>
        <v>#REF!</v>
      </c>
      <c r="G57" s="56" t="e">
        <f>'Kit List'!#REF!</f>
        <v>#REF!</v>
      </c>
      <c r="H57" s="56" t="e">
        <f>'Kit List'!#REF!</f>
        <v>#REF!</v>
      </c>
      <c r="I57" s="56" t="e">
        <f>'Kit List'!#REF!</f>
        <v>#REF!</v>
      </c>
      <c r="J57" s="56" t="e">
        <f>'Kit List'!#REF!</f>
        <v>#REF!</v>
      </c>
      <c r="K57" s="56" t="str">
        <f>IFERROR((VLOOKUP(A57,'Kit Item Reference Designators'!A8:C52,3,0)),"")</f>
        <v/>
      </c>
      <c r="L57" s="56" t="e">
        <f>'Kit List'!#REF!</f>
        <v>#REF!</v>
      </c>
      <c r="M57" s="56" t="e">
        <f>'Kit List'!#REF!</f>
        <v>#REF!</v>
      </c>
    </row>
    <row r="58" spans="1:13" x14ac:dyDescent="0.35">
      <c r="A58" s="58" t="str">
        <f>LEFT(B58,(MIN(FIND({0,1,2,3,4,5,6,7,8,9},B58&amp;"0123456789"))-1))</f>
        <v>LIT</v>
      </c>
      <c r="B58" s="56" t="str">
        <f>'Kit List'!A13</f>
        <v>LIT1</v>
      </c>
      <c r="C58" s="56">
        <f>'Kit List'!B13</f>
        <v>1</v>
      </c>
      <c r="D58" s="56" t="str">
        <f>'Kit List'!C13</f>
        <v>Quick Start Guide Insert</v>
      </c>
      <c r="E58" s="56" t="str">
        <f>'Kit List'!D13</f>
        <v>SPRZ521</v>
      </c>
      <c r="F58" s="56" t="str">
        <f>'Kit List'!E13</f>
        <v>Print on Demand</v>
      </c>
      <c r="G58" s="56">
        <f>'Kit List'!F13</f>
        <v>5</v>
      </c>
      <c r="H58" s="56">
        <f>'Kit List'!G13</f>
        <v>9</v>
      </c>
      <c r="I58" s="56">
        <f>'Kit List'!H13</f>
        <v>6</v>
      </c>
      <c r="J58" s="56">
        <f>'Kit List'!I13</f>
        <v>0.02</v>
      </c>
      <c r="K58" s="56" t="str">
        <f>IFERROR((VLOOKUP(A58,'Kit Item Reference Designators'!A9:C53,3,0)),"")</f>
        <v>Paper/ Cardstock</v>
      </c>
      <c r="L58" s="56">
        <f>'Kit List'!K13</f>
        <v>0</v>
      </c>
      <c r="M58" s="56">
        <f>'Kit List'!L13</f>
        <v>0</v>
      </c>
    </row>
    <row r="59" spans="1:13" x14ac:dyDescent="0.35">
      <c r="A59" s="58" t="str">
        <f>LEFT(B59,(MIN(FIND({0,1,2,3,4,5,6,7,8,9},B59&amp;"0123456789"))-1))</f>
        <v>LIT</v>
      </c>
      <c r="B59" s="56" t="str">
        <f>'Kit List'!A14</f>
        <v>LIT2</v>
      </c>
      <c r="C59" s="56">
        <f>'Kit List'!B14</f>
        <v>1</v>
      </c>
      <c r="D59" s="56" t="str">
        <f>'Kit List'!C14</f>
        <v>EVM Insert(Not Released Experimental, Evaluation, Developmental, and Prototype Hardware)</v>
      </c>
      <c r="E59" s="56" t="str">
        <f>'Kit List'!D14</f>
        <v>SSZZ034</v>
      </c>
      <c r="F59" s="56" t="str">
        <f>'Kit List'!E14</f>
        <v>Print on Demand</v>
      </c>
      <c r="G59" s="56">
        <f>'Kit List'!F14</f>
        <v>9</v>
      </c>
      <c r="H59" s="56">
        <f>'Kit List'!G14</f>
        <v>28</v>
      </c>
      <c r="I59" s="56">
        <f>'Kit List'!H14</f>
        <v>19.2</v>
      </c>
      <c r="J59" s="56">
        <f>'Kit List'!I14</f>
        <v>0.02</v>
      </c>
      <c r="K59" s="56" t="str">
        <f>IFERROR((VLOOKUP(A59,'Kit Item Reference Designators'!A10:C54,3,0)),"")</f>
        <v>Paper/ Cardstock</v>
      </c>
      <c r="L59" s="56">
        <f>'Kit List'!K14</f>
        <v>0</v>
      </c>
      <c r="M59" s="56">
        <f>'Kit List'!L14</f>
        <v>0</v>
      </c>
    </row>
    <row r="60" spans="1:13" x14ac:dyDescent="0.35">
      <c r="A60" s="58" t="str">
        <f>LEFT(B60,(MIN(FIND({0,1,2,3,4,5,6,7,8,9},B60&amp;"0123456789"))-1))</f>
        <v>LIT</v>
      </c>
      <c r="B60" s="56" t="str">
        <f>'Kit List'!A15</f>
        <v>LIT3</v>
      </c>
      <c r="C60" s="56">
        <f>'Kit List'!B15</f>
        <v>1</v>
      </c>
      <c r="D60" s="56" t="str">
        <f>'Kit List'!C15</f>
        <v>Box Sticker</v>
      </c>
      <c r="E60" s="56" t="str">
        <f>'Kit List'!D15</f>
        <v>SPRZ520</v>
      </c>
      <c r="F60" s="56" t="str">
        <f>'Kit List'!E15</f>
        <v>Print on Demand</v>
      </c>
      <c r="G60" s="56">
        <f>'Kit List'!F15</f>
        <v>5</v>
      </c>
      <c r="H60" s="56">
        <f>'Kit List'!G15</f>
        <v>16</v>
      </c>
      <c r="I60" s="56">
        <f>'Kit List'!H15</f>
        <v>11</v>
      </c>
      <c r="J60" s="56">
        <f>'Kit List'!I15</f>
        <v>0.01</v>
      </c>
      <c r="K60" s="56" t="str">
        <f>IFERROR((VLOOKUP(A60,'Kit Item Reference Designators'!A11:C55,3,0)),"")</f>
        <v>Paper/ Cardstock</v>
      </c>
      <c r="L60" s="56">
        <f>'Kit List'!K15</f>
        <v>0</v>
      </c>
      <c r="M60" s="56">
        <f>'Kit List'!L15</f>
        <v>0</v>
      </c>
    </row>
    <row r="61" spans="1:13" x14ac:dyDescent="0.35">
      <c r="A61" s="58" t="e">
        <f>LEFT(B61,(MIN(FIND({0,1,2,3,4,5,6,7,8,9},B61&amp;"0123456789"))-1))</f>
        <v>#REF!</v>
      </c>
      <c r="B61" s="56" t="e">
        <f>'Kit List'!#REF!</f>
        <v>#REF!</v>
      </c>
      <c r="C61" s="56" t="e">
        <f>'Kit List'!#REF!</f>
        <v>#REF!</v>
      </c>
      <c r="D61" s="56" t="e">
        <f>'Kit List'!#REF!</f>
        <v>#REF!</v>
      </c>
      <c r="E61" s="56" t="e">
        <f>'Kit List'!#REF!</f>
        <v>#REF!</v>
      </c>
      <c r="F61" s="56" t="e">
        <f>'Kit List'!#REF!</f>
        <v>#REF!</v>
      </c>
      <c r="G61" s="56" t="e">
        <f>'Kit List'!#REF!</f>
        <v>#REF!</v>
      </c>
      <c r="H61" s="56" t="e">
        <f>'Kit List'!#REF!</f>
        <v>#REF!</v>
      </c>
      <c r="I61" s="56" t="e">
        <f>'Kit List'!#REF!</f>
        <v>#REF!</v>
      </c>
      <c r="J61" s="56" t="e">
        <f>'Kit List'!#REF!</f>
        <v>#REF!</v>
      </c>
      <c r="K61" s="56" t="str">
        <f>IFERROR((VLOOKUP(A61,'Kit Item Reference Designators'!A12:C56,3,0)),"")</f>
        <v/>
      </c>
      <c r="L61" s="56" t="e">
        <f>'Kit List'!#REF!</f>
        <v>#REF!</v>
      </c>
      <c r="M61" s="56" t="e">
        <f>'Kit List'!#REF!</f>
        <v>#REF!</v>
      </c>
    </row>
    <row r="62" spans="1:13" x14ac:dyDescent="0.35">
      <c r="A62" s="58" t="e">
        <f>LEFT(B62,(MIN(FIND({0,1,2,3,4,5,6,7,8,9},B62&amp;"0123456789"))-1))</f>
        <v>#REF!</v>
      </c>
      <c r="B62" s="56" t="e">
        <f>'Kit List'!#REF!</f>
        <v>#REF!</v>
      </c>
      <c r="C62" s="56" t="e">
        <f>'Kit List'!#REF!</f>
        <v>#REF!</v>
      </c>
      <c r="D62" s="56" t="e">
        <f>'Kit List'!#REF!</f>
        <v>#REF!</v>
      </c>
      <c r="E62" s="56" t="e">
        <f>'Kit List'!#REF!</f>
        <v>#REF!</v>
      </c>
      <c r="F62" s="56" t="e">
        <f>'Kit List'!#REF!</f>
        <v>#REF!</v>
      </c>
      <c r="G62" s="56" t="e">
        <f>'Kit List'!#REF!</f>
        <v>#REF!</v>
      </c>
      <c r="H62" s="56" t="e">
        <f>'Kit List'!#REF!</f>
        <v>#REF!</v>
      </c>
      <c r="I62" s="56" t="e">
        <f>'Kit List'!#REF!</f>
        <v>#REF!</v>
      </c>
      <c r="J62" s="56" t="e">
        <f>'Kit List'!#REF!</f>
        <v>#REF!</v>
      </c>
      <c r="K62" s="56" t="str">
        <f>IFERROR((VLOOKUP(A62,'Kit Item Reference Designators'!A13:C57,3,0)),"")</f>
        <v/>
      </c>
      <c r="L62" s="56" t="e">
        <f>'Kit List'!#REF!</f>
        <v>#REF!</v>
      </c>
      <c r="M62" s="56" t="e">
        <f>'Kit List'!#REF!</f>
        <v>#REF!</v>
      </c>
    </row>
    <row r="63" spans="1:13" x14ac:dyDescent="0.35">
      <c r="A63" s="58" t="e">
        <f>LEFT(B63,(MIN(FIND({0,1,2,3,4,5,6,7,8,9},B63&amp;"0123456789"))-1))</f>
        <v>#REF!</v>
      </c>
      <c r="B63" s="56" t="e">
        <f>'Kit List'!#REF!</f>
        <v>#REF!</v>
      </c>
      <c r="C63" s="56" t="e">
        <f>'Kit List'!#REF!</f>
        <v>#REF!</v>
      </c>
      <c r="D63" s="56" t="e">
        <f>'Kit List'!#REF!</f>
        <v>#REF!</v>
      </c>
      <c r="E63" s="56" t="e">
        <f>'Kit List'!#REF!</f>
        <v>#REF!</v>
      </c>
      <c r="F63" s="56" t="e">
        <f>'Kit List'!#REF!</f>
        <v>#REF!</v>
      </c>
      <c r="G63" s="56" t="e">
        <f>'Kit List'!#REF!</f>
        <v>#REF!</v>
      </c>
      <c r="H63" s="56" t="e">
        <f>'Kit List'!#REF!</f>
        <v>#REF!</v>
      </c>
      <c r="I63" s="56" t="e">
        <f>'Kit List'!#REF!</f>
        <v>#REF!</v>
      </c>
      <c r="J63" s="56" t="e">
        <f>'Kit List'!#REF!</f>
        <v>#REF!</v>
      </c>
      <c r="K63" s="56" t="str">
        <f>IFERROR((VLOOKUP(A63,'Kit Item Reference Designators'!A14:C58,3,0)),"")</f>
        <v/>
      </c>
      <c r="L63" s="56" t="e">
        <f>'Kit List'!#REF!</f>
        <v>#REF!</v>
      </c>
      <c r="M63" s="56" t="e">
        <f>'Kit List'!#REF!</f>
        <v>#REF!</v>
      </c>
    </row>
    <row r="64" spans="1:13" x14ac:dyDescent="0.35">
      <c r="A64" s="58" t="e">
        <f>LEFT(B64,(MIN(FIND({0,1,2,3,4,5,6,7,8,9},B64&amp;"0123456789"))-1))</f>
        <v>#REF!</v>
      </c>
      <c r="B64" s="56" t="e">
        <f>'Kit List'!#REF!</f>
        <v>#REF!</v>
      </c>
      <c r="C64" s="56" t="e">
        <f>'Kit List'!#REF!</f>
        <v>#REF!</v>
      </c>
      <c r="D64" s="56" t="e">
        <f>'Kit List'!#REF!</f>
        <v>#REF!</v>
      </c>
      <c r="E64" s="56" t="e">
        <f>'Kit List'!#REF!</f>
        <v>#REF!</v>
      </c>
      <c r="F64" s="56" t="e">
        <f>'Kit List'!#REF!</f>
        <v>#REF!</v>
      </c>
      <c r="G64" s="56" t="e">
        <f>'Kit List'!#REF!</f>
        <v>#REF!</v>
      </c>
      <c r="H64" s="56" t="e">
        <f>'Kit List'!#REF!</f>
        <v>#REF!</v>
      </c>
      <c r="I64" s="56" t="e">
        <f>'Kit List'!#REF!</f>
        <v>#REF!</v>
      </c>
      <c r="J64" s="56" t="e">
        <f>'Kit List'!#REF!</f>
        <v>#REF!</v>
      </c>
      <c r="K64" s="56" t="str">
        <f>IFERROR((VLOOKUP(A64,'Kit Item Reference Designators'!A15:C59,3,0)),"")</f>
        <v/>
      </c>
      <c r="L64" s="56" t="e">
        <f>'Kit List'!#REF!</f>
        <v>#REF!</v>
      </c>
      <c r="M64" s="56" t="e">
        <f>'Kit List'!#REF!</f>
        <v>#REF!</v>
      </c>
    </row>
    <row r="65" spans="1:13" x14ac:dyDescent="0.35">
      <c r="A65" s="58" t="e">
        <f>LEFT(B65,(MIN(FIND({0,1,2,3,4,5,6,7,8,9},B65&amp;"0123456789"))-1))</f>
        <v>#REF!</v>
      </c>
      <c r="B65" s="56" t="e">
        <f>'Kit List'!#REF!</f>
        <v>#REF!</v>
      </c>
      <c r="C65" s="56" t="e">
        <f>'Kit List'!#REF!</f>
        <v>#REF!</v>
      </c>
      <c r="D65" s="56" t="e">
        <f>'Kit List'!#REF!</f>
        <v>#REF!</v>
      </c>
      <c r="E65" s="56" t="e">
        <f>'Kit List'!#REF!</f>
        <v>#REF!</v>
      </c>
      <c r="F65" s="56" t="e">
        <f>'Kit List'!#REF!</f>
        <v>#REF!</v>
      </c>
      <c r="G65" s="56" t="e">
        <f>'Kit List'!#REF!</f>
        <v>#REF!</v>
      </c>
      <c r="H65" s="56" t="e">
        <f>'Kit List'!#REF!</f>
        <v>#REF!</v>
      </c>
      <c r="I65" s="56" t="e">
        <f>'Kit List'!#REF!</f>
        <v>#REF!</v>
      </c>
      <c r="J65" s="56" t="e">
        <f>'Kit List'!#REF!</f>
        <v>#REF!</v>
      </c>
      <c r="K65" s="56" t="str">
        <f>IFERROR((VLOOKUP(A65,'Kit Item Reference Designators'!A16:C60,3,0)),"")</f>
        <v/>
      </c>
      <c r="L65" s="56" t="e">
        <f>'Kit List'!#REF!</f>
        <v>#REF!</v>
      </c>
      <c r="M65" s="56" t="e">
        <f>'Kit List'!#REF!</f>
        <v>#REF!</v>
      </c>
    </row>
    <row r="66" spans="1:13" x14ac:dyDescent="0.35">
      <c r="A66" s="58" t="e">
        <f>LEFT(B66,(MIN(FIND({0,1,2,3,4,5,6,7,8,9},B66&amp;"0123456789"))-1))</f>
        <v>#REF!</v>
      </c>
      <c r="B66" s="56" t="e">
        <f>'Kit List'!#REF!</f>
        <v>#REF!</v>
      </c>
      <c r="C66" s="56" t="e">
        <f>'Kit List'!#REF!</f>
        <v>#REF!</v>
      </c>
      <c r="D66" s="56" t="e">
        <f>'Kit List'!#REF!</f>
        <v>#REF!</v>
      </c>
      <c r="E66" s="56" t="e">
        <f>'Kit List'!#REF!</f>
        <v>#REF!</v>
      </c>
      <c r="F66" s="56" t="e">
        <f>'Kit List'!#REF!</f>
        <v>#REF!</v>
      </c>
      <c r="G66" s="56" t="e">
        <f>'Kit List'!#REF!</f>
        <v>#REF!</v>
      </c>
      <c r="H66" s="56" t="e">
        <f>'Kit List'!#REF!</f>
        <v>#REF!</v>
      </c>
      <c r="I66" s="56" t="e">
        <f>'Kit List'!#REF!</f>
        <v>#REF!</v>
      </c>
      <c r="J66" s="56" t="e">
        <f>'Kit List'!#REF!</f>
        <v>#REF!</v>
      </c>
      <c r="K66" s="56" t="str">
        <f>IFERROR((VLOOKUP(A66,'Kit Item Reference Designators'!A17:C61,3,0)),"")</f>
        <v/>
      </c>
      <c r="L66" s="56" t="e">
        <f>'Kit List'!#REF!</f>
        <v>#REF!</v>
      </c>
      <c r="M66" s="56" t="e">
        <f>'Kit List'!#REF!</f>
        <v>#REF!</v>
      </c>
    </row>
    <row r="67" spans="1:13" x14ac:dyDescent="0.35">
      <c r="A67" s="58" t="e">
        <f>LEFT(B67,(MIN(FIND({0,1,2,3,4,5,6,7,8,9},B67&amp;"0123456789"))-1))</f>
        <v>#REF!</v>
      </c>
      <c r="B67" s="56" t="e">
        <f>'Kit List'!#REF!</f>
        <v>#REF!</v>
      </c>
      <c r="C67" s="56" t="e">
        <f>'Kit List'!#REF!</f>
        <v>#REF!</v>
      </c>
      <c r="D67" s="56" t="e">
        <f>'Kit List'!#REF!</f>
        <v>#REF!</v>
      </c>
      <c r="E67" s="56" t="e">
        <f>'Kit List'!#REF!</f>
        <v>#REF!</v>
      </c>
      <c r="F67" s="56" t="e">
        <f>'Kit List'!#REF!</f>
        <v>#REF!</v>
      </c>
      <c r="G67" s="56" t="e">
        <f>'Kit List'!#REF!</f>
        <v>#REF!</v>
      </c>
      <c r="H67" s="56" t="e">
        <f>'Kit List'!#REF!</f>
        <v>#REF!</v>
      </c>
      <c r="I67" s="56" t="e">
        <f>'Kit List'!#REF!</f>
        <v>#REF!</v>
      </c>
      <c r="J67" s="56" t="e">
        <f>'Kit List'!#REF!</f>
        <v>#REF!</v>
      </c>
      <c r="K67" s="56" t="str">
        <f>IFERROR((VLOOKUP(A67,'Kit Item Reference Designators'!A18:C62,3,0)),"")</f>
        <v/>
      </c>
      <c r="L67" s="56" t="e">
        <f>'Kit List'!#REF!</f>
        <v>#REF!</v>
      </c>
      <c r="M67" s="56" t="e">
        <f>'Kit List'!#REF!</f>
        <v>#REF!</v>
      </c>
    </row>
    <row r="68" spans="1:13" x14ac:dyDescent="0.35">
      <c r="A68" s="58" t="e">
        <f>LEFT(B68,(MIN(FIND({0,1,2,3,4,5,6,7,8,9},B68&amp;"0123456789"))-1))</f>
        <v>#REF!</v>
      </c>
      <c r="B68" s="56" t="e">
        <f>'Kit List'!#REF!</f>
        <v>#REF!</v>
      </c>
      <c r="C68" s="56" t="e">
        <f>'Kit List'!#REF!</f>
        <v>#REF!</v>
      </c>
      <c r="D68" s="56" t="e">
        <f>'Kit List'!#REF!</f>
        <v>#REF!</v>
      </c>
      <c r="E68" s="56" t="e">
        <f>'Kit List'!#REF!</f>
        <v>#REF!</v>
      </c>
      <c r="F68" s="56" t="e">
        <f>'Kit List'!#REF!</f>
        <v>#REF!</v>
      </c>
      <c r="G68" s="56" t="e">
        <f>'Kit List'!#REF!</f>
        <v>#REF!</v>
      </c>
      <c r="H68" s="56" t="e">
        <f>'Kit List'!#REF!</f>
        <v>#REF!</v>
      </c>
      <c r="I68" s="56" t="e">
        <f>'Kit List'!#REF!</f>
        <v>#REF!</v>
      </c>
      <c r="J68" s="56" t="e">
        <f>'Kit List'!#REF!</f>
        <v>#REF!</v>
      </c>
      <c r="K68" s="56" t="str">
        <f>IFERROR((VLOOKUP(A68,'Kit Item Reference Designators'!A19:C63,3,0)),"")</f>
        <v/>
      </c>
      <c r="L68" s="56" t="e">
        <f>'Kit List'!#REF!</f>
        <v>#REF!</v>
      </c>
      <c r="M68" s="56" t="e">
        <f>'Kit List'!#REF!</f>
        <v>#REF!</v>
      </c>
    </row>
    <row r="69" spans="1:13" x14ac:dyDescent="0.35">
      <c r="A69" s="58" t="e">
        <f>LEFT(B69,(MIN(FIND({0,1,2,3,4,5,6,7,8,9},B69&amp;"0123456789"))-1))</f>
        <v>#REF!</v>
      </c>
      <c r="B69" s="56" t="e">
        <f>'Kit List'!#REF!</f>
        <v>#REF!</v>
      </c>
      <c r="C69" s="56" t="e">
        <f>'Kit List'!#REF!</f>
        <v>#REF!</v>
      </c>
      <c r="D69" s="56" t="e">
        <f>'Kit List'!#REF!</f>
        <v>#REF!</v>
      </c>
      <c r="E69" s="56" t="e">
        <f>'Kit List'!#REF!</f>
        <v>#REF!</v>
      </c>
      <c r="F69" s="56" t="e">
        <f>'Kit List'!#REF!</f>
        <v>#REF!</v>
      </c>
      <c r="G69" s="56" t="e">
        <f>'Kit List'!#REF!</f>
        <v>#REF!</v>
      </c>
      <c r="H69" s="56" t="e">
        <f>'Kit List'!#REF!</f>
        <v>#REF!</v>
      </c>
      <c r="I69" s="56" t="e">
        <f>'Kit List'!#REF!</f>
        <v>#REF!</v>
      </c>
      <c r="J69" s="56" t="e">
        <f>'Kit List'!#REF!</f>
        <v>#REF!</v>
      </c>
      <c r="K69" s="56" t="str">
        <f>IFERROR((VLOOKUP(A69,'Kit Item Reference Designators'!A20:C64,3,0)),"")</f>
        <v/>
      </c>
      <c r="L69" s="56" t="e">
        <f>'Kit List'!#REF!</f>
        <v>#REF!</v>
      </c>
      <c r="M69" s="56" t="e">
        <f>'Kit List'!#REF!</f>
        <v>#REF!</v>
      </c>
    </row>
    <row r="70" spans="1:13" x14ac:dyDescent="0.35">
      <c r="A70" s="58" t="e">
        <f>LEFT(B70,(MIN(FIND({0,1,2,3,4,5,6,7,8,9},B70&amp;"0123456789"))-1))</f>
        <v>#REF!</v>
      </c>
      <c r="B70" s="56" t="e">
        <f>'Kit List'!#REF!</f>
        <v>#REF!</v>
      </c>
      <c r="C70" s="56" t="e">
        <f>'Kit List'!#REF!</f>
        <v>#REF!</v>
      </c>
      <c r="D70" s="56" t="e">
        <f>'Kit List'!#REF!</f>
        <v>#REF!</v>
      </c>
      <c r="E70" s="56" t="e">
        <f>'Kit List'!#REF!</f>
        <v>#REF!</v>
      </c>
      <c r="F70" s="56" t="e">
        <f>'Kit List'!#REF!</f>
        <v>#REF!</v>
      </c>
      <c r="G70" s="56" t="e">
        <f>'Kit List'!#REF!</f>
        <v>#REF!</v>
      </c>
      <c r="H70" s="56" t="e">
        <f>'Kit List'!#REF!</f>
        <v>#REF!</v>
      </c>
      <c r="I70" s="56" t="e">
        <f>'Kit List'!#REF!</f>
        <v>#REF!</v>
      </c>
      <c r="J70" s="56" t="e">
        <f>'Kit List'!#REF!</f>
        <v>#REF!</v>
      </c>
      <c r="K70" s="56" t="str">
        <f>IFERROR((VLOOKUP(A70,'Kit Item Reference Designators'!A21:C65,3,0)),"")</f>
        <v/>
      </c>
      <c r="L70" s="56" t="e">
        <f>'Kit List'!#REF!</f>
        <v>#REF!</v>
      </c>
      <c r="M70" s="56" t="e">
        <f>'Kit List'!#REF!</f>
        <v>#REF!</v>
      </c>
    </row>
    <row r="71" spans="1:13" x14ac:dyDescent="0.35">
      <c r="A71" s="58" t="e">
        <f>LEFT(B71,(MIN(FIND({0,1,2,3,4,5,6,7,8,9},B71&amp;"0123456789"))-1))</f>
        <v>#REF!</v>
      </c>
      <c r="B71" s="56" t="e">
        <f>'Kit List'!#REF!</f>
        <v>#REF!</v>
      </c>
      <c r="C71" s="56" t="e">
        <f>'Kit List'!#REF!</f>
        <v>#REF!</v>
      </c>
      <c r="D71" s="56" t="e">
        <f>'Kit List'!#REF!</f>
        <v>#REF!</v>
      </c>
      <c r="E71" s="56" t="e">
        <f>'Kit List'!#REF!</f>
        <v>#REF!</v>
      </c>
      <c r="F71" s="56" t="e">
        <f>'Kit List'!#REF!</f>
        <v>#REF!</v>
      </c>
      <c r="G71" s="56" t="e">
        <f>'Kit List'!#REF!</f>
        <v>#REF!</v>
      </c>
      <c r="H71" s="56" t="e">
        <f>'Kit List'!#REF!</f>
        <v>#REF!</v>
      </c>
      <c r="I71" s="56" t="e">
        <f>'Kit List'!#REF!</f>
        <v>#REF!</v>
      </c>
      <c r="J71" s="56" t="e">
        <f>'Kit List'!#REF!</f>
        <v>#REF!</v>
      </c>
      <c r="K71" s="56" t="str">
        <f>IFERROR((VLOOKUP(A71,'Kit Item Reference Designators'!A22:C66,3,0)),"")</f>
        <v/>
      </c>
      <c r="L71" s="56" t="e">
        <f>'Kit List'!#REF!</f>
        <v>#REF!</v>
      </c>
      <c r="M71" s="56" t="e">
        <f>'Kit List'!#REF!</f>
        <v>#REF!</v>
      </c>
    </row>
    <row r="72" spans="1:13" x14ac:dyDescent="0.35">
      <c r="A72" s="58" t="e">
        <f>LEFT(B72,(MIN(FIND({0,1,2,3,4,5,6,7,8,9},B72&amp;"0123456789"))-1))</f>
        <v>#REF!</v>
      </c>
      <c r="B72" s="56" t="e">
        <f>'Kit List'!#REF!</f>
        <v>#REF!</v>
      </c>
      <c r="C72" s="56" t="e">
        <f>'Kit List'!#REF!</f>
        <v>#REF!</v>
      </c>
      <c r="D72" s="56" t="e">
        <f>'Kit List'!#REF!</f>
        <v>#REF!</v>
      </c>
      <c r="E72" s="56" t="e">
        <f>'Kit List'!#REF!</f>
        <v>#REF!</v>
      </c>
      <c r="F72" s="56" t="e">
        <f>'Kit List'!#REF!</f>
        <v>#REF!</v>
      </c>
      <c r="G72" s="56" t="e">
        <f>'Kit List'!#REF!</f>
        <v>#REF!</v>
      </c>
      <c r="H72" s="56" t="e">
        <f>'Kit List'!#REF!</f>
        <v>#REF!</v>
      </c>
      <c r="I72" s="56" t="e">
        <f>'Kit List'!#REF!</f>
        <v>#REF!</v>
      </c>
      <c r="J72" s="56" t="e">
        <f>'Kit List'!#REF!</f>
        <v>#REF!</v>
      </c>
      <c r="K72" s="56" t="str">
        <f>IFERROR((VLOOKUP(A72,'Kit Item Reference Designators'!A23:C67,3,0)),"")</f>
        <v/>
      </c>
      <c r="L72" s="56" t="e">
        <f>'Kit List'!#REF!</f>
        <v>#REF!</v>
      </c>
      <c r="M72" s="56" t="e">
        <f>'Kit List'!#REF!</f>
        <v>#REF!</v>
      </c>
    </row>
    <row r="73" spans="1:13" x14ac:dyDescent="0.35">
      <c r="A73" s="58" t="e">
        <f>LEFT(B73,(MIN(FIND({0,1,2,3,4,5,6,7,8,9},B73&amp;"0123456789"))-1))</f>
        <v>#REF!</v>
      </c>
      <c r="B73" s="56" t="e">
        <f>'Kit List'!#REF!</f>
        <v>#REF!</v>
      </c>
      <c r="C73" s="56" t="e">
        <f>'Kit List'!#REF!</f>
        <v>#REF!</v>
      </c>
      <c r="D73" s="56" t="e">
        <f>'Kit List'!#REF!</f>
        <v>#REF!</v>
      </c>
      <c r="E73" s="56" t="e">
        <f>'Kit List'!#REF!</f>
        <v>#REF!</v>
      </c>
      <c r="F73" s="56" t="e">
        <f>'Kit List'!#REF!</f>
        <v>#REF!</v>
      </c>
      <c r="G73" s="56" t="e">
        <f>'Kit List'!#REF!</f>
        <v>#REF!</v>
      </c>
      <c r="H73" s="56" t="e">
        <f>'Kit List'!#REF!</f>
        <v>#REF!</v>
      </c>
      <c r="I73" s="56" t="e">
        <f>'Kit List'!#REF!</f>
        <v>#REF!</v>
      </c>
      <c r="J73" s="56" t="e">
        <f>'Kit List'!#REF!</f>
        <v>#REF!</v>
      </c>
      <c r="K73" s="56" t="str">
        <f>IFERROR((VLOOKUP(A73,'Kit Item Reference Designators'!A24:C68,3,0)),"")</f>
        <v/>
      </c>
      <c r="L73" s="56" t="e">
        <f>'Kit List'!#REF!</f>
        <v>#REF!</v>
      </c>
      <c r="M73" s="56" t="e">
        <f>'Kit List'!#REF!</f>
        <v>#REF!</v>
      </c>
    </row>
    <row r="74" spans="1:13" x14ac:dyDescent="0.35">
      <c r="A74" s="58" t="e">
        <f>LEFT(B74,(MIN(FIND({0,1,2,3,4,5,6,7,8,9},B74&amp;"0123456789"))-1))</f>
        <v>#REF!</v>
      </c>
      <c r="B74" s="56" t="e">
        <f>'Kit List'!#REF!</f>
        <v>#REF!</v>
      </c>
      <c r="C74" s="56" t="e">
        <f>'Kit List'!#REF!</f>
        <v>#REF!</v>
      </c>
      <c r="D74" s="56" t="e">
        <f>'Kit List'!#REF!</f>
        <v>#REF!</v>
      </c>
      <c r="E74" s="56" t="e">
        <f>'Kit List'!#REF!</f>
        <v>#REF!</v>
      </c>
      <c r="F74" s="56" t="e">
        <f>'Kit List'!#REF!</f>
        <v>#REF!</v>
      </c>
      <c r="G74" s="56" t="e">
        <f>'Kit List'!#REF!</f>
        <v>#REF!</v>
      </c>
      <c r="H74" s="56" t="e">
        <f>'Kit List'!#REF!</f>
        <v>#REF!</v>
      </c>
      <c r="I74" s="56" t="e">
        <f>'Kit List'!#REF!</f>
        <v>#REF!</v>
      </c>
      <c r="J74" s="56" t="e">
        <f>'Kit List'!#REF!</f>
        <v>#REF!</v>
      </c>
      <c r="K74" s="56" t="str">
        <f>IFERROR((VLOOKUP(A74,'Kit Item Reference Designators'!A25:C69,3,0)),"")</f>
        <v/>
      </c>
      <c r="L74" s="56" t="e">
        <f>'Kit List'!#REF!</f>
        <v>#REF!</v>
      </c>
      <c r="M74" s="56" t="e">
        <f>'Kit List'!#REF!</f>
        <v>#REF!</v>
      </c>
    </row>
    <row r="75" spans="1:13" ht="15" thickBot="1" x14ac:dyDescent="0.4">
      <c r="A75" s="59" t="e">
        <f>LEFT(B75,(MIN(FIND({0,1,2,3,4,5,6,7,8,9},B75&amp;"0123456789"))-1))</f>
        <v>#REF!</v>
      </c>
      <c r="B75" s="56" t="e">
        <f>'Kit List'!#REF!</f>
        <v>#REF!</v>
      </c>
      <c r="C75" s="56" t="e">
        <f>'Kit List'!#REF!</f>
        <v>#REF!</v>
      </c>
      <c r="D75" s="56" t="e">
        <f>'Kit List'!#REF!</f>
        <v>#REF!</v>
      </c>
      <c r="E75" s="56" t="e">
        <f>'Kit List'!#REF!</f>
        <v>#REF!</v>
      </c>
      <c r="F75" s="56" t="e">
        <f>'Kit List'!#REF!</f>
        <v>#REF!</v>
      </c>
      <c r="G75" s="56" t="e">
        <f>'Kit List'!#REF!</f>
        <v>#REF!</v>
      </c>
      <c r="H75" s="56" t="e">
        <f>'Kit List'!#REF!</f>
        <v>#REF!</v>
      </c>
      <c r="I75" s="56" t="e">
        <f>'Kit List'!#REF!</f>
        <v>#REF!</v>
      </c>
      <c r="J75" s="56" t="e">
        <f>'Kit List'!#REF!</f>
        <v>#REF!</v>
      </c>
      <c r="K75" s="56" t="str">
        <f>IFERROR((VLOOKUP(A75,'Kit Item Reference Designators'!A26:C70,3,0)),"")</f>
        <v/>
      </c>
      <c r="L75" s="56" t="e">
        <f>'Kit List'!#REF!</f>
        <v>#REF!</v>
      </c>
      <c r="M75" s="56" t="e">
        <f>'Kit List'!#REF!</f>
        <v>#REF!</v>
      </c>
    </row>
  </sheetData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2"/>
  <sheetViews>
    <sheetView workbookViewId="0">
      <selection activeCell="C22" sqref="C22"/>
    </sheetView>
  </sheetViews>
  <sheetFormatPr defaultRowHeight="14.5" x14ac:dyDescent="0.35"/>
  <cols>
    <col min="1" max="1" width="10.6328125" bestFit="1" customWidth="1"/>
    <col min="2" max="2" width="13.08984375" bestFit="1" customWidth="1"/>
    <col min="3" max="3" width="47.08984375" bestFit="1" customWidth="1"/>
    <col min="4" max="4" width="11.453125" bestFit="1" customWidth="1"/>
    <col min="5" max="5" width="17.453125" bestFit="1" customWidth="1"/>
    <col min="6" max="6" width="7.453125" bestFit="1" customWidth="1"/>
    <col min="7" max="7" width="7.36328125" bestFit="1" customWidth="1"/>
    <col min="8" max="8" width="6.36328125" bestFit="1" customWidth="1"/>
    <col min="9" max="9" width="6.90625" bestFit="1" customWidth="1"/>
    <col min="10" max="10" width="13.54296875" bestFit="1" customWidth="1"/>
    <col min="11" max="12" width="10.54296875" bestFit="1" customWidth="1"/>
  </cols>
  <sheetData>
    <row r="1" spans="1:13" ht="15.5" x14ac:dyDescent="0.35">
      <c r="A1" s="61"/>
      <c r="B1" s="61"/>
      <c r="C1" s="82" t="s">
        <v>117</v>
      </c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x14ac:dyDescent="0.35">
      <c r="A2" s="61"/>
      <c r="B2" s="61" t="s">
        <v>9</v>
      </c>
      <c r="C2" s="83" t="s">
        <v>214</v>
      </c>
      <c r="D2" s="61" t="s">
        <v>7</v>
      </c>
      <c r="E2" s="84" t="s">
        <v>139</v>
      </c>
      <c r="F2" s="61"/>
      <c r="G2" s="61"/>
      <c r="H2" s="61"/>
      <c r="I2" s="61"/>
      <c r="J2" s="61"/>
      <c r="K2" s="61"/>
      <c r="L2" s="61"/>
      <c r="M2" s="61"/>
    </row>
    <row r="3" spans="1:13" x14ac:dyDescent="0.35">
      <c r="A3" s="62"/>
      <c r="B3" s="61" t="s">
        <v>106</v>
      </c>
      <c r="C3" s="85" t="s">
        <v>139</v>
      </c>
      <c r="D3" s="62" t="s">
        <v>13</v>
      </c>
      <c r="E3" s="69" t="s">
        <v>100</v>
      </c>
      <c r="F3" s="62"/>
      <c r="G3" s="62"/>
      <c r="H3" s="62"/>
      <c r="I3" s="62"/>
      <c r="J3" s="62"/>
      <c r="K3" s="62"/>
      <c r="L3" s="62"/>
      <c r="M3" s="62"/>
    </row>
    <row r="4" spans="1:13" ht="15.5" x14ac:dyDescent="0.35">
      <c r="A4" s="61"/>
      <c r="B4" s="68" t="s">
        <v>6</v>
      </c>
      <c r="C4" s="86" t="s">
        <v>139</v>
      </c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15" thickBot="1" x14ac:dyDescent="0.4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26.5" thickBot="1" x14ac:dyDescent="0.4">
      <c r="A6" s="71" t="s">
        <v>5</v>
      </c>
      <c r="B6" s="72" t="s">
        <v>4</v>
      </c>
      <c r="C6" s="73" t="s">
        <v>0</v>
      </c>
      <c r="D6" s="73" t="s">
        <v>11</v>
      </c>
      <c r="E6" s="72" t="s">
        <v>3</v>
      </c>
      <c r="F6" s="73" t="s">
        <v>111</v>
      </c>
      <c r="G6" s="73" t="s">
        <v>112</v>
      </c>
      <c r="H6" s="73" t="s">
        <v>113</v>
      </c>
      <c r="I6" s="73" t="s">
        <v>114</v>
      </c>
      <c r="J6" s="72" t="s">
        <v>99</v>
      </c>
      <c r="K6" s="75" t="s">
        <v>110</v>
      </c>
      <c r="L6" s="74" t="s">
        <v>10</v>
      </c>
      <c r="M6" s="61"/>
    </row>
    <row r="7" spans="1:13" ht="15" thickBot="1" x14ac:dyDescent="0.4">
      <c r="A7" s="87" t="s">
        <v>215</v>
      </c>
      <c r="B7" s="88">
        <v>1</v>
      </c>
      <c r="C7" s="89" t="s">
        <v>216</v>
      </c>
      <c r="D7" s="89" t="s">
        <v>217</v>
      </c>
      <c r="E7" s="89" t="s">
        <v>2</v>
      </c>
      <c r="F7" s="90">
        <v>105</v>
      </c>
      <c r="G7" s="90">
        <v>19.05</v>
      </c>
      <c r="H7" s="90">
        <v>13.67</v>
      </c>
      <c r="I7" s="90">
        <v>2.54</v>
      </c>
      <c r="J7" s="89" t="s">
        <v>200</v>
      </c>
      <c r="K7" s="89" t="s">
        <v>218</v>
      </c>
      <c r="L7" s="91"/>
      <c r="M7" s="83"/>
    </row>
    <row r="8" spans="1:13" x14ac:dyDescent="0.35">
      <c r="A8" s="92" t="s">
        <v>215</v>
      </c>
      <c r="B8" s="93">
        <v>1</v>
      </c>
      <c r="C8" s="92" t="s">
        <v>219</v>
      </c>
      <c r="D8" s="92" t="s">
        <v>220</v>
      </c>
      <c r="E8" s="92" t="s">
        <v>2</v>
      </c>
      <c r="F8" s="6"/>
      <c r="G8" s="6"/>
      <c r="H8" s="6"/>
      <c r="I8" s="6"/>
      <c r="J8" s="6" t="s">
        <v>200</v>
      </c>
      <c r="K8" s="6" t="s">
        <v>218</v>
      </c>
      <c r="L8" s="6"/>
      <c r="M8" s="83"/>
    </row>
    <row r="9" spans="1:13" x14ac:dyDescent="0.35">
      <c r="A9" s="92" t="s">
        <v>215</v>
      </c>
      <c r="B9" s="93">
        <v>1</v>
      </c>
      <c r="C9" s="92" t="s">
        <v>221</v>
      </c>
      <c r="D9" s="94" t="s">
        <v>222</v>
      </c>
      <c r="E9" s="92" t="s">
        <v>2</v>
      </c>
      <c r="F9" s="6"/>
      <c r="G9" s="6"/>
      <c r="H9" s="6"/>
      <c r="I9" s="6"/>
      <c r="J9" s="6" t="s">
        <v>200</v>
      </c>
      <c r="K9" s="6" t="s">
        <v>218</v>
      </c>
      <c r="L9" s="6"/>
      <c r="M9" s="83"/>
    </row>
    <row r="10" spans="1:13" x14ac:dyDescent="0.35">
      <c r="A10" s="92"/>
      <c r="B10" s="93"/>
      <c r="C10" s="92"/>
      <c r="D10" s="94"/>
      <c r="E10" s="92"/>
      <c r="F10" s="6"/>
      <c r="G10" s="6"/>
      <c r="H10" s="6"/>
      <c r="I10" s="6"/>
      <c r="J10" s="6"/>
      <c r="K10" s="6"/>
      <c r="L10" s="6"/>
      <c r="M10" s="83"/>
    </row>
    <row r="11" spans="1:13" x14ac:dyDescent="0.35">
      <c r="A11" s="92"/>
      <c r="B11" s="93"/>
      <c r="C11" s="92"/>
      <c r="D11" s="94"/>
      <c r="E11" s="92"/>
      <c r="F11" s="6"/>
      <c r="G11" s="6"/>
      <c r="H11" s="6"/>
      <c r="I11" s="6"/>
      <c r="J11" s="6"/>
      <c r="K11" s="6"/>
      <c r="L11" s="6"/>
      <c r="M11" s="83"/>
    </row>
    <row r="12" spans="1:13" x14ac:dyDescent="0.35">
      <c r="A12" s="92"/>
      <c r="B12" s="93"/>
      <c r="C12" s="6"/>
      <c r="D12" s="35"/>
      <c r="E12" s="6"/>
      <c r="F12" s="95"/>
      <c r="G12" s="6"/>
      <c r="H12" s="6"/>
      <c r="I12" s="6"/>
      <c r="J12" s="6"/>
      <c r="K12" s="6"/>
      <c r="L12" s="6"/>
      <c r="M12" s="83"/>
    </row>
    <row r="13" spans="1:13" x14ac:dyDescent="0.35">
      <c r="A13" s="92"/>
      <c r="B13" s="93"/>
      <c r="C13" s="96"/>
      <c r="D13" s="92"/>
      <c r="E13" s="92"/>
      <c r="F13" s="6"/>
      <c r="G13" s="6"/>
      <c r="H13" s="6"/>
      <c r="I13" s="6"/>
      <c r="J13" s="6"/>
      <c r="K13" s="6"/>
      <c r="L13" s="6"/>
      <c r="M13" s="83"/>
    </row>
    <row r="14" spans="1:13" x14ac:dyDescent="0.35">
      <c r="A14" s="92"/>
      <c r="B14" s="93"/>
      <c r="C14" s="92"/>
      <c r="D14" s="92"/>
      <c r="E14" s="92"/>
      <c r="F14" s="6"/>
      <c r="G14" s="6"/>
      <c r="H14" s="6"/>
      <c r="I14" s="6"/>
      <c r="J14" s="6"/>
      <c r="K14" s="6"/>
      <c r="L14" s="6"/>
      <c r="M14" s="83"/>
    </row>
    <row r="15" spans="1:13" x14ac:dyDescent="0.35">
      <c r="A15" s="92"/>
      <c r="B15" s="93"/>
      <c r="C15" s="92"/>
      <c r="D15" s="92"/>
      <c r="E15" s="92"/>
      <c r="F15" s="6"/>
      <c r="G15" s="6"/>
      <c r="H15" s="6"/>
      <c r="I15" s="6"/>
      <c r="J15" s="6"/>
      <c r="K15" s="6"/>
      <c r="L15" s="6"/>
      <c r="M15" s="83"/>
    </row>
    <row r="16" spans="1:13" x14ac:dyDescent="0.35">
      <c r="A16" s="92"/>
      <c r="B16" s="93"/>
      <c r="C16" s="92"/>
      <c r="D16" s="92"/>
      <c r="E16" s="92"/>
      <c r="F16" s="6"/>
      <c r="G16" s="6"/>
      <c r="H16" s="6"/>
      <c r="I16" s="6"/>
      <c r="J16" s="6"/>
      <c r="K16" s="6"/>
      <c r="L16" s="6"/>
      <c r="M16" s="83"/>
    </row>
    <row r="17" spans="1:13" x14ac:dyDescent="0.35">
      <c r="A17" s="97"/>
      <c r="B17" s="97"/>
      <c r="C17" s="97"/>
      <c r="D17" s="97"/>
      <c r="E17" s="97"/>
      <c r="F17" s="83"/>
      <c r="G17" s="83"/>
      <c r="H17" s="83"/>
      <c r="I17" s="83"/>
      <c r="J17" s="83"/>
      <c r="K17" s="83"/>
      <c r="L17" s="83"/>
      <c r="M17" s="83"/>
    </row>
    <row r="18" spans="1:13" x14ac:dyDescent="0.35">
      <c r="A18" s="97"/>
      <c r="B18" s="97"/>
      <c r="C18" s="97"/>
      <c r="D18" s="97"/>
      <c r="E18" s="97"/>
      <c r="F18" s="83"/>
      <c r="G18" s="83"/>
      <c r="H18" s="83"/>
      <c r="I18" s="83"/>
      <c r="J18" s="83"/>
      <c r="K18" s="83"/>
      <c r="L18" s="83"/>
      <c r="M18" s="83"/>
    </row>
    <row r="19" spans="1:13" x14ac:dyDescent="0.35">
      <c r="A19" s="83"/>
      <c r="B19" s="97"/>
      <c r="C19" s="97"/>
      <c r="D19" s="97"/>
      <c r="E19" s="83"/>
      <c r="F19" s="83"/>
      <c r="G19" s="83"/>
      <c r="H19" s="83"/>
      <c r="I19" s="83"/>
      <c r="J19" s="83"/>
      <c r="K19" s="83"/>
      <c r="L19" s="83"/>
      <c r="M19" s="83"/>
    </row>
    <row r="20" spans="1:13" ht="21" x14ac:dyDescent="0.5">
      <c r="A20" s="83"/>
      <c r="B20" s="97"/>
      <c r="C20" s="98"/>
      <c r="D20" s="97"/>
      <c r="E20" s="83"/>
      <c r="F20" s="83"/>
      <c r="G20" s="83"/>
      <c r="H20" s="83"/>
      <c r="I20" s="83"/>
      <c r="J20" s="83"/>
      <c r="K20" s="83"/>
      <c r="L20" s="83"/>
      <c r="M20" s="83"/>
    </row>
    <row r="21" spans="1:13" x14ac:dyDescent="0.35">
      <c r="A21" s="83"/>
      <c r="B21" s="97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</row>
    <row r="22" spans="1:13" x14ac:dyDescent="0.35">
      <c r="A22" s="83"/>
      <c r="B22" s="97"/>
      <c r="C22" s="16"/>
      <c r="D22" s="16"/>
      <c r="E22" s="16"/>
      <c r="F22" s="83"/>
      <c r="G22" s="83"/>
      <c r="H22" s="83"/>
      <c r="I22" s="83"/>
      <c r="J22" s="83"/>
      <c r="K22" s="83"/>
      <c r="L22" s="83"/>
      <c r="M22" s="8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3BC16A4B86C46A2D26C0BF444BCDD" ma:contentTypeVersion="8" ma:contentTypeDescription="Create a new document." ma:contentTypeScope="" ma:versionID="215d106d993411a272c9556e46db8724">
  <xsd:schema xmlns:xsd="http://www.w3.org/2001/XMLSchema" xmlns:xs="http://www.w3.org/2001/XMLSchema" xmlns:p="http://schemas.microsoft.com/office/2006/metadata/properties" xmlns:ns2="1ef255fe-7dbc-468e-93d3-eced2da92c4d" xmlns:ns3="f1ca4702-f997-4cc9-9742-69d092e3d467" targetNamespace="http://schemas.microsoft.com/office/2006/metadata/properties" ma:root="true" ma:fieldsID="a551f8632310396b0dbba99be5ff699e" ns2:_="" ns3:_="">
    <xsd:import namespace="1ef255fe-7dbc-468e-93d3-eced2da92c4d"/>
    <xsd:import namespace="f1ca4702-f997-4cc9-9742-69d092e3d467"/>
    <xsd:element name="properties">
      <xsd:complexType>
        <xsd:sequence>
          <xsd:element name="documentManagement">
            <xsd:complexType>
              <xsd:all>
                <xsd:element ref="ns2:Description0" minOccurs="0"/>
                <xsd:element ref="ns2:Status" minOccurs="0"/>
                <xsd:element ref="ns2:HW_x0020_Typ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f255fe-7dbc-468e-93d3-eced2da92c4d" elementFormDefault="qualified">
    <xsd:import namespace="http://schemas.microsoft.com/office/2006/documentManagement/types"/>
    <xsd:import namespace="http://schemas.microsoft.com/office/infopath/2007/PartnerControls"/>
    <xsd:element name="Description0" ma:index="2" nillable="true" ma:displayName="Description" ma:internalName="Description0" ma:readOnly="false">
      <xsd:simpleType>
        <xsd:restriction base="dms:Text">
          <xsd:maxLength value="255"/>
        </xsd:restriction>
      </xsd:simpleType>
    </xsd:element>
    <xsd:element name="Status" ma:index="3" nillable="true" ma:displayName="Status" ma:internalName="Status" ma:readOnly="false">
      <xsd:simpleType>
        <xsd:restriction base="dms:Text">
          <xsd:maxLength value="255"/>
        </xsd:restriction>
      </xsd:simpleType>
    </xsd:element>
    <xsd:element name="HW_x0020_Type" ma:index="4" nillable="true" ma:displayName="HW Type" ma:internalName="HW_x0020_Type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a4702-f997-4cc9-9742-69d092e3d46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Description0 xmlns="1ef255fe-7dbc-468e-93d3-eced2da92c4d">Hardware kit list for kitting at Harte Hanks</Description0>
    <Status xmlns="1ef255fe-7dbc-468e-93d3-eced2da92c4d" xsi:nil="true"/>
    <HW_x0020_Type xmlns="1ef255fe-7dbc-468e-93d3-eced2da92c4d" xsi:nil="true"/>
  </documentManagement>
</p:properties>
</file>

<file path=customXml/itemProps1.xml><?xml version="1.0" encoding="utf-8"?>
<ds:datastoreItem xmlns:ds="http://schemas.openxmlformats.org/officeDocument/2006/customXml" ds:itemID="{A85265A5-77AF-4686-94BC-B6732DA884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f255fe-7dbc-468e-93d3-eced2da92c4d"/>
    <ds:schemaRef ds:uri="f1ca4702-f997-4cc9-9742-69d092e3d4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BE793C-06E6-4FE7-9DF6-29034EAC64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C1DFD6-4671-4E76-8D0B-1AAA24B16AB8}">
  <ds:schemaRefs>
    <ds:schemaRef ds:uri="http://www.w3.org/XML/1998/namespace"/>
    <ds:schemaRef ds:uri="http://schemas.microsoft.com/office/2006/documentManagement/types"/>
    <ds:schemaRef ds:uri="f1ca4702-f997-4cc9-9742-69d092e3d467"/>
    <ds:schemaRef ds:uri="http://purl.org/dc/terms/"/>
    <ds:schemaRef ds:uri="http://purl.org/dc/elements/1.1/"/>
    <ds:schemaRef ds:uri="1ef255fe-7dbc-468e-93d3-eced2da92c4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Kit List</vt:lpstr>
      <vt:lpstr>Kit Item Reference Designators</vt:lpstr>
      <vt:lpstr>Bulk Item List</vt:lpstr>
      <vt:lpstr>Packing Material</vt:lpstr>
      <vt:lpstr>WEEE Dataset</vt:lpstr>
      <vt:lpstr>Standard Descriptions</vt:lpstr>
      <vt:lpstr>'Kit List'!Print_Area</vt:lpstr>
    </vt:vector>
  </TitlesOfParts>
  <Company>Harte-Hanks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Hamilton</dc:creator>
  <cp:lastModifiedBy>Berard, Brian</cp:lastModifiedBy>
  <cp:lastPrinted>2018-01-22T17:50:34Z</cp:lastPrinted>
  <dcterms:created xsi:type="dcterms:W3CDTF">2014-10-28T20:48:20Z</dcterms:created>
  <dcterms:modified xsi:type="dcterms:W3CDTF">2021-08-20T19:24:47Z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0x0101002423BC16A4B86C46A2D26C0BF444BCDD</vt:lpwstr>
  </property>
</Properties>
</file>