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asua\Desktop\Collaborators\MPS IIIB_Flies\"/>
    </mc:Choice>
  </mc:AlternateContent>
  <xr:revisionPtr revIDLastSave="0" documentId="13_ncr:1_{0B6727A8-8C87-4356-B72E-2C2C8ACA7C61}" xr6:coauthVersionLast="47" xr6:coauthVersionMax="47" xr10:uidLastSave="{00000000-0000-0000-0000-000000000000}"/>
  <bookViews>
    <workbookView xWindow="-110" yWindow="-110" windowWidth="19420" windowHeight="10420" firstSheet="5" activeTab="9" xr2:uid="{00000000-000D-0000-FFFF-FFFF00000000}"/>
  </bookViews>
  <sheets>
    <sheet name="WG2-R7" sheetId="31" r:id="rId1"/>
    <sheet name="WG2-R6" sheetId="30" r:id="rId2"/>
    <sheet name="WG2-R5" sheetId="29" r:id="rId3"/>
    <sheet name="WG2-R4" sheetId="28" r:id="rId4"/>
    <sheet name="WG2-R3" sheetId="27" r:id="rId5"/>
    <sheet name="WG2-R2" sheetId="26" r:id="rId6"/>
    <sheet name="WG2-R1" sheetId="25" r:id="rId7"/>
    <sheet name="W422X-R7" sheetId="24" r:id="rId8"/>
    <sheet name="W422X-R6" sheetId="23" r:id="rId9"/>
    <sheet name="W422X-R5" sheetId="22" r:id="rId10"/>
    <sheet name="W422X-R4" sheetId="21" r:id="rId11"/>
    <sheet name="W422X-R3" sheetId="20" r:id="rId12"/>
    <sheet name="W422X-R2" sheetId="19" r:id="rId13"/>
    <sheet name="W422X-R1" sheetId="18" r:id="rId14"/>
    <sheet name="Y160C-R7" sheetId="17" r:id="rId15"/>
    <sheet name="Y160C-R6" sheetId="16" r:id="rId16"/>
    <sheet name="Y160C-R5" sheetId="15" r:id="rId17"/>
    <sheet name="Y160C-R4" sheetId="14" r:id="rId18"/>
    <sheet name="Y160C-R3" sheetId="13" r:id="rId19"/>
    <sheet name="Y160C-R2" sheetId="12" r:id="rId20"/>
    <sheet name="Y160C-R1" sheetId="11" r:id="rId21"/>
    <sheet name="KO-R7" sheetId="10" r:id="rId22"/>
    <sheet name="KO-R6" sheetId="9" r:id="rId23"/>
    <sheet name="KO-R5" sheetId="8" r:id="rId24"/>
    <sheet name="KO-R4" sheetId="7" r:id="rId25"/>
    <sheet name="KO-R3" sheetId="6" r:id="rId26"/>
    <sheet name="KO-R2" sheetId="5" r:id="rId27"/>
    <sheet name="KO-R1" sheetId="4" r:id="rId28"/>
    <sheet name="TEMPLATE" sheetId="3" r:id="rId29"/>
  </sheets>
  <definedNames>
    <definedName name="_xlnm.Print_Area" localSheetId="27">'KO-R1'!$A$1:$U$21</definedName>
    <definedName name="_xlnm.Print_Area" localSheetId="26">'KO-R2'!$A$1:$U$21</definedName>
    <definedName name="_xlnm.Print_Area" localSheetId="25">'KO-R3'!$A$1:$U$21</definedName>
    <definedName name="_xlnm.Print_Area" localSheetId="24">'KO-R4'!$A$1:$U$21</definedName>
    <definedName name="_xlnm.Print_Area" localSheetId="23">'KO-R5'!$A$1:$U$21</definedName>
    <definedName name="_xlnm.Print_Area" localSheetId="22">'KO-R6'!$A$1:$U$21</definedName>
    <definedName name="_xlnm.Print_Area" localSheetId="21">'KO-R7'!$A$1:$U$21</definedName>
    <definedName name="_xlnm.Print_Area" localSheetId="28">TEMPLATE!$A$1:$U$21</definedName>
    <definedName name="_xlnm.Print_Area" localSheetId="13">'W422X-R1'!$A$1:$U$21</definedName>
    <definedName name="_xlnm.Print_Area" localSheetId="12">'W422X-R2'!$A$1:$U$21</definedName>
    <definedName name="_xlnm.Print_Area" localSheetId="11">'W422X-R3'!$A$1:$U$21</definedName>
    <definedName name="_xlnm.Print_Area" localSheetId="10">'W422X-R4'!$A$1:$U$21</definedName>
    <definedName name="_xlnm.Print_Area" localSheetId="9">'W422X-R5'!$A$1:$U$21</definedName>
    <definedName name="_xlnm.Print_Area" localSheetId="8">'W422X-R6'!$A$1:$U$21</definedName>
    <definedName name="_xlnm.Print_Area" localSheetId="7">'W422X-R7'!$A$1:$U$21</definedName>
    <definedName name="_xlnm.Print_Area" localSheetId="6">'WG2-R1'!$A$1:$U$21</definedName>
    <definedName name="_xlnm.Print_Area" localSheetId="5">'WG2-R2'!$A$1:$U$21</definedName>
    <definedName name="_xlnm.Print_Area" localSheetId="4">'WG2-R3'!$A$1:$U$21</definedName>
    <definedName name="_xlnm.Print_Area" localSheetId="3">'WG2-R4'!$A$1:$U$21</definedName>
    <definedName name="_xlnm.Print_Area" localSheetId="2">'WG2-R5'!$A$1:$U$21</definedName>
    <definedName name="_xlnm.Print_Area" localSheetId="1">'WG2-R6'!$A$1:$U$21</definedName>
    <definedName name="_xlnm.Print_Area" localSheetId="0">'WG2-R7'!$A$1:$U$21</definedName>
    <definedName name="_xlnm.Print_Area" localSheetId="20">'Y160C-R1'!$A$1:$U$21</definedName>
    <definedName name="_xlnm.Print_Area" localSheetId="19">'Y160C-R2'!$A$1:$U$21</definedName>
    <definedName name="_xlnm.Print_Area" localSheetId="18">'Y160C-R3'!$A$1:$U$21</definedName>
    <definedName name="_xlnm.Print_Area" localSheetId="17">'Y160C-R4'!$A$1:$U$21</definedName>
    <definedName name="_xlnm.Print_Area" localSheetId="16">'Y160C-R5'!$A$1:$U$21</definedName>
    <definedName name="_xlnm.Print_Area" localSheetId="15">'Y160C-R6'!$A$1:$U$21</definedName>
    <definedName name="_xlnm.Print_Area" localSheetId="14">'Y160C-R7'!$A$1:$U$21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N16" i="31" l="1"/>
  <c r="L16" i="31"/>
  <c r="D15" i="31"/>
  <c r="G15" i="31" s="1"/>
  <c r="D14" i="31"/>
  <c r="G14" i="31" s="1"/>
  <c r="D13" i="31"/>
  <c r="G13" i="31" s="1"/>
  <c r="D12" i="31"/>
  <c r="G12" i="31" s="1"/>
  <c r="D11" i="31"/>
  <c r="E11" i="31" s="1"/>
  <c r="D10" i="31"/>
  <c r="G10" i="31" s="1"/>
  <c r="D9" i="31"/>
  <c r="G9" i="31" s="1"/>
  <c r="E8" i="31"/>
  <c r="D8" i="31"/>
  <c r="G8" i="31" s="1"/>
  <c r="N16" i="30"/>
  <c r="L16" i="30"/>
  <c r="D15" i="30"/>
  <c r="G15" i="30" s="1"/>
  <c r="D14" i="30"/>
  <c r="G14" i="30" s="1"/>
  <c r="D13" i="30"/>
  <c r="E13" i="30" s="1"/>
  <c r="D12" i="30"/>
  <c r="E12" i="30" s="1"/>
  <c r="D11" i="30"/>
  <c r="E11" i="30" s="1"/>
  <c r="D10" i="30"/>
  <c r="G10" i="30" s="1"/>
  <c r="D9" i="30"/>
  <c r="G9" i="30" s="1"/>
  <c r="D8" i="30"/>
  <c r="G8" i="30" s="1"/>
  <c r="N16" i="29"/>
  <c r="L16" i="29"/>
  <c r="D15" i="29"/>
  <c r="G15" i="29" s="1"/>
  <c r="D14" i="29"/>
  <c r="G14" i="29" s="1"/>
  <c r="D13" i="29"/>
  <c r="E13" i="29" s="1"/>
  <c r="D12" i="29"/>
  <c r="E12" i="29" s="1"/>
  <c r="G11" i="29"/>
  <c r="D11" i="29"/>
  <c r="E11" i="29" s="1"/>
  <c r="G10" i="29"/>
  <c r="D10" i="29"/>
  <c r="E10" i="29" s="1"/>
  <c r="D9" i="29"/>
  <c r="E9" i="29" s="1"/>
  <c r="D8" i="29"/>
  <c r="G8" i="29" s="1"/>
  <c r="N16" i="28"/>
  <c r="L16" i="28"/>
  <c r="D15" i="28"/>
  <c r="G15" i="28" s="1"/>
  <c r="D14" i="28"/>
  <c r="G14" i="28" s="1"/>
  <c r="D13" i="28"/>
  <c r="G13" i="28" s="1"/>
  <c r="G12" i="28"/>
  <c r="D12" i="28"/>
  <c r="E12" i="28" s="1"/>
  <c r="D11" i="28"/>
  <c r="E11" i="28" s="1"/>
  <c r="D10" i="28"/>
  <c r="E10" i="28" s="1"/>
  <c r="D9" i="28"/>
  <c r="G9" i="28" s="1"/>
  <c r="D8" i="28"/>
  <c r="G8" i="28" s="1"/>
  <c r="N16" i="27"/>
  <c r="L16" i="27"/>
  <c r="D15" i="27"/>
  <c r="E15" i="27" s="1"/>
  <c r="D14" i="27"/>
  <c r="G14" i="27" s="1"/>
  <c r="D13" i="27"/>
  <c r="G13" i="27" s="1"/>
  <c r="D12" i="27"/>
  <c r="E12" i="27" s="1"/>
  <c r="D11" i="27"/>
  <c r="E11" i="27" s="1"/>
  <c r="D10" i="27"/>
  <c r="E10" i="27" s="1"/>
  <c r="D9" i="27"/>
  <c r="E9" i="27" s="1"/>
  <c r="D8" i="27"/>
  <c r="E8" i="27" s="1"/>
  <c r="N16" i="26"/>
  <c r="L16" i="26"/>
  <c r="D15" i="26"/>
  <c r="G15" i="26" s="1"/>
  <c r="D14" i="26"/>
  <c r="G14" i="26" s="1"/>
  <c r="D13" i="26"/>
  <c r="G13" i="26" s="1"/>
  <c r="D12" i="26"/>
  <c r="E12" i="26" s="1"/>
  <c r="D11" i="26"/>
  <c r="G11" i="26" s="1"/>
  <c r="D10" i="26"/>
  <c r="E10" i="26" s="1"/>
  <c r="D9" i="26"/>
  <c r="G9" i="26" s="1"/>
  <c r="D8" i="26"/>
  <c r="G8" i="26" s="1"/>
  <c r="N16" i="25"/>
  <c r="L16" i="25"/>
  <c r="D15" i="25"/>
  <c r="G15" i="25" s="1"/>
  <c r="D14" i="25"/>
  <c r="G14" i="25" s="1"/>
  <c r="D13" i="25"/>
  <c r="G13" i="25" s="1"/>
  <c r="D12" i="25"/>
  <c r="E12" i="25" s="1"/>
  <c r="D11" i="25"/>
  <c r="G11" i="25" s="1"/>
  <c r="D10" i="25"/>
  <c r="E10" i="25" s="1"/>
  <c r="D9" i="25"/>
  <c r="G9" i="25" s="1"/>
  <c r="D8" i="25"/>
  <c r="G8" i="25" s="1"/>
  <c r="N16" i="24"/>
  <c r="L16" i="24"/>
  <c r="D15" i="24"/>
  <c r="E15" i="24" s="1"/>
  <c r="D14" i="24"/>
  <c r="E14" i="24" s="1"/>
  <c r="D13" i="24"/>
  <c r="G13" i="24" s="1"/>
  <c r="D12" i="24"/>
  <c r="E12" i="24" s="1"/>
  <c r="E11" i="24"/>
  <c r="D11" i="24"/>
  <c r="G11" i="24" s="1"/>
  <c r="D10" i="24"/>
  <c r="E10" i="24" s="1"/>
  <c r="D9" i="24"/>
  <c r="E9" i="24" s="1"/>
  <c r="G8" i="24"/>
  <c r="D8" i="24"/>
  <c r="E8" i="24" s="1"/>
  <c r="N16" i="23"/>
  <c r="L16" i="23"/>
  <c r="D15" i="23"/>
  <c r="G15" i="23" s="1"/>
  <c r="D14" i="23"/>
  <c r="G14" i="23" s="1"/>
  <c r="D13" i="23"/>
  <c r="G13" i="23" s="1"/>
  <c r="D12" i="23"/>
  <c r="E12" i="23" s="1"/>
  <c r="D11" i="23"/>
  <c r="G11" i="23" s="1"/>
  <c r="D10" i="23"/>
  <c r="E10" i="23" s="1"/>
  <c r="D9" i="23"/>
  <c r="G9" i="23" s="1"/>
  <c r="D8" i="23"/>
  <c r="G8" i="23" s="1"/>
  <c r="N16" i="22"/>
  <c r="L16" i="22"/>
  <c r="D15" i="22"/>
  <c r="G15" i="22" s="1"/>
  <c r="D14" i="22"/>
  <c r="E14" i="22" s="1"/>
  <c r="D13" i="22"/>
  <c r="G13" i="22" s="1"/>
  <c r="D12" i="22"/>
  <c r="E12" i="22" s="1"/>
  <c r="D11" i="22"/>
  <c r="G11" i="22" s="1"/>
  <c r="D10" i="22"/>
  <c r="E10" i="22" s="1"/>
  <c r="D9" i="22"/>
  <c r="E9" i="22" s="1"/>
  <c r="D8" i="22"/>
  <c r="G8" i="22" s="1"/>
  <c r="N16" i="21"/>
  <c r="L16" i="21"/>
  <c r="D15" i="21"/>
  <c r="G15" i="21" s="1"/>
  <c r="D14" i="21"/>
  <c r="G14" i="21" s="1"/>
  <c r="D13" i="21"/>
  <c r="G13" i="21" s="1"/>
  <c r="D12" i="21"/>
  <c r="E12" i="21" s="1"/>
  <c r="D11" i="21"/>
  <c r="G11" i="21" s="1"/>
  <c r="D10" i="21"/>
  <c r="E10" i="21" s="1"/>
  <c r="D9" i="21"/>
  <c r="G9" i="21" s="1"/>
  <c r="D8" i="21"/>
  <c r="G8" i="21" s="1"/>
  <c r="N16" i="20"/>
  <c r="L16" i="20"/>
  <c r="D15" i="20"/>
  <c r="G15" i="20" s="1"/>
  <c r="D14" i="20"/>
  <c r="G14" i="20" s="1"/>
  <c r="D13" i="20"/>
  <c r="G13" i="20" s="1"/>
  <c r="D12" i="20"/>
  <c r="E12" i="20" s="1"/>
  <c r="D11" i="20"/>
  <c r="G11" i="20" s="1"/>
  <c r="G10" i="20"/>
  <c r="D10" i="20"/>
  <c r="E10" i="20" s="1"/>
  <c r="D9" i="20"/>
  <c r="G9" i="20" s="1"/>
  <c r="D8" i="20"/>
  <c r="G8" i="20" s="1"/>
  <c r="N16" i="19"/>
  <c r="L16" i="19"/>
  <c r="D15" i="19"/>
  <c r="G15" i="19" s="1"/>
  <c r="D14" i="19"/>
  <c r="G14" i="19" s="1"/>
  <c r="D13" i="19"/>
  <c r="G13" i="19" s="1"/>
  <c r="D12" i="19"/>
  <c r="E12" i="19" s="1"/>
  <c r="D11" i="19"/>
  <c r="G11" i="19" s="1"/>
  <c r="D10" i="19"/>
  <c r="E10" i="19" s="1"/>
  <c r="D9" i="19"/>
  <c r="E9" i="19" s="1"/>
  <c r="D8" i="19"/>
  <c r="G8" i="19" s="1"/>
  <c r="N16" i="18"/>
  <c r="L16" i="18"/>
  <c r="D15" i="18"/>
  <c r="G15" i="18" s="1"/>
  <c r="D14" i="18"/>
  <c r="G14" i="18" s="1"/>
  <c r="D13" i="18"/>
  <c r="E13" i="18" s="1"/>
  <c r="D12" i="18"/>
  <c r="G12" i="18" s="1"/>
  <c r="D11" i="18"/>
  <c r="G11" i="18" s="1"/>
  <c r="D10" i="18"/>
  <c r="G10" i="18" s="1"/>
  <c r="D9" i="18"/>
  <c r="G9" i="18" s="1"/>
  <c r="D8" i="18"/>
  <c r="G8" i="18" s="1"/>
  <c r="N16" i="17"/>
  <c r="L16" i="17"/>
  <c r="D15" i="17"/>
  <c r="G15" i="17" s="1"/>
  <c r="D14" i="17"/>
  <c r="G14" i="17" s="1"/>
  <c r="D13" i="17"/>
  <c r="G13" i="17" s="1"/>
  <c r="D12" i="17"/>
  <c r="E12" i="17" s="1"/>
  <c r="D11" i="17"/>
  <c r="G11" i="17" s="1"/>
  <c r="D10" i="17"/>
  <c r="E10" i="17" s="1"/>
  <c r="D9" i="17"/>
  <c r="G9" i="17" s="1"/>
  <c r="G8" i="17"/>
  <c r="D8" i="17"/>
  <c r="E8" i="17" s="1"/>
  <c r="N16" i="16"/>
  <c r="L16" i="16"/>
  <c r="D15" i="16"/>
  <c r="E15" i="16" s="1"/>
  <c r="D14" i="16"/>
  <c r="E14" i="16" s="1"/>
  <c r="D13" i="16"/>
  <c r="G13" i="16" s="1"/>
  <c r="D12" i="16"/>
  <c r="E12" i="16" s="1"/>
  <c r="D11" i="16"/>
  <c r="G11" i="16" s="1"/>
  <c r="D10" i="16"/>
  <c r="E10" i="16" s="1"/>
  <c r="D9" i="16"/>
  <c r="E9" i="16" s="1"/>
  <c r="D8" i="16"/>
  <c r="G8" i="16" s="1"/>
  <c r="N16" i="15"/>
  <c r="L16" i="15"/>
  <c r="D15" i="15"/>
  <c r="E15" i="15" s="1"/>
  <c r="D14" i="15"/>
  <c r="E14" i="15" s="1"/>
  <c r="D13" i="15"/>
  <c r="G13" i="15" s="1"/>
  <c r="D12" i="15"/>
  <c r="E12" i="15" s="1"/>
  <c r="D11" i="15"/>
  <c r="G11" i="15" s="1"/>
  <c r="D10" i="15"/>
  <c r="E10" i="15" s="1"/>
  <c r="D9" i="15"/>
  <c r="G9" i="15" s="1"/>
  <c r="D8" i="15"/>
  <c r="G8" i="15" s="1"/>
  <c r="N16" i="14"/>
  <c r="L16" i="14"/>
  <c r="D15" i="14"/>
  <c r="G15" i="14" s="1"/>
  <c r="D14" i="14"/>
  <c r="G14" i="14" s="1"/>
  <c r="D13" i="14"/>
  <c r="G13" i="14" s="1"/>
  <c r="D12" i="14"/>
  <c r="E12" i="14" s="1"/>
  <c r="D11" i="14"/>
  <c r="G11" i="14" s="1"/>
  <c r="D10" i="14"/>
  <c r="E10" i="14" s="1"/>
  <c r="D9" i="14"/>
  <c r="G9" i="14" s="1"/>
  <c r="D8" i="14"/>
  <c r="G8" i="14" s="1"/>
  <c r="N16" i="13"/>
  <c r="L16" i="13"/>
  <c r="D15" i="13"/>
  <c r="G15" i="13" s="1"/>
  <c r="D14" i="13"/>
  <c r="G14" i="13" s="1"/>
  <c r="D13" i="13"/>
  <c r="G13" i="13" s="1"/>
  <c r="D12" i="13"/>
  <c r="E12" i="13" s="1"/>
  <c r="D11" i="13"/>
  <c r="G11" i="13" s="1"/>
  <c r="D10" i="13"/>
  <c r="E10" i="13" s="1"/>
  <c r="D9" i="13"/>
  <c r="E9" i="13" s="1"/>
  <c r="D8" i="13"/>
  <c r="G8" i="13" s="1"/>
  <c r="N16" i="12"/>
  <c r="L16" i="12"/>
  <c r="D15" i="12"/>
  <c r="E15" i="12" s="1"/>
  <c r="D14" i="12"/>
  <c r="E14" i="12" s="1"/>
  <c r="D13" i="12"/>
  <c r="G13" i="12" s="1"/>
  <c r="D12" i="12"/>
  <c r="E12" i="12" s="1"/>
  <c r="D11" i="12"/>
  <c r="G11" i="12" s="1"/>
  <c r="D10" i="12"/>
  <c r="E10" i="12" s="1"/>
  <c r="D9" i="12"/>
  <c r="E9" i="12" s="1"/>
  <c r="D8" i="12"/>
  <c r="G8" i="12" s="1"/>
  <c r="N16" i="11"/>
  <c r="L16" i="11"/>
  <c r="D15" i="11"/>
  <c r="G15" i="11" s="1"/>
  <c r="D14" i="11"/>
  <c r="G14" i="11" s="1"/>
  <c r="D13" i="11"/>
  <c r="G13" i="11" s="1"/>
  <c r="E12" i="11"/>
  <c r="D12" i="11"/>
  <c r="G12" i="11" s="1"/>
  <c r="D11" i="11"/>
  <c r="G11" i="11" s="1"/>
  <c r="D10" i="11"/>
  <c r="G10" i="11" s="1"/>
  <c r="D9" i="11"/>
  <c r="E9" i="11" s="1"/>
  <c r="D8" i="11"/>
  <c r="G8" i="11" s="1"/>
  <c r="N16" i="10"/>
  <c r="L16" i="10"/>
  <c r="D15" i="10"/>
  <c r="G15" i="10" s="1"/>
  <c r="D14" i="10"/>
  <c r="G14" i="10" s="1"/>
  <c r="D13" i="10"/>
  <c r="G13" i="10" s="1"/>
  <c r="D12" i="10"/>
  <c r="E12" i="10" s="1"/>
  <c r="D11" i="10"/>
  <c r="G11" i="10" s="1"/>
  <c r="D10" i="10"/>
  <c r="E10" i="10" s="1"/>
  <c r="D9" i="10"/>
  <c r="E9" i="10" s="1"/>
  <c r="G8" i="10"/>
  <c r="E8" i="10"/>
  <c r="D8" i="10"/>
  <c r="N16" i="9"/>
  <c r="L16" i="9"/>
  <c r="D15" i="9"/>
  <c r="G15" i="9" s="1"/>
  <c r="D14" i="9"/>
  <c r="G14" i="9" s="1"/>
  <c r="D13" i="9"/>
  <c r="G13" i="9" s="1"/>
  <c r="D12" i="9"/>
  <c r="E12" i="9" s="1"/>
  <c r="D11" i="9"/>
  <c r="G11" i="9" s="1"/>
  <c r="D10" i="9"/>
  <c r="E10" i="9" s="1"/>
  <c r="D9" i="9"/>
  <c r="G9" i="9" s="1"/>
  <c r="D8" i="9"/>
  <c r="G8" i="9" s="1"/>
  <c r="N16" i="8"/>
  <c r="L16" i="8"/>
  <c r="D15" i="8"/>
  <c r="G15" i="8" s="1"/>
  <c r="D14" i="8"/>
  <c r="G14" i="8" s="1"/>
  <c r="D13" i="8"/>
  <c r="G13" i="8" s="1"/>
  <c r="D12" i="8"/>
  <c r="E12" i="8" s="1"/>
  <c r="E11" i="8"/>
  <c r="D11" i="8"/>
  <c r="G11" i="8" s="1"/>
  <c r="D10" i="8"/>
  <c r="E10" i="8" s="1"/>
  <c r="D9" i="8"/>
  <c r="G9" i="8" s="1"/>
  <c r="G8" i="8"/>
  <c r="D8" i="8"/>
  <c r="E8" i="8" s="1"/>
  <c r="N16" i="7"/>
  <c r="L16" i="7"/>
  <c r="D15" i="7"/>
  <c r="G15" i="7" s="1"/>
  <c r="D14" i="7"/>
  <c r="G14" i="7" s="1"/>
  <c r="D13" i="7"/>
  <c r="G13" i="7" s="1"/>
  <c r="D12" i="7"/>
  <c r="E12" i="7" s="1"/>
  <c r="D11" i="7"/>
  <c r="G11" i="7" s="1"/>
  <c r="D10" i="7"/>
  <c r="E10" i="7" s="1"/>
  <c r="D9" i="7"/>
  <c r="G9" i="7" s="1"/>
  <c r="G8" i="7"/>
  <c r="D8" i="7"/>
  <c r="E8" i="7" s="1"/>
  <c r="N16" i="6"/>
  <c r="L16" i="6"/>
  <c r="D15" i="6"/>
  <c r="G15" i="6" s="1"/>
  <c r="D14" i="6"/>
  <c r="G14" i="6" s="1"/>
  <c r="D13" i="6"/>
  <c r="G13" i="6" s="1"/>
  <c r="D12" i="6"/>
  <c r="E12" i="6" s="1"/>
  <c r="D11" i="6"/>
  <c r="G11" i="6" s="1"/>
  <c r="D10" i="6"/>
  <c r="E10" i="6" s="1"/>
  <c r="D9" i="6"/>
  <c r="E9" i="6" s="1"/>
  <c r="D8" i="6"/>
  <c r="E8" i="6" s="1"/>
  <c r="N16" i="5"/>
  <c r="L16" i="5"/>
  <c r="D15" i="5"/>
  <c r="G15" i="5" s="1"/>
  <c r="D14" i="5"/>
  <c r="G14" i="5" s="1"/>
  <c r="D13" i="5"/>
  <c r="G13" i="5" s="1"/>
  <c r="D12" i="5"/>
  <c r="E12" i="5" s="1"/>
  <c r="D11" i="5"/>
  <c r="G11" i="5" s="1"/>
  <c r="D10" i="5"/>
  <c r="E10" i="5" s="1"/>
  <c r="D9" i="5"/>
  <c r="G9" i="5" s="1"/>
  <c r="D8" i="5"/>
  <c r="G8" i="5" s="1"/>
  <c r="N16" i="4"/>
  <c r="L16" i="4"/>
  <c r="D15" i="4"/>
  <c r="G15" i="4" s="1"/>
  <c r="D14" i="4"/>
  <c r="G14" i="4" s="1"/>
  <c r="D13" i="4"/>
  <c r="G13" i="4" s="1"/>
  <c r="D12" i="4"/>
  <c r="G12" i="4" s="1"/>
  <c r="D11" i="4"/>
  <c r="E11" i="4" s="1"/>
  <c r="D10" i="4"/>
  <c r="G10" i="4" s="1"/>
  <c r="D9" i="4"/>
  <c r="E9" i="4" s="1"/>
  <c r="D8" i="4"/>
  <c r="G8" i="4" s="1"/>
  <c r="G15" i="3"/>
  <c r="G14" i="3"/>
  <c r="G12" i="3"/>
  <c r="G11" i="3"/>
  <c r="G10" i="3"/>
  <c r="G9" i="3"/>
  <c r="G8" i="3"/>
  <c r="E12" i="31" l="1"/>
  <c r="I12" i="31" s="1"/>
  <c r="G12" i="30"/>
  <c r="E8" i="30"/>
  <c r="G11" i="30"/>
  <c r="G12" i="29"/>
  <c r="G9" i="29"/>
  <c r="E9" i="28"/>
  <c r="E8" i="28"/>
  <c r="G11" i="28"/>
  <c r="G8" i="27"/>
  <c r="G16" i="27" s="1"/>
  <c r="G17" i="27" s="1"/>
  <c r="G18" i="27" s="1"/>
  <c r="G22" i="27" s="1"/>
  <c r="E8" i="26"/>
  <c r="E8" i="23"/>
  <c r="G10" i="23"/>
  <c r="G9" i="22"/>
  <c r="E8" i="22"/>
  <c r="E9" i="21"/>
  <c r="E8" i="19"/>
  <c r="G12" i="19"/>
  <c r="G9" i="19"/>
  <c r="E10" i="18"/>
  <c r="G12" i="17"/>
  <c r="E11" i="17"/>
  <c r="E8" i="16"/>
  <c r="E9" i="14"/>
  <c r="G9" i="13"/>
  <c r="G10" i="13"/>
  <c r="E11" i="12"/>
  <c r="E8" i="11"/>
  <c r="G9" i="10"/>
  <c r="G16" i="10" s="1"/>
  <c r="G17" i="10" s="1"/>
  <c r="G18" i="10" s="1"/>
  <c r="G22" i="10" s="1"/>
  <c r="E8" i="9"/>
  <c r="E9" i="7"/>
  <c r="E13" i="7"/>
  <c r="G12" i="7"/>
  <c r="G12" i="6"/>
  <c r="G8" i="6"/>
  <c r="E13" i="31"/>
  <c r="E10" i="31"/>
  <c r="G11" i="31"/>
  <c r="G16" i="31" s="1"/>
  <c r="G17" i="31" s="1"/>
  <c r="G18" i="31" s="1"/>
  <c r="G22" i="31" s="1"/>
  <c r="E10" i="30"/>
  <c r="G13" i="30"/>
  <c r="E9" i="30"/>
  <c r="E8" i="29"/>
  <c r="G13" i="29"/>
  <c r="G10" i="28"/>
  <c r="G16" i="28" s="1"/>
  <c r="G17" i="28" s="1"/>
  <c r="G18" i="28" s="1"/>
  <c r="G22" i="28" s="1"/>
  <c r="G11" i="27"/>
  <c r="G9" i="27"/>
  <c r="G12" i="26"/>
  <c r="E9" i="26"/>
  <c r="E13" i="26"/>
  <c r="G10" i="26"/>
  <c r="G16" i="25"/>
  <c r="G17" i="25" s="1"/>
  <c r="G18" i="25" s="1"/>
  <c r="G22" i="25" s="1"/>
  <c r="E8" i="25"/>
  <c r="G12" i="25"/>
  <c r="E9" i="25"/>
  <c r="G10" i="25"/>
  <c r="G9" i="24"/>
  <c r="G12" i="23"/>
  <c r="G16" i="23" s="1"/>
  <c r="G17" i="23" s="1"/>
  <c r="G18" i="23" s="1"/>
  <c r="G22" i="23" s="1"/>
  <c r="E9" i="23"/>
  <c r="E11" i="22"/>
  <c r="G10" i="21"/>
  <c r="E8" i="21"/>
  <c r="E11" i="21"/>
  <c r="G12" i="21"/>
  <c r="E9" i="20"/>
  <c r="E8" i="20"/>
  <c r="G12" i="20"/>
  <c r="G16" i="20" s="1"/>
  <c r="G17" i="20" s="1"/>
  <c r="G18" i="20" s="1"/>
  <c r="G22" i="20" s="1"/>
  <c r="G10" i="19"/>
  <c r="G16" i="19" s="1"/>
  <c r="G17" i="19" s="1"/>
  <c r="G18" i="19" s="1"/>
  <c r="G22" i="19" s="1"/>
  <c r="E11" i="19"/>
  <c r="E8" i="18"/>
  <c r="E12" i="18"/>
  <c r="I12" i="18" s="1"/>
  <c r="E9" i="18"/>
  <c r="G13" i="18"/>
  <c r="G16" i="18" s="1"/>
  <c r="G17" i="18" s="1"/>
  <c r="G18" i="18" s="1"/>
  <c r="G22" i="18" s="1"/>
  <c r="G16" i="17"/>
  <c r="G17" i="17" s="1"/>
  <c r="G18" i="17" s="1"/>
  <c r="G22" i="17" s="1"/>
  <c r="E9" i="17"/>
  <c r="G10" i="17"/>
  <c r="G9" i="16"/>
  <c r="E11" i="16"/>
  <c r="E8" i="15"/>
  <c r="G12" i="15"/>
  <c r="E9" i="15"/>
  <c r="G10" i="15"/>
  <c r="G10" i="14"/>
  <c r="E8" i="14"/>
  <c r="E11" i="14"/>
  <c r="G12" i="14"/>
  <c r="E8" i="13"/>
  <c r="G12" i="13"/>
  <c r="G9" i="12"/>
  <c r="E8" i="12"/>
  <c r="G9" i="11"/>
  <c r="G16" i="11" s="1"/>
  <c r="G17" i="11" s="1"/>
  <c r="G18" i="11" s="1"/>
  <c r="G22" i="11" s="1"/>
  <c r="E10" i="11"/>
  <c r="G12" i="10"/>
  <c r="G10" i="10"/>
  <c r="E11" i="9"/>
  <c r="E9" i="9"/>
  <c r="E9" i="8"/>
  <c r="G10" i="8"/>
  <c r="G16" i="8" s="1"/>
  <c r="G17" i="8" s="1"/>
  <c r="G18" i="8" s="1"/>
  <c r="G22" i="8" s="1"/>
  <c r="G12" i="8"/>
  <c r="G10" i="7"/>
  <c r="G16" i="7" s="1"/>
  <c r="G17" i="7" s="1"/>
  <c r="G18" i="7" s="1"/>
  <c r="G22" i="7" s="1"/>
  <c r="G9" i="6"/>
  <c r="G10" i="6"/>
  <c r="G16" i="6" s="1"/>
  <c r="G17" i="6" s="1"/>
  <c r="G18" i="6" s="1"/>
  <c r="G22" i="6" s="1"/>
  <c r="G12" i="5"/>
  <c r="G16" i="5" s="1"/>
  <c r="G17" i="5" s="1"/>
  <c r="G18" i="5" s="1"/>
  <c r="G22" i="5" s="1"/>
  <c r="E9" i="5"/>
  <c r="G10" i="5"/>
  <c r="E11" i="5"/>
  <c r="E12" i="4"/>
  <c r="I12" i="4" s="1"/>
  <c r="G9" i="4"/>
  <c r="E10" i="4"/>
  <c r="E9" i="31"/>
  <c r="E14" i="31"/>
  <c r="E15" i="31"/>
  <c r="G16" i="30"/>
  <c r="G17" i="30" s="1"/>
  <c r="G18" i="30" s="1"/>
  <c r="G22" i="30" s="1"/>
  <c r="I12" i="30"/>
  <c r="E14" i="30"/>
  <c r="E15" i="30"/>
  <c r="G16" i="29"/>
  <c r="G17" i="29" s="1"/>
  <c r="G18" i="29" s="1"/>
  <c r="G22" i="29" s="1"/>
  <c r="I12" i="29"/>
  <c r="E14" i="29"/>
  <c r="E15" i="29"/>
  <c r="I12" i="28"/>
  <c r="E14" i="28"/>
  <c r="E15" i="28"/>
  <c r="E13" i="28"/>
  <c r="I12" i="27"/>
  <c r="G10" i="27"/>
  <c r="G12" i="27"/>
  <c r="E13" i="27"/>
  <c r="E16" i="27"/>
  <c r="F9" i="27" s="1"/>
  <c r="E14" i="27"/>
  <c r="G15" i="27"/>
  <c r="I12" i="26"/>
  <c r="G16" i="26"/>
  <c r="G17" i="26" s="1"/>
  <c r="G18" i="26" s="1"/>
  <c r="G22" i="26" s="1"/>
  <c r="E14" i="26"/>
  <c r="E15" i="26"/>
  <c r="E11" i="26"/>
  <c r="I12" i="25"/>
  <c r="E14" i="25"/>
  <c r="E15" i="25"/>
  <c r="E13" i="25"/>
  <c r="E11" i="25"/>
  <c r="I12" i="24"/>
  <c r="G10" i="24"/>
  <c r="G12" i="24"/>
  <c r="E13" i="24"/>
  <c r="G14" i="24"/>
  <c r="G15" i="24"/>
  <c r="I12" i="23"/>
  <c r="E14" i="23"/>
  <c r="E15" i="23"/>
  <c r="E13" i="23"/>
  <c r="E11" i="23"/>
  <c r="I12" i="22"/>
  <c r="E15" i="22"/>
  <c r="G10" i="22"/>
  <c r="G12" i="22"/>
  <c r="E13" i="22"/>
  <c r="G14" i="22"/>
  <c r="I12" i="21"/>
  <c r="E14" i="21"/>
  <c r="E15" i="21"/>
  <c r="E13" i="21"/>
  <c r="I12" i="20"/>
  <c r="E14" i="20"/>
  <c r="E15" i="20"/>
  <c r="E13" i="20"/>
  <c r="E11" i="20"/>
  <c r="I12" i="19"/>
  <c r="E14" i="19"/>
  <c r="E15" i="19"/>
  <c r="E13" i="19"/>
  <c r="E14" i="18"/>
  <c r="E15" i="18"/>
  <c r="E11" i="18"/>
  <c r="I12" i="17"/>
  <c r="E14" i="17"/>
  <c r="E15" i="17"/>
  <c r="E13" i="17"/>
  <c r="I12" i="16"/>
  <c r="G10" i="16"/>
  <c r="G12" i="16"/>
  <c r="E13" i="16"/>
  <c r="G14" i="16"/>
  <c r="G15" i="16"/>
  <c r="I12" i="15"/>
  <c r="E13" i="15"/>
  <c r="E11" i="15"/>
  <c r="G14" i="15"/>
  <c r="G15" i="15"/>
  <c r="I12" i="14"/>
  <c r="E14" i="14"/>
  <c r="E15" i="14"/>
  <c r="E13" i="14"/>
  <c r="I12" i="13"/>
  <c r="G16" i="13"/>
  <c r="G17" i="13" s="1"/>
  <c r="G18" i="13" s="1"/>
  <c r="G22" i="13" s="1"/>
  <c r="E14" i="13"/>
  <c r="E15" i="13"/>
  <c r="E13" i="13"/>
  <c r="E11" i="13"/>
  <c r="I12" i="12"/>
  <c r="G10" i="12"/>
  <c r="G12" i="12"/>
  <c r="E13" i="12"/>
  <c r="E16" i="12" s="1"/>
  <c r="G14" i="12"/>
  <c r="G15" i="12"/>
  <c r="I12" i="11"/>
  <c r="E14" i="11"/>
  <c r="E15" i="11"/>
  <c r="E13" i="11"/>
  <c r="E11" i="11"/>
  <c r="I12" i="10"/>
  <c r="E14" i="10"/>
  <c r="E15" i="10"/>
  <c r="E13" i="10"/>
  <c r="E11" i="10"/>
  <c r="E16" i="10" s="1"/>
  <c r="I12" i="9"/>
  <c r="G10" i="9"/>
  <c r="G16" i="9" s="1"/>
  <c r="G17" i="9" s="1"/>
  <c r="G18" i="9" s="1"/>
  <c r="G22" i="9" s="1"/>
  <c r="G12" i="9"/>
  <c r="E14" i="9"/>
  <c r="E15" i="9"/>
  <c r="E13" i="9"/>
  <c r="I12" i="8"/>
  <c r="E14" i="8"/>
  <c r="E15" i="8"/>
  <c r="E13" i="8"/>
  <c r="I12" i="7"/>
  <c r="E14" i="7"/>
  <c r="E15" i="7"/>
  <c r="E11" i="7"/>
  <c r="I12" i="6"/>
  <c r="E14" i="6"/>
  <c r="E16" i="6" s="1"/>
  <c r="E15" i="6"/>
  <c r="E13" i="6"/>
  <c r="E11" i="6"/>
  <c r="I12" i="5"/>
  <c r="E8" i="5"/>
  <c r="E14" i="5"/>
  <c r="E15" i="5"/>
  <c r="E13" i="5"/>
  <c r="E8" i="4"/>
  <c r="E14" i="4"/>
  <c r="E15" i="4"/>
  <c r="E13" i="4"/>
  <c r="G11" i="4"/>
  <c r="I12" i="3"/>
  <c r="J11" i="3"/>
  <c r="Q11" i="3"/>
  <c r="P9" i="3"/>
  <c r="N16" i="3"/>
  <c r="D15" i="3"/>
  <c r="E15" i="3"/>
  <c r="D14" i="3"/>
  <c r="D13" i="3"/>
  <c r="G13" i="3"/>
  <c r="D12" i="3"/>
  <c r="D11" i="3"/>
  <c r="D10" i="3"/>
  <c r="E10" i="3"/>
  <c r="D9" i="3"/>
  <c r="D8" i="3"/>
  <c r="G16" i="3"/>
  <c r="G17" i="3" s="1"/>
  <c r="G18" i="3" s="1"/>
  <c r="G22" i="3" s="1"/>
  <c r="E8" i="3"/>
  <c r="E13" i="3"/>
  <c r="E11" i="3"/>
  <c r="E14" i="3"/>
  <c r="E9" i="3"/>
  <c r="E12" i="3"/>
  <c r="E16" i="3"/>
  <c r="F14" i="3"/>
  <c r="F8" i="3"/>
  <c r="M8" i="3"/>
  <c r="F9" i="3"/>
  <c r="I9" i="3"/>
  <c r="F12" i="3"/>
  <c r="F13" i="3"/>
  <c r="J13" i="3"/>
  <c r="F15" i="3"/>
  <c r="F10" i="3"/>
  <c r="O13" i="3"/>
  <c r="F11" i="3"/>
  <c r="Q14" i="3"/>
  <c r="P14" i="3"/>
  <c r="M14" i="3"/>
  <c r="J14" i="3"/>
  <c r="P13" i="3"/>
  <c r="O12" i="3"/>
  <c r="H8" i="3"/>
  <c r="Q10" i="3"/>
  <c r="M10" i="3"/>
  <c r="I10" i="3"/>
  <c r="O15" i="3"/>
  <c r="Q15" i="3"/>
  <c r="P15" i="3"/>
  <c r="K15" i="3"/>
  <c r="P11" i="3"/>
  <c r="M11" i="3"/>
  <c r="I11" i="3"/>
  <c r="F16" i="3"/>
  <c r="O16" i="3"/>
  <c r="P16" i="3"/>
  <c r="L16" i="3"/>
  <c r="M16" i="3"/>
  <c r="Q16" i="3"/>
  <c r="L17" i="3"/>
  <c r="L18" i="3"/>
  <c r="G16" i="21" l="1"/>
  <c r="G17" i="21" s="1"/>
  <c r="G18" i="21" s="1"/>
  <c r="G22" i="21" s="1"/>
  <c r="E16" i="22"/>
  <c r="F11" i="22" s="1"/>
  <c r="G16" i="24"/>
  <c r="G17" i="24" s="1"/>
  <c r="G18" i="24" s="1"/>
  <c r="G22" i="24" s="1"/>
  <c r="E16" i="15"/>
  <c r="F14" i="15" s="1"/>
  <c r="G16" i="14"/>
  <c r="G17" i="14" s="1"/>
  <c r="G18" i="14" s="1"/>
  <c r="G22" i="14" s="1"/>
  <c r="E16" i="8"/>
  <c r="G16" i="4"/>
  <c r="G17" i="4" s="1"/>
  <c r="G18" i="4" s="1"/>
  <c r="E16" i="31"/>
  <c r="F9" i="31" s="1"/>
  <c r="E16" i="29"/>
  <c r="F15" i="29" s="1"/>
  <c r="G16" i="22"/>
  <c r="G17" i="22" s="1"/>
  <c r="G18" i="22" s="1"/>
  <c r="G22" i="22" s="1"/>
  <c r="E16" i="18"/>
  <c r="F15" i="18" s="1"/>
  <c r="G16" i="16"/>
  <c r="G17" i="16" s="1"/>
  <c r="G18" i="16" s="1"/>
  <c r="G22" i="16" s="1"/>
  <c r="F10" i="15"/>
  <c r="I10" i="15" s="1"/>
  <c r="F12" i="15"/>
  <c r="O12" i="15" s="1"/>
  <c r="F9" i="15"/>
  <c r="I9" i="15" s="1"/>
  <c r="G16" i="15"/>
  <c r="G17" i="15" s="1"/>
  <c r="G18" i="15" s="1"/>
  <c r="G22" i="15" s="1"/>
  <c r="G16" i="12"/>
  <c r="G17" i="12" s="1"/>
  <c r="G18" i="12" s="1"/>
  <c r="G22" i="12" s="1"/>
  <c r="F8" i="8"/>
  <c r="M8" i="8" s="1"/>
  <c r="F10" i="8"/>
  <c r="Q10" i="8" s="1"/>
  <c r="E16" i="30"/>
  <c r="F15" i="30" s="1"/>
  <c r="F11" i="29"/>
  <c r="E16" i="28"/>
  <c r="F15" i="28" s="1"/>
  <c r="P9" i="27"/>
  <c r="I9" i="27"/>
  <c r="F13" i="27"/>
  <c r="F8" i="27"/>
  <c r="F10" i="27"/>
  <c r="F11" i="27"/>
  <c r="F12" i="27"/>
  <c r="O12" i="27" s="1"/>
  <c r="F15" i="27"/>
  <c r="F14" i="27"/>
  <c r="E16" i="26"/>
  <c r="F14" i="26" s="1"/>
  <c r="E16" i="25"/>
  <c r="E16" i="24"/>
  <c r="F13" i="24" s="1"/>
  <c r="F15" i="23"/>
  <c r="E16" i="23"/>
  <c r="F13" i="23" s="1"/>
  <c r="M11" i="22"/>
  <c r="Q11" i="22"/>
  <c r="J11" i="22"/>
  <c r="P11" i="22"/>
  <c r="I11" i="22"/>
  <c r="F10" i="22"/>
  <c r="F13" i="22"/>
  <c r="F8" i="22"/>
  <c r="F9" i="22"/>
  <c r="F12" i="22"/>
  <c r="O12" i="22" s="1"/>
  <c r="F14" i="22"/>
  <c r="F15" i="22"/>
  <c r="E16" i="21"/>
  <c r="F13" i="21" s="1"/>
  <c r="E16" i="20"/>
  <c r="F13" i="20" s="1"/>
  <c r="E16" i="19"/>
  <c r="F14" i="19" s="1"/>
  <c r="E16" i="17"/>
  <c r="F14" i="17" s="1"/>
  <c r="E16" i="16"/>
  <c r="F13" i="16" s="1"/>
  <c r="F15" i="15"/>
  <c r="M10" i="15"/>
  <c r="F8" i="15"/>
  <c r="F11" i="15"/>
  <c r="F13" i="15"/>
  <c r="E16" i="14"/>
  <c r="E16" i="13"/>
  <c r="F11" i="13" s="1"/>
  <c r="F11" i="12"/>
  <c r="F10" i="12"/>
  <c r="F14" i="12"/>
  <c r="F12" i="12"/>
  <c r="O12" i="12" s="1"/>
  <c r="F8" i="12"/>
  <c r="F9" i="12"/>
  <c r="F15" i="12"/>
  <c r="F13" i="12"/>
  <c r="E16" i="11"/>
  <c r="F9" i="10"/>
  <c r="F12" i="10"/>
  <c r="O12" i="10" s="1"/>
  <c r="F10" i="10"/>
  <c r="F8" i="10"/>
  <c r="F13" i="10"/>
  <c r="F14" i="10"/>
  <c r="F15" i="10"/>
  <c r="F11" i="10"/>
  <c r="E16" i="9"/>
  <c r="F14" i="9" s="1"/>
  <c r="M10" i="8"/>
  <c r="F9" i="8"/>
  <c r="F12" i="8"/>
  <c r="O12" i="8" s="1"/>
  <c r="F13" i="8"/>
  <c r="F15" i="8"/>
  <c r="F11" i="8"/>
  <c r="F14" i="8"/>
  <c r="E16" i="7"/>
  <c r="F14" i="7" s="1"/>
  <c r="F12" i="6"/>
  <c r="O12" i="6" s="1"/>
  <c r="F8" i="6"/>
  <c r="F9" i="6"/>
  <c r="F10" i="6"/>
  <c r="F14" i="6"/>
  <c r="F11" i="6"/>
  <c r="F13" i="6"/>
  <c r="F15" i="6"/>
  <c r="E16" i="5"/>
  <c r="F13" i="5" s="1"/>
  <c r="F14" i="5"/>
  <c r="E16" i="4"/>
  <c r="F15" i="4" s="1"/>
  <c r="F15" i="31" l="1"/>
  <c r="F14" i="31"/>
  <c r="F11" i="31"/>
  <c r="I11" i="31" s="1"/>
  <c r="F10" i="31"/>
  <c r="M10" i="31" s="1"/>
  <c r="F13" i="31"/>
  <c r="J13" i="31" s="1"/>
  <c r="F8" i="31"/>
  <c r="H8" i="31" s="1"/>
  <c r="F12" i="31"/>
  <c r="O12" i="31" s="1"/>
  <c r="F8" i="29"/>
  <c r="F9" i="29"/>
  <c r="F10" i="29"/>
  <c r="F13" i="29"/>
  <c r="F12" i="29"/>
  <c r="O12" i="29" s="1"/>
  <c r="F14" i="29"/>
  <c r="P14" i="29" s="1"/>
  <c r="F13" i="28"/>
  <c r="F15" i="19"/>
  <c r="F8" i="18"/>
  <c r="F10" i="18"/>
  <c r="F13" i="18"/>
  <c r="F14" i="18"/>
  <c r="M14" i="18" s="1"/>
  <c r="F12" i="18"/>
  <c r="O12" i="18" s="1"/>
  <c r="F9" i="18"/>
  <c r="F11" i="18"/>
  <c r="Q11" i="18" s="1"/>
  <c r="F15" i="17"/>
  <c r="J14" i="15"/>
  <c r="M14" i="15"/>
  <c r="P9" i="15"/>
  <c r="F15" i="13"/>
  <c r="F13" i="13"/>
  <c r="H8" i="8"/>
  <c r="I10" i="8"/>
  <c r="F15" i="7"/>
  <c r="F15" i="5"/>
  <c r="F11" i="26"/>
  <c r="F11" i="20"/>
  <c r="Q11" i="20" s="1"/>
  <c r="F15" i="20"/>
  <c r="F13" i="17"/>
  <c r="P13" i="17" s="1"/>
  <c r="Q10" i="15"/>
  <c r="P14" i="15"/>
  <c r="Q14" i="15"/>
  <c r="F11" i="7"/>
  <c r="F8" i="5"/>
  <c r="M8" i="5" s="1"/>
  <c r="Q10" i="31"/>
  <c r="I10" i="31"/>
  <c r="P9" i="31"/>
  <c r="I9" i="31"/>
  <c r="P13" i="31"/>
  <c r="O13" i="31"/>
  <c r="O16" i="31" s="1"/>
  <c r="K15" i="31"/>
  <c r="Q15" i="31"/>
  <c r="P15" i="31"/>
  <c r="O15" i="31"/>
  <c r="Q14" i="31"/>
  <c r="M14" i="31"/>
  <c r="P14" i="31"/>
  <c r="J14" i="31"/>
  <c r="M11" i="31"/>
  <c r="Q11" i="31"/>
  <c r="P11" i="31"/>
  <c r="J11" i="31"/>
  <c r="O15" i="30"/>
  <c r="K15" i="30"/>
  <c r="Q15" i="30"/>
  <c r="P15" i="30"/>
  <c r="F11" i="30"/>
  <c r="F10" i="30"/>
  <c r="F13" i="30"/>
  <c r="F12" i="30"/>
  <c r="O12" i="30" s="1"/>
  <c r="F9" i="30"/>
  <c r="F8" i="30"/>
  <c r="F14" i="30"/>
  <c r="M14" i="29"/>
  <c r="O15" i="29"/>
  <c r="K15" i="29"/>
  <c r="Q15" i="29"/>
  <c r="P15" i="29"/>
  <c r="J13" i="29"/>
  <c r="P13" i="29"/>
  <c r="O13" i="29"/>
  <c r="M10" i="29"/>
  <c r="Q10" i="29"/>
  <c r="I10" i="29"/>
  <c r="M8" i="29"/>
  <c r="H8" i="29"/>
  <c r="F16" i="29"/>
  <c r="Q11" i="29"/>
  <c r="P11" i="29"/>
  <c r="M11" i="29"/>
  <c r="J11" i="29"/>
  <c r="I11" i="29"/>
  <c r="P9" i="29"/>
  <c r="I9" i="29"/>
  <c r="O15" i="28"/>
  <c r="K15" i="28"/>
  <c r="Q15" i="28"/>
  <c r="P15" i="28"/>
  <c r="J13" i="28"/>
  <c r="P13" i="28"/>
  <c r="O13" i="28"/>
  <c r="F12" i="28"/>
  <c r="O12" i="28" s="1"/>
  <c r="F10" i="28"/>
  <c r="F11" i="28"/>
  <c r="F9" i="28"/>
  <c r="F8" i="28"/>
  <c r="F14" i="28"/>
  <c r="K15" i="27"/>
  <c r="Q15" i="27"/>
  <c r="P15" i="27"/>
  <c r="O15" i="27"/>
  <c r="J14" i="27"/>
  <c r="Q14" i="27"/>
  <c r="P14" i="27"/>
  <c r="M14" i="27"/>
  <c r="Q10" i="27"/>
  <c r="M10" i="27"/>
  <c r="I10" i="27"/>
  <c r="M8" i="27"/>
  <c r="H8" i="27"/>
  <c r="F16" i="27"/>
  <c r="P11" i="27"/>
  <c r="M11" i="27"/>
  <c r="Q11" i="27"/>
  <c r="J11" i="27"/>
  <c r="I11" i="27"/>
  <c r="P13" i="27"/>
  <c r="O13" i="27"/>
  <c r="J13" i="27"/>
  <c r="M11" i="26"/>
  <c r="Q11" i="26"/>
  <c r="P11" i="26"/>
  <c r="J11" i="26"/>
  <c r="I11" i="26"/>
  <c r="F13" i="26"/>
  <c r="F12" i="26"/>
  <c r="O12" i="26" s="1"/>
  <c r="F9" i="26"/>
  <c r="F10" i="26"/>
  <c r="F8" i="26"/>
  <c r="M14" i="26"/>
  <c r="J14" i="26"/>
  <c r="Q14" i="26"/>
  <c r="P14" i="26"/>
  <c r="F15" i="26"/>
  <c r="F12" i="25"/>
  <c r="O12" i="25" s="1"/>
  <c r="F9" i="25"/>
  <c r="F8" i="25"/>
  <c r="F10" i="25"/>
  <c r="F13" i="25"/>
  <c r="F11" i="25"/>
  <c r="F14" i="25"/>
  <c r="F15" i="25"/>
  <c r="J13" i="24"/>
  <c r="P13" i="24"/>
  <c r="O13" i="24"/>
  <c r="F12" i="24"/>
  <c r="O12" i="24" s="1"/>
  <c r="F10" i="24"/>
  <c r="F14" i="24"/>
  <c r="F8" i="24"/>
  <c r="F11" i="24"/>
  <c r="F15" i="24"/>
  <c r="F9" i="24"/>
  <c r="F9" i="23"/>
  <c r="F12" i="23"/>
  <c r="O12" i="23" s="1"/>
  <c r="F8" i="23"/>
  <c r="F10" i="23"/>
  <c r="O15" i="23"/>
  <c r="K15" i="23"/>
  <c r="Q15" i="23"/>
  <c r="P15" i="23"/>
  <c r="F14" i="23"/>
  <c r="J13" i="23"/>
  <c r="P13" i="23"/>
  <c r="O13" i="23"/>
  <c r="F11" i="23"/>
  <c r="F16" i="22"/>
  <c r="M8" i="22"/>
  <c r="H8" i="22"/>
  <c r="J13" i="22"/>
  <c r="P13" i="22"/>
  <c r="O13" i="22"/>
  <c r="O15" i="22"/>
  <c r="K15" i="22"/>
  <c r="Q15" i="22"/>
  <c r="P15" i="22"/>
  <c r="M14" i="22"/>
  <c r="J14" i="22"/>
  <c r="Q14" i="22"/>
  <c r="P14" i="22"/>
  <c r="M10" i="22"/>
  <c r="I10" i="22"/>
  <c r="Q10" i="22"/>
  <c r="P9" i="22"/>
  <c r="I9" i="22"/>
  <c r="J13" i="21"/>
  <c r="P13" i="21"/>
  <c r="O13" i="21"/>
  <c r="F11" i="21"/>
  <c r="F9" i="21"/>
  <c r="F12" i="21"/>
  <c r="O12" i="21" s="1"/>
  <c r="F10" i="21"/>
  <c r="F8" i="21"/>
  <c r="F14" i="21"/>
  <c r="F15" i="21"/>
  <c r="O15" i="20"/>
  <c r="K15" i="20"/>
  <c r="Q15" i="20"/>
  <c r="P15" i="20"/>
  <c r="J13" i="20"/>
  <c r="P13" i="20"/>
  <c r="O13" i="20"/>
  <c r="F8" i="20"/>
  <c r="F12" i="20"/>
  <c r="O12" i="20" s="1"/>
  <c r="F10" i="20"/>
  <c r="F9" i="20"/>
  <c r="M11" i="20"/>
  <c r="I11" i="20"/>
  <c r="F14" i="20"/>
  <c r="M14" i="19"/>
  <c r="J14" i="19"/>
  <c r="Q14" i="19"/>
  <c r="P14" i="19"/>
  <c r="F12" i="19"/>
  <c r="O12" i="19" s="1"/>
  <c r="F9" i="19"/>
  <c r="F10" i="19"/>
  <c r="F11" i="19"/>
  <c r="F8" i="19"/>
  <c r="O15" i="19"/>
  <c r="K15" i="19"/>
  <c r="Q15" i="19"/>
  <c r="P15" i="19"/>
  <c r="F13" i="19"/>
  <c r="M10" i="18"/>
  <c r="Q10" i="18"/>
  <c r="I10" i="18"/>
  <c r="P9" i="18"/>
  <c r="I9" i="18"/>
  <c r="M11" i="18"/>
  <c r="I11" i="18"/>
  <c r="P14" i="18"/>
  <c r="O15" i="18"/>
  <c r="K15" i="18"/>
  <c r="Q15" i="18"/>
  <c r="P15" i="18"/>
  <c r="M8" i="18"/>
  <c r="H8" i="18"/>
  <c r="J13" i="18"/>
  <c r="P13" i="18"/>
  <c r="O13" i="18"/>
  <c r="M14" i="17"/>
  <c r="J14" i="17"/>
  <c r="Q14" i="17"/>
  <c r="P14" i="17"/>
  <c r="J13" i="17"/>
  <c r="O15" i="17"/>
  <c r="K15" i="17"/>
  <c r="Q15" i="17"/>
  <c r="P15" i="17"/>
  <c r="F11" i="17"/>
  <c r="F12" i="17"/>
  <c r="O12" i="17" s="1"/>
  <c r="F10" i="17"/>
  <c r="F9" i="17"/>
  <c r="F8" i="17"/>
  <c r="J13" i="16"/>
  <c r="P13" i="16"/>
  <c r="O13" i="16"/>
  <c r="F11" i="16"/>
  <c r="F10" i="16"/>
  <c r="F14" i="16"/>
  <c r="F9" i="16"/>
  <c r="F8" i="16"/>
  <c r="F15" i="16"/>
  <c r="F12" i="16"/>
  <c r="O12" i="16" s="1"/>
  <c r="Q11" i="15"/>
  <c r="P11" i="15"/>
  <c r="M11" i="15"/>
  <c r="J11" i="15"/>
  <c r="I11" i="15"/>
  <c r="J13" i="15"/>
  <c r="P13" i="15"/>
  <c r="O13" i="15"/>
  <c r="O15" i="15"/>
  <c r="K15" i="15"/>
  <c r="Q15" i="15"/>
  <c r="P15" i="15"/>
  <c r="M8" i="15"/>
  <c r="M16" i="15" s="1"/>
  <c r="H8" i="15"/>
  <c r="F16" i="15"/>
  <c r="F10" i="14"/>
  <c r="F12" i="14"/>
  <c r="O12" i="14" s="1"/>
  <c r="F11" i="14"/>
  <c r="F9" i="14"/>
  <c r="F8" i="14"/>
  <c r="F15" i="14"/>
  <c r="F13" i="14"/>
  <c r="F14" i="14"/>
  <c r="O15" i="13"/>
  <c r="K15" i="13"/>
  <c r="Q15" i="13"/>
  <c r="P15" i="13"/>
  <c r="J13" i="13"/>
  <c r="P13" i="13"/>
  <c r="O13" i="13"/>
  <c r="F12" i="13"/>
  <c r="O12" i="13" s="1"/>
  <c r="F9" i="13"/>
  <c r="F8" i="13"/>
  <c r="F10" i="13"/>
  <c r="M11" i="13"/>
  <c r="Q11" i="13"/>
  <c r="P11" i="13"/>
  <c r="J11" i="13"/>
  <c r="I11" i="13"/>
  <c r="F14" i="13"/>
  <c r="O15" i="12"/>
  <c r="K15" i="12"/>
  <c r="Q15" i="12"/>
  <c r="P15" i="12"/>
  <c r="M8" i="12"/>
  <c r="H8" i="12"/>
  <c r="F16" i="12"/>
  <c r="Q10" i="12"/>
  <c r="M10" i="12"/>
  <c r="I10" i="12"/>
  <c r="J13" i="12"/>
  <c r="P13" i="12"/>
  <c r="O13" i="12"/>
  <c r="P9" i="12"/>
  <c r="I9" i="12"/>
  <c r="M14" i="12"/>
  <c r="J14" i="12"/>
  <c r="Q14" i="12"/>
  <c r="P14" i="12"/>
  <c r="Q11" i="12"/>
  <c r="M11" i="12"/>
  <c r="J11" i="12"/>
  <c r="P11" i="12"/>
  <c r="I11" i="12"/>
  <c r="F12" i="11"/>
  <c r="O12" i="11" s="1"/>
  <c r="F8" i="11"/>
  <c r="F9" i="11"/>
  <c r="F10" i="11"/>
  <c r="F11" i="11"/>
  <c r="F13" i="11"/>
  <c r="F14" i="11"/>
  <c r="F15" i="11"/>
  <c r="M14" i="10"/>
  <c r="J14" i="10"/>
  <c r="P14" i="10"/>
  <c r="Q14" i="10"/>
  <c r="J13" i="10"/>
  <c r="O13" i="10"/>
  <c r="O16" i="10" s="1"/>
  <c r="P13" i="10"/>
  <c r="M8" i="10"/>
  <c r="H8" i="10"/>
  <c r="F16" i="10"/>
  <c r="Q10" i="10"/>
  <c r="M10" i="10"/>
  <c r="I10" i="10"/>
  <c r="M11" i="10"/>
  <c r="I11" i="10"/>
  <c r="Q11" i="10"/>
  <c r="P11" i="10"/>
  <c r="J11" i="10"/>
  <c r="O15" i="10"/>
  <c r="K15" i="10"/>
  <c r="Q15" i="10"/>
  <c r="P15" i="10"/>
  <c r="P9" i="10"/>
  <c r="I9" i="10"/>
  <c r="M14" i="9"/>
  <c r="J14" i="9"/>
  <c r="Q14" i="9"/>
  <c r="P14" i="9"/>
  <c r="F11" i="9"/>
  <c r="F8" i="9"/>
  <c r="F9" i="9"/>
  <c r="F12" i="9"/>
  <c r="O12" i="9" s="1"/>
  <c r="F10" i="9"/>
  <c r="F15" i="9"/>
  <c r="F13" i="9"/>
  <c r="P9" i="8"/>
  <c r="I9" i="8"/>
  <c r="M14" i="8"/>
  <c r="J14" i="8"/>
  <c r="Q14" i="8"/>
  <c r="P14" i="8"/>
  <c r="F16" i="8"/>
  <c r="Q11" i="8"/>
  <c r="M11" i="8"/>
  <c r="P11" i="8"/>
  <c r="J11" i="8"/>
  <c r="I11" i="8"/>
  <c r="O15" i="8"/>
  <c r="K15" i="8"/>
  <c r="Q15" i="8"/>
  <c r="P15" i="8"/>
  <c r="J13" i="8"/>
  <c r="P13" i="8"/>
  <c r="O13" i="8"/>
  <c r="M16" i="8"/>
  <c r="M14" i="7"/>
  <c r="J14" i="7"/>
  <c r="Q14" i="7"/>
  <c r="P14" i="7"/>
  <c r="O15" i="7"/>
  <c r="K15" i="7"/>
  <c r="Q15" i="7"/>
  <c r="P15" i="7"/>
  <c r="M11" i="7"/>
  <c r="Q11" i="7"/>
  <c r="P11" i="7"/>
  <c r="J11" i="7"/>
  <c r="I11" i="7"/>
  <c r="F8" i="7"/>
  <c r="F9" i="7"/>
  <c r="F12" i="7"/>
  <c r="O12" i="7" s="1"/>
  <c r="F10" i="7"/>
  <c r="F13" i="7"/>
  <c r="M14" i="6"/>
  <c r="J14" i="6"/>
  <c r="Q14" i="6"/>
  <c r="P14" i="6"/>
  <c r="J13" i="6"/>
  <c r="P13" i="6"/>
  <c r="O13" i="6"/>
  <c r="Q10" i="6"/>
  <c r="Q16" i="6" s="1"/>
  <c r="M10" i="6"/>
  <c r="I10" i="6"/>
  <c r="O15" i="6"/>
  <c r="K15" i="6"/>
  <c r="Q15" i="6"/>
  <c r="P15" i="6"/>
  <c r="Q11" i="6"/>
  <c r="M11" i="6"/>
  <c r="P11" i="6"/>
  <c r="J11" i="6"/>
  <c r="I11" i="6"/>
  <c r="P9" i="6"/>
  <c r="I9" i="6"/>
  <c r="M8" i="6"/>
  <c r="H8" i="6"/>
  <c r="F16" i="6"/>
  <c r="H8" i="5"/>
  <c r="M14" i="5"/>
  <c r="J14" i="5"/>
  <c r="P14" i="5"/>
  <c r="Q14" i="5"/>
  <c r="O15" i="5"/>
  <c r="K15" i="5"/>
  <c r="P15" i="5"/>
  <c r="Q15" i="5"/>
  <c r="J13" i="5"/>
  <c r="P13" i="5"/>
  <c r="O13" i="5"/>
  <c r="F11" i="5"/>
  <c r="F9" i="5"/>
  <c r="F10" i="5"/>
  <c r="F12" i="5"/>
  <c r="O12" i="5" s="1"/>
  <c r="P15" i="4"/>
  <c r="O15" i="4"/>
  <c r="K15" i="4"/>
  <c r="Q15" i="4"/>
  <c r="F13" i="4"/>
  <c r="F8" i="4"/>
  <c r="F12" i="4"/>
  <c r="O12" i="4" s="1"/>
  <c r="F9" i="4"/>
  <c r="F10" i="4"/>
  <c r="F11" i="4"/>
  <c r="F14" i="4"/>
  <c r="M8" i="31" l="1"/>
  <c r="F16" i="31"/>
  <c r="Q14" i="29"/>
  <c r="J14" i="29"/>
  <c r="O16" i="27"/>
  <c r="P16" i="27"/>
  <c r="J11" i="20"/>
  <c r="P11" i="20"/>
  <c r="Q14" i="18"/>
  <c r="J14" i="18"/>
  <c r="F16" i="18"/>
  <c r="J11" i="18"/>
  <c r="P11" i="18"/>
  <c r="O16" i="18"/>
  <c r="O13" i="17"/>
  <c r="O16" i="17" s="1"/>
  <c r="P16" i="15"/>
  <c r="O16" i="12"/>
  <c r="O16" i="8"/>
  <c r="O16" i="6"/>
  <c r="P16" i="29"/>
  <c r="Q16" i="29"/>
  <c r="O16" i="29"/>
  <c r="L17" i="29" s="1"/>
  <c r="L18" i="29" s="1"/>
  <c r="O16" i="28"/>
  <c r="O16" i="22"/>
  <c r="Q16" i="15"/>
  <c r="O16" i="15"/>
  <c r="M16" i="12"/>
  <c r="Q16" i="8"/>
  <c r="F16" i="5"/>
  <c r="P16" i="31"/>
  <c r="M16" i="31"/>
  <c r="Q16" i="31"/>
  <c r="Q10" i="30"/>
  <c r="M10" i="30"/>
  <c r="I10" i="30"/>
  <c r="J13" i="30"/>
  <c r="O13" i="30"/>
  <c r="P13" i="30"/>
  <c r="I11" i="30"/>
  <c r="Q11" i="30"/>
  <c r="P11" i="30"/>
  <c r="M11" i="30"/>
  <c r="J11" i="30"/>
  <c r="M8" i="30"/>
  <c r="H8" i="30"/>
  <c r="F16" i="30"/>
  <c r="O16" i="30"/>
  <c r="M14" i="30"/>
  <c r="J14" i="30"/>
  <c r="P14" i="30"/>
  <c r="Q14" i="30"/>
  <c r="P9" i="30"/>
  <c r="I9" i="30"/>
  <c r="M16" i="29"/>
  <c r="M8" i="28"/>
  <c r="H8" i="28"/>
  <c r="F16" i="28"/>
  <c r="P9" i="28"/>
  <c r="I9" i="28"/>
  <c r="M11" i="28"/>
  <c r="Q11" i="28"/>
  <c r="P11" i="28"/>
  <c r="J11" i="28"/>
  <c r="I11" i="28"/>
  <c r="M14" i="28"/>
  <c r="J14" i="28"/>
  <c r="Q14" i="28"/>
  <c r="P14" i="28"/>
  <c r="M10" i="28"/>
  <c r="Q10" i="28"/>
  <c r="I10" i="28"/>
  <c r="M16" i="27"/>
  <c r="Q16" i="27"/>
  <c r="O15" i="26"/>
  <c r="K15" i="26"/>
  <c r="Q15" i="26"/>
  <c r="P15" i="26"/>
  <c r="J13" i="26"/>
  <c r="P13" i="26"/>
  <c r="O13" i="26"/>
  <c r="P9" i="26"/>
  <c r="I9" i="26"/>
  <c r="M8" i="26"/>
  <c r="H8" i="26"/>
  <c r="F16" i="26"/>
  <c r="Q10" i="26"/>
  <c r="Q16" i="26" s="1"/>
  <c r="M10" i="26"/>
  <c r="I10" i="26"/>
  <c r="M14" i="25"/>
  <c r="J14" i="25"/>
  <c r="Q14" i="25"/>
  <c r="P14" i="25"/>
  <c r="O15" i="25"/>
  <c r="K15" i="25"/>
  <c r="Q15" i="25"/>
  <c r="P15" i="25"/>
  <c r="M11" i="25"/>
  <c r="Q11" i="25"/>
  <c r="P11" i="25"/>
  <c r="J11" i="25"/>
  <c r="I11" i="25"/>
  <c r="J13" i="25"/>
  <c r="P13" i="25"/>
  <c r="O13" i="25"/>
  <c r="Q10" i="25"/>
  <c r="M10" i="25"/>
  <c r="I10" i="25"/>
  <c r="M8" i="25"/>
  <c r="H8" i="25"/>
  <c r="F16" i="25"/>
  <c r="P9" i="25"/>
  <c r="I9" i="25"/>
  <c r="M11" i="24"/>
  <c r="Q11" i="24"/>
  <c r="J11" i="24"/>
  <c r="P11" i="24"/>
  <c r="I11" i="24"/>
  <c r="M8" i="24"/>
  <c r="H8" i="24"/>
  <c r="F16" i="24"/>
  <c r="M14" i="24"/>
  <c r="J14" i="24"/>
  <c r="Q14" i="24"/>
  <c r="P14" i="24"/>
  <c r="Q10" i="24"/>
  <c r="M10" i="24"/>
  <c r="I10" i="24"/>
  <c r="I9" i="24"/>
  <c r="P9" i="24"/>
  <c r="O15" i="24"/>
  <c r="O16" i="24" s="1"/>
  <c r="K15" i="24"/>
  <c r="Q15" i="24"/>
  <c r="P15" i="24"/>
  <c r="P9" i="23"/>
  <c r="I9" i="23"/>
  <c r="M11" i="23"/>
  <c r="Q11" i="23"/>
  <c r="P11" i="23"/>
  <c r="J11" i="23"/>
  <c r="I11" i="23"/>
  <c r="M14" i="23"/>
  <c r="J14" i="23"/>
  <c r="Q14" i="23"/>
  <c r="P14" i="23"/>
  <c r="M10" i="23"/>
  <c r="Q10" i="23"/>
  <c r="Q16" i="23" s="1"/>
  <c r="I10" i="23"/>
  <c r="M8" i="23"/>
  <c r="H8" i="23"/>
  <c r="F16" i="23"/>
  <c r="O16" i="23"/>
  <c r="P16" i="22"/>
  <c r="M16" i="22"/>
  <c r="Q16" i="22"/>
  <c r="M8" i="21"/>
  <c r="H8" i="21"/>
  <c r="F16" i="21"/>
  <c r="Q10" i="21"/>
  <c r="M10" i="21"/>
  <c r="I10" i="21"/>
  <c r="P9" i="21"/>
  <c r="I9" i="21"/>
  <c r="M11" i="21"/>
  <c r="Q11" i="21"/>
  <c r="P11" i="21"/>
  <c r="J11" i="21"/>
  <c r="I11" i="21"/>
  <c r="O15" i="21"/>
  <c r="O16" i="21" s="1"/>
  <c r="K15" i="21"/>
  <c r="Q15" i="21"/>
  <c r="P15" i="21"/>
  <c r="M14" i="21"/>
  <c r="J14" i="21"/>
  <c r="Q14" i="21"/>
  <c r="P14" i="21"/>
  <c r="M8" i="20"/>
  <c r="H8" i="20"/>
  <c r="F16" i="20"/>
  <c r="P9" i="20"/>
  <c r="I9" i="20"/>
  <c r="M10" i="20"/>
  <c r="Q10" i="20"/>
  <c r="I10" i="20"/>
  <c r="M14" i="20"/>
  <c r="J14" i="20"/>
  <c r="Q14" i="20"/>
  <c r="P14" i="20"/>
  <c r="O16" i="20"/>
  <c r="M8" i="19"/>
  <c r="H8" i="19"/>
  <c r="F16" i="19"/>
  <c r="I11" i="19"/>
  <c r="Q11" i="19"/>
  <c r="M11" i="19"/>
  <c r="P11" i="19"/>
  <c r="J11" i="19"/>
  <c r="M10" i="19"/>
  <c r="Q10" i="19"/>
  <c r="I10" i="19"/>
  <c r="P9" i="19"/>
  <c r="I9" i="19"/>
  <c r="J13" i="19"/>
  <c r="P13" i="19"/>
  <c r="O13" i="19"/>
  <c r="O16" i="19" s="1"/>
  <c r="P16" i="18"/>
  <c r="L17" i="18" s="1"/>
  <c r="L18" i="18" s="1"/>
  <c r="M16" i="18"/>
  <c r="Q16" i="18"/>
  <c r="M8" i="17"/>
  <c r="H8" i="17"/>
  <c r="F16" i="17"/>
  <c r="P9" i="17"/>
  <c r="I9" i="17"/>
  <c r="M11" i="17"/>
  <c r="Q11" i="17"/>
  <c r="P11" i="17"/>
  <c r="J11" i="17"/>
  <c r="I11" i="17"/>
  <c r="M10" i="17"/>
  <c r="Q10" i="17"/>
  <c r="I10" i="17"/>
  <c r="M8" i="16"/>
  <c r="H8" i="16"/>
  <c r="F16" i="16"/>
  <c r="P9" i="16"/>
  <c r="I9" i="16"/>
  <c r="M14" i="16"/>
  <c r="J14" i="16"/>
  <c r="Q14" i="16"/>
  <c r="P14" i="16"/>
  <c r="Q10" i="16"/>
  <c r="I10" i="16"/>
  <c r="M10" i="16"/>
  <c r="M11" i="16"/>
  <c r="Q11" i="16"/>
  <c r="J11" i="16"/>
  <c r="P11" i="16"/>
  <c r="I11" i="16"/>
  <c r="O15" i="16"/>
  <c r="O16" i="16" s="1"/>
  <c r="K15" i="16"/>
  <c r="Q15" i="16"/>
  <c r="P15" i="16"/>
  <c r="L17" i="15"/>
  <c r="L18" i="15" s="1"/>
  <c r="M14" i="14"/>
  <c r="J14" i="14"/>
  <c r="Q14" i="14"/>
  <c r="P14" i="14"/>
  <c r="O15" i="14"/>
  <c r="K15" i="14"/>
  <c r="Q15" i="14"/>
  <c r="P15" i="14"/>
  <c r="M8" i="14"/>
  <c r="H8" i="14"/>
  <c r="F16" i="14"/>
  <c r="J13" i="14"/>
  <c r="P13" i="14"/>
  <c r="O13" i="14"/>
  <c r="P9" i="14"/>
  <c r="I9" i="14"/>
  <c r="M11" i="14"/>
  <c r="Q11" i="14"/>
  <c r="I11" i="14"/>
  <c r="P11" i="14"/>
  <c r="J11" i="14"/>
  <c r="O16" i="14"/>
  <c r="M10" i="14"/>
  <c r="Q10" i="14"/>
  <c r="I10" i="14"/>
  <c r="P9" i="13"/>
  <c r="I9" i="13"/>
  <c r="O16" i="13"/>
  <c r="M10" i="13"/>
  <c r="Q10" i="13"/>
  <c r="I10" i="13"/>
  <c r="M14" i="13"/>
  <c r="J14" i="13"/>
  <c r="Q14" i="13"/>
  <c r="P14" i="13"/>
  <c r="M8" i="13"/>
  <c r="H8" i="13"/>
  <c r="F16" i="13"/>
  <c r="P16" i="12"/>
  <c r="L17" i="12" s="1"/>
  <c r="L18" i="12" s="1"/>
  <c r="Q16" i="12"/>
  <c r="M14" i="11"/>
  <c r="J14" i="11"/>
  <c r="Q14" i="11"/>
  <c r="P14" i="11"/>
  <c r="J13" i="11"/>
  <c r="P13" i="11"/>
  <c r="O13" i="11"/>
  <c r="Q11" i="11"/>
  <c r="P11" i="11"/>
  <c r="M11" i="11"/>
  <c r="J11" i="11"/>
  <c r="I11" i="11"/>
  <c r="M10" i="11"/>
  <c r="Q10" i="11"/>
  <c r="I10" i="11"/>
  <c r="P9" i="11"/>
  <c r="I9" i="11"/>
  <c r="O15" i="11"/>
  <c r="K15" i="11"/>
  <c r="Q15" i="11"/>
  <c r="P15" i="11"/>
  <c r="M8" i="11"/>
  <c r="H8" i="11"/>
  <c r="F16" i="11"/>
  <c r="P16" i="10"/>
  <c r="M16" i="10"/>
  <c r="Q16" i="10"/>
  <c r="P9" i="9"/>
  <c r="I9" i="9"/>
  <c r="H8" i="9"/>
  <c r="M8" i="9"/>
  <c r="F16" i="9"/>
  <c r="J13" i="9"/>
  <c r="P13" i="9"/>
  <c r="O13" i="9"/>
  <c r="O15" i="9"/>
  <c r="K15" i="9"/>
  <c r="Q15" i="9"/>
  <c r="P15" i="9"/>
  <c r="Q11" i="9"/>
  <c r="M11" i="9"/>
  <c r="P11" i="9"/>
  <c r="J11" i="9"/>
  <c r="I11" i="9"/>
  <c r="Q10" i="9"/>
  <c r="M10" i="9"/>
  <c r="I10" i="9"/>
  <c r="P16" i="8"/>
  <c r="L17" i="8" s="1"/>
  <c r="L18" i="8" s="1"/>
  <c r="P9" i="7"/>
  <c r="P16" i="7" s="1"/>
  <c r="I9" i="7"/>
  <c r="M8" i="7"/>
  <c r="H8" i="7"/>
  <c r="F16" i="7"/>
  <c r="J13" i="7"/>
  <c r="P13" i="7"/>
  <c r="O13" i="7"/>
  <c r="O16" i="7" s="1"/>
  <c r="L17" i="7" s="1"/>
  <c r="L18" i="7" s="1"/>
  <c r="Q10" i="7"/>
  <c r="Q16" i="7" s="1"/>
  <c r="M10" i="7"/>
  <c r="I10" i="7"/>
  <c r="M16" i="6"/>
  <c r="P16" i="6"/>
  <c r="L17" i="6" s="1"/>
  <c r="L18" i="6" s="1"/>
  <c r="I10" i="5"/>
  <c r="Q10" i="5"/>
  <c r="M10" i="5"/>
  <c r="P9" i="5"/>
  <c r="I9" i="5"/>
  <c r="I11" i="5"/>
  <c r="Q11" i="5"/>
  <c r="P11" i="5"/>
  <c r="J11" i="5"/>
  <c r="M11" i="5"/>
  <c r="O16" i="5"/>
  <c r="P9" i="4"/>
  <c r="I9" i="4"/>
  <c r="H8" i="4"/>
  <c r="M8" i="4"/>
  <c r="F16" i="4"/>
  <c r="O13" i="4"/>
  <c r="O16" i="4" s="1"/>
  <c r="J13" i="4"/>
  <c r="P13" i="4"/>
  <c r="P14" i="4"/>
  <c r="M14" i="4"/>
  <c r="J14" i="4"/>
  <c r="Q14" i="4"/>
  <c r="I11" i="4"/>
  <c r="Q11" i="4"/>
  <c r="P11" i="4"/>
  <c r="M11" i="4"/>
  <c r="J11" i="4"/>
  <c r="Q10" i="4"/>
  <c r="M10" i="4"/>
  <c r="I10" i="4"/>
  <c r="L17" i="31" l="1"/>
  <c r="L18" i="31" s="1"/>
  <c r="L17" i="27"/>
  <c r="L18" i="27" s="1"/>
  <c r="O16" i="26"/>
  <c r="M16" i="17"/>
  <c r="Q16" i="14"/>
  <c r="M16" i="7"/>
  <c r="Q16" i="30"/>
  <c r="M16" i="25"/>
  <c r="O16" i="25"/>
  <c r="P16" i="23"/>
  <c r="L17" i="23" s="1"/>
  <c r="L18" i="23" s="1"/>
  <c r="L17" i="22"/>
  <c r="L18" i="22" s="1"/>
  <c r="Q16" i="20"/>
  <c r="M16" i="19"/>
  <c r="P16" i="13"/>
  <c r="P16" i="11"/>
  <c r="O16" i="11"/>
  <c r="M16" i="11"/>
  <c r="L17" i="10"/>
  <c r="L18" i="10" s="1"/>
  <c r="O16" i="9"/>
  <c r="P16" i="5"/>
  <c r="M16" i="5"/>
  <c r="P16" i="30"/>
  <c r="L17" i="30" s="1"/>
  <c r="L18" i="30" s="1"/>
  <c r="M16" i="30"/>
  <c r="P16" i="28"/>
  <c r="M16" i="28"/>
  <c r="Q16" i="28"/>
  <c r="M16" i="26"/>
  <c r="P16" i="26"/>
  <c r="L17" i="26" s="1"/>
  <c r="L18" i="26" s="1"/>
  <c r="P16" i="25"/>
  <c r="Q16" i="25"/>
  <c r="Q16" i="24"/>
  <c r="M16" i="24"/>
  <c r="P16" i="24"/>
  <c r="L17" i="24" s="1"/>
  <c r="L18" i="24" s="1"/>
  <c r="M16" i="23"/>
  <c r="P16" i="21"/>
  <c r="Q16" i="21"/>
  <c r="M16" i="21"/>
  <c r="P16" i="20"/>
  <c r="L17" i="20" s="1"/>
  <c r="L18" i="20" s="1"/>
  <c r="M16" i="20"/>
  <c r="P16" i="19"/>
  <c r="L17" i="19" s="1"/>
  <c r="L18" i="19" s="1"/>
  <c r="Q16" i="19"/>
  <c r="Q16" i="17"/>
  <c r="P16" i="17"/>
  <c r="P16" i="16"/>
  <c r="L17" i="16" s="1"/>
  <c r="L18" i="16" s="1"/>
  <c r="Q16" i="16"/>
  <c r="M16" i="16"/>
  <c r="P16" i="14"/>
  <c r="L17" i="14" s="1"/>
  <c r="L18" i="14" s="1"/>
  <c r="M16" i="14"/>
  <c r="Q16" i="13"/>
  <c r="L17" i="13" s="1"/>
  <c r="L18" i="13" s="1"/>
  <c r="M16" i="13"/>
  <c r="Q16" i="11"/>
  <c r="L17" i="11" s="1"/>
  <c r="L18" i="11" s="1"/>
  <c r="M16" i="9"/>
  <c r="Q16" i="9"/>
  <c r="P16" i="9"/>
  <c r="L17" i="9" s="1"/>
  <c r="L18" i="9" s="1"/>
  <c r="Q16" i="5"/>
  <c r="M16" i="4"/>
  <c r="Q16" i="4"/>
  <c r="P16" i="4"/>
  <c r="L17" i="4" s="1"/>
  <c r="L18" i="4" s="1"/>
  <c r="L17" i="5" l="1"/>
  <c r="L18" i="5" s="1"/>
  <c r="L17" i="25"/>
  <c r="L18" i="25" s="1"/>
  <c r="L17" i="21"/>
  <c r="L18" i="21" s="1"/>
  <c r="L17" i="28"/>
  <c r="L18" i="28" s="1"/>
  <c r="L17" i="17"/>
  <c r="L18" i="17" s="1"/>
</calcChain>
</file>

<file path=xl/sharedStrings.xml><?xml version="1.0" encoding="utf-8"?>
<sst xmlns="http://schemas.openxmlformats.org/spreadsheetml/2006/main" count="1392" uniqueCount="45">
  <si>
    <t>Date:</t>
  </si>
  <si>
    <t>proportion of prep digested</t>
  </si>
  <si>
    <t>Amount Loaded</t>
  </si>
  <si>
    <t>Standard</t>
  </si>
  <si>
    <t>Sample:</t>
  </si>
  <si>
    <t>%</t>
  </si>
  <si>
    <t>total in digest=</t>
  </si>
  <si>
    <t>added to vial=</t>
  </si>
  <si>
    <t>total in vial=</t>
  </si>
  <si>
    <t>amt injected=</t>
  </si>
  <si>
    <t>pmole Stds in vial=</t>
  </si>
  <si>
    <t>Injected</t>
  </si>
  <si>
    <t>In Digest</t>
  </si>
  <si>
    <t>Mole Percentages of the Number of Sulfates or the Type of Sulfation</t>
  </si>
  <si>
    <t>12C Ion Intensity</t>
  </si>
  <si>
    <t>13C Ion Intensity</t>
  </si>
  <si>
    <t>pmole</t>
  </si>
  <si>
    <t>Mole %</t>
  </si>
  <si>
    <t>ng</t>
  </si>
  <si>
    <t>0 SO3</t>
  </si>
  <si>
    <t>1 SO3</t>
  </si>
  <si>
    <t>2 SO3</t>
  </si>
  <si>
    <t>3 SO3</t>
  </si>
  <si>
    <t>N-Ac</t>
  </si>
  <si>
    <t>NH2</t>
  </si>
  <si>
    <t>N-S</t>
  </si>
  <si>
    <t>2-O-SO3</t>
  </si>
  <si>
    <t>6-O-SO3</t>
  </si>
  <si>
    <t>D0A0</t>
  </si>
  <si>
    <t>D0S0</t>
  </si>
  <si>
    <t>D0A6</t>
  </si>
  <si>
    <t>D2A0</t>
  </si>
  <si>
    <t>D0S6</t>
  </si>
  <si>
    <t>D2S0</t>
  </si>
  <si>
    <t>D2A6</t>
  </si>
  <si>
    <t>D2S6</t>
  </si>
  <si>
    <t>total</t>
  </si>
  <si>
    <t>% N, 2-O, 6-O-sulfated</t>
  </si>
  <si>
    <t>Total in Vial =</t>
  </si>
  <si>
    <t>µg</t>
  </si>
  <si>
    <t>Total in Prep =</t>
  </si>
  <si>
    <t>average SO3 per disaccharide</t>
  </si>
  <si>
    <t>Sample Wet Weight =</t>
  </si>
  <si>
    <t>g</t>
  </si>
  <si>
    <t>µg HS per g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</si>
</sst>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2" fillId="3" borderId="1" applyNumberFormat="0" applyAlignment="0" applyProtection="0"/>
    <xf numFmtId="0" fontId="16" fillId="0" borderId="0"/>
    <xf numFmtId="0" fontId="17" fillId="7" borderId="0" applyNumberFormat="0" applyBorder="0" applyAlignment="0" applyProtection="0"/>
    <xf numFmtId="0" fontId="18" fillId="14" borderId="1" applyNumberFormat="0" applyAlignment="0" applyProtection="0"/>
  </cellStyleXfs>
  <cellXfs count="76">
    <xf numFmtId="0" fontId="0" fillId="0" borderId="0" xfId="0"/>
    <xf numFmtId="14" fontId="1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  <xf numFmtId="2" fontId="9" fillId="4" borderId="2" xfId="0" applyNumberFormat="1" applyFont="1" applyFill="1" applyBorder="1" applyAlignment="1">
      <alignment horizontal="right"/>
    </xf>
    <xf numFmtId="2" fontId="9" fillId="5" borderId="2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2" fontId="6" fillId="4" borderId="2" xfId="0" applyNumberFormat="1" applyFont="1" applyFill="1" applyBorder="1"/>
    <xf numFmtId="2" fontId="11" fillId="2" borderId="2" xfId="1" applyNumberFormat="1" applyFont="1" applyBorder="1"/>
    <xf numFmtId="2" fontId="6" fillId="4" borderId="2" xfId="0" applyNumberFormat="1" applyFont="1" applyFill="1" applyBorder="1" applyAlignment="1">
      <alignment horizontal="right"/>
    </xf>
    <xf numFmtId="0" fontId="6" fillId="5" borderId="5" xfId="0" applyFont="1" applyFill="1" applyBorder="1"/>
    <xf numFmtId="2" fontId="3" fillId="0" borderId="0" xfId="0" applyNumberFormat="1" applyFont="1"/>
    <xf numFmtId="2" fontId="6" fillId="5" borderId="5" xfId="0" applyNumberFormat="1" applyFont="1" applyFill="1" applyBorder="1"/>
    <xf numFmtId="2" fontId="11" fillId="4" borderId="2" xfId="2" applyNumberFormat="1" applyFont="1" applyFill="1" applyBorder="1"/>
    <xf numFmtId="0" fontId="11" fillId="4" borderId="2" xfId="2" applyFont="1" applyFill="1" applyBorder="1"/>
    <xf numFmtId="2" fontId="11" fillId="4" borderId="2" xfId="2" applyNumberFormat="1" applyFont="1" applyFill="1" applyBorder="1" applyAlignment="1">
      <alignment horizontal="right"/>
    </xf>
    <xf numFmtId="2" fontId="11" fillId="5" borderId="5" xfId="0" applyNumberFormat="1" applyFont="1" applyFill="1" applyBorder="1"/>
    <xf numFmtId="0" fontId="11" fillId="4" borderId="2" xfId="2" applyFont="1" applyFill="1" applyBorder="1" applyAlignment="1">
      <alignment horizontal="right"/>
    </xf>
    <xf numFmtId="2" fontId="6" fillId="4" borderId="6" xfId="0" applyNumberFormat="1" applyFont="1" applyFill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/>
    <xf numFmtId="0" fontId="6" fillId="0" borderId="7" xfId="0" applyFont="1" applyBorder="1" applyAlignment="1">
      <alignment horizontal="right"/>
    </xf>
    <xf numFmtId="164" fontId="3" fillId="0" borderId="9" xfId="0" applyNumberFormat="1" applyFont="1" applyBorder="1"/>
    <xf numFmtId="0" fontId="6" fillId="0" borderId="10" xfId="0" applyFont="1" applyBorder="1"/>
    <xf numFmtId="2" fontId="3" fillId="0" borderId="8" xfId="0" applyNumberFormat="1" applyFont="1" applyBorder="1"/>
    <xf numFmtId="2" fontId="3" fillId="0" borderId="2" xfId="0" applyNumberFormat="1" applyFont="1" applyBorder="1"/>
    <xf numFmtId="0" fontId="15" fillId="0" borderId="5" xfId="0" applyFont="1" applyBorder="1"/>
    <xf numFmtId="2" fontId="13" fillId="2" borderId="7" xfId="1" applyNumberFormat="1" applyFont="1" applyBorder="1"/>
    <xf numFmtId="0" fontId="6" fillId="0" borderId="8" xfId="0" applyFont="1" applyBorder="1"/>
    <xf numFmtId="2" fontId="3" fillId="6" borderId="5" xfId="0" applyNumberFormat="1" applyFont="1" applyFill="1" applyBorder="1"/>
    <xf numFmtId="0" fontId="15" fillId="0" borderId="0" xfId="0" applyFont="1"/>
    <xf numFmtId="0" fontId="6" fillId="0" borderId="0" xfId="0" applyFont="1"/>
    <xf numFmtId="2" fontId="0" fillId="0" borderId="0" xfId="0" applyNumberFormat="1"/>
    <xf numFmtId="0" fontId="16" fillId="0" borderId="7" xfId="3" applyBorder="1" applyAlignment="1">
      <alignment horizontal="center" vertical="center"/>
    </xf>
    <xf numFmtId="0" fontId="17" fillId="8" borderId="7" xfId="4" applyFill="1" applyBorder="1" applyAlignment="1">
      <alignment horizontal="center" vertical="center"/>
    </xf>
    <xf numFmtId="0" fontId="17" fillId="9" borderId="7" xfId="4" applyFill="1" applyBorder="1" applyAlignment="1">
      <alignment horizontal="center" vertical="center"/>
    </xf>
    <xf numFmtId="0" fontId="17" fillId="10" borderId="7" xfId="4" applyFill="1" applyBorder="1" applyAlignment="1">
      <alignment horizontal="center" vertical="center"/>
    </xf>
    <xf numFmtId="0" fontId="17" fillId="7" borderId="7" xfId="4" applyBorder="1" applyAlignment="1">
      <alignment horizontal="center" vertical="center"/>
    </xf>
    <xf numFmtId="0" fontId="17" fillId="11" borderId="7" xfId="4" applyFill="1" applyBorder="1" applyAlignment="1">
      <alignment horizontal="center" vertical="center"/>
    </xf>
    <xf numFmtId="0" fontId="17" fillId="12" borderId="7" xfId="4" applyFill="1" applyBorder="1" applyAlignment="1">
      <alignment horizontal="center" vertical="center"/>
    </xf>
    <xf numFmtId="0" fontId="17" fillId="13" borderId="7" xfId="4" applyFill="1" applyBorder="1" applyAlignment="1">
      <alignment horizontal="center" vertical="center"/>
    </xf>
    <xf numFmtId="2" fontId="6" fillId="4" borderId="8" xfId="0" applyNumberFormat="1" applyFont="1" applyFill="1" applyBorder="1"/>
    <xf numFmtId="2" fontId="11" fillId="4" borderId="8" xfId="2" applyNumberFormat="1" applyFont="1" applyFill="1" applyBorder="1"/>
    <xf numFmtId="0" fontId="6" fillId="4" borderId="6" xfId="0" applyFont="1" applyFill="1" applyBorder="1" applyAlignment="1">
      <alignment horizontal="center"/>
    </xf>
    <xf numFmtId="0" fontId="14" fillId="4" borderId="5" xfId="0" applyFont="1" applyFill="1" applyBorder="1"/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6">
    <cellStyle name="Bad 2" xfId="4" xr:uid="{050D7011-68FD-4062-8DE2-0BB90F03C52D}"/>
    <cellStyle name="Calculation 2" xfId="2" xr:uid="{00000000-0005-0000-0000-000000000000}"/>
    <cellStyle name="Good 2" xfId="1" xr:uid="{00000000-0005-0000-0000-000001000000}"/>
    <cellStyle name="Input 2" xfId="5" xr:uid="{DF1A1CE5-BE29-4149-B8BF-D2CD10EC234B}"/>
    <cellStyle name="Normal" xfId="0" builtinId="0"/>
    <cellStyle name="Normal 2" xfId="3" xr:uid="{1A798F29-CBDA-4504-8AFC-7AD65DCCD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63B1-C9B5-456B-A3C6-D4096D160503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1214</v>
      </c>
      <c r="C8" s="59">
        <v>3984</v>
      </c>
      <c r="D8" s="54">
        <f>(B8/C8)*((Q$4/M$4)*T$4)</f>
        <v>1.2188755020080322</v>
      </c>
      <c r="E8" s="18">
        <f>D8*($I$4/(($K$4/$M$4)*$Q$4))</f>
        <v>12.188755020080322</v>
      </c>
      <c r="F8" s="19">
        <f t="shared" ref="F8:F15" si="0">(E8/E$16)*100</f>
        <v>27.814083071836293</v>
      </c>
      <c r="G8" s="18">
        <f>(D8*379)/1000</f>
        <v>0.46195381526104423</v>
      </c>
      <c r="H8" s="18">
        <f>F8</f>
        <v>27.814083071836293</v>
      </c>
      <c r="I8" s="12"/>
      <c r="J8" s="12"/>
      <c r="K8" s="12"/>
      <c r="L8" s="12"/>
      <c r="M8" s="20">
        <f>F8</f>
        <v>27.814083071836293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449</v>
      </c>
      <c r="C9" s="61">
        <v>7576</v>
      </c>
      <c r="D9" s="54">
        <f t="shared" ref="D9:D15" si="1">(B9/C9)*((Q$4/M$4)*T$4)</f>
        <v>0.23706441393875397</v>
      </c>
      <c r="E9" s="18">
        <f t="shared" ref="E9:E15" si="2">D9*($I$4/(($K$4/$M$4)*$Q$4))</f>
        <v>2.3706441393875397</v>
      </c>
      <c r="F9" s="19">
        <f t="shared" si="0"/>
        <v>5.4096823603443278</v>
      </c>
      <c r="G9" s="18">
        <f>(D9*459)/1000</f>
        <v>0.10881256599788808</v>
      </c>
      <c r="H9" s="12"/>
      <c r="I9" s="20">
        <f>F9</f>
        <v>5.4096823603443278</v>
      </c>
      <c r="J9" s="26"/>
      <c r="K9" s="12"/>
      <c r="L9" s="12"/>
      <c r="M9" s="12"/>
      <c r="N9" s="18"/>
      <c r="O9" s="23"/>
      <c r="P9" s="18">
        <f>F9</f>
        <v>5.4096823603443278</v>
      </c>
      <c r="Q9" s="18"/>
      <c r="T9" s="2"/>
      <c r="U9" s="2"/>
    </row>
    <row r="10" spans="1:21" ht="15.5" x14ac:dyDescent="0.35">
      <c r="A10" s="48" t="s">
        <v>30</v>
      </c>
      <c r="B10" s="60">
        <v>694</v>
      </c>
      <c r="C10" s="61">
        <v>10841</v>
      </c>
      <c r="D10" s="54">
        <f t="shared" si="1"/>
        <v>0.25606493865879532</v>
      </c>
      <c r="E10" s="18">
        <f t="shared" si="2"/>
        <v>2.5606493865879534</v>
      </c>
      <c r="F10" s="19">
        <f t="shared" si="0"/>
        <v>5.8432641101629619</v>
      </c>
      <c r="G10" s="18">
        <f>(D10*459)/1000</f>
        <v>0.11753380684438705</v>
      </c>
      <c r="H10" s="12"/>
      <c r="I10" s="20">
        <f>F10</f>
        <v>5.8432641101629619</v>
      </c>
      <c r="J10" s="18"/>
      <c r="K10" s="12"/>
      <c r="L10" s="12"/>
      <c r="M10" s="18">
        <f>F10</f>
        <v>5.8432641101629619</v>
      </c>
      <c r="N10" s="18"/>
      <c r="O10" s="23"/>
      <c r="P10" s="18"/>
      <c r="Q10" s="18">
        <f>F10</f>
        <v>5.8432641101629619</v>
      </c>
      <c r="T10" s="2"/>
      <c r="U10" s="2"/>
    </row>
    <row r="11" spans="1:21" ht="15.5" x14ac:dyDescent="0.35">
      <c r="A11" s="49" t="s">
        <v>34</v>
      </c>
      <c r="B11" s="60">
        <v>981</v>
      </c>
      <c r="C11" s="61">
        <v>12911</v>
      </c>
      <c r="D11" s="54">
        <f t="shared" si="1"/>
        <v>0.30392688405235846</v>
      </c>
      <c r="E11" s="18">
        <f t="shared" si="2"/>
        <v>3.0392688405235848</v>
      </c>
      <c r="F11" s="19">
        <f t="shared" si="0"/>
        <v>6.9354479492532688</v>
      </c>
      <c r="G11" s="18">
        <f>(D11*539)/1000</f>
        <v>0.1638165905042212</v>
      </c>
      <c r="H11" s="12"/>
      <c r="I11" s="20">
        <f>F11</f>
        <v>6.9354479492532688</v>
      </c>
      <c r="J11" s="26">
        <f>F11</f>
        <v>6.9354479492532688</v>
      </c>
      <c r="K11" s="12"/>
      <c r="L11" s="12"/>
      <c r="M11" s="18">
        <f>F11</f>
        <v>6.9354479492532688</v>
      </c>
      <c r="N11" s="18"/>
      <c r="O11" s="23"/>
      <c r="P11" s="18">
        <f>F11</f>
        <v>6.9354479492532688</v>
      </c>
      <c r="Q11" s="18">
        <f>F11</f>
        <v>6.9354479492532688</v>
      </c>
      <c r="T11" s="2"/>
      <c r="U11" s="2"/>
    </row>
    <row r="12" spans="1:21" ht="15.5" x14ac:dyDescent="0.35">
      <c r="A12" s="50" t="s">
        <v>29</v>
      </c>
      <c r="B12" s="62">
        <v>1102</v>
      </c>
      <c r="C12" s="63">
        <v>7417</v>
      </c>
      <c r="D12" s="55">
        <f t="shared" si="1"/>
        <v>0.59431036807334503</v>
      </c>
      <c r="E12" s="24">
        <f t="shared" si="2"/>
        <v>5.9431036807334507</v>
      </c>
      <c r="F12" s="19">
        <f t="shared" si="0"/>
        <v>13.561842797572851</v>
      </c>
      <c r="G12" s="24">
        <f>(D12*417)/1000</f>
        <v>0.24782742348658487</v>
      </c>
      <c r="H12" s="25"/>
      <c r="I12" s="26">
        <f>E12</f>
        <v>5.9431036807334507</v>
      </c>
      <c r="J12" s="26"/>
      <c r="K12" s="25"/>
      <c r="L12" s="25"/>
      <c r="M12" s="25"/>
      <c r="N12" s="24"/>
      <c r="O12" s="27">
        <f>F12</f>
        <v>13.561842797572851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928</v>
      </c>
      <c r="C13" s="63">
        <v>10973</v>
      </c>
      <c r="D13" s="55">
        <f t="shared" si="1"/>
        <v>0.3382848810717215</v>
      </c>
      <c r="E13" s="24">
        <f t="shared" si="2"/>
        <v>3.3828488107172152</v>
      </c>
      <c r="F13" s="19">
        <f t="shared" si="0"/>
        <v>7.7194789529973828</v>
      </c>
      <c r="G13" s="24">
        <f>(D13*497)/1000</f>
        <v>0.16812758589264559</v>
      </c>
      <c r="H13" s="25"/>
      <c r="I13" s="25"/>
      <c r="J13" s="26">
        <f>F13</f>
        <v>7.7194789529973828</v>
      </c>
      <c r="K13" s="24"/>
      <c r="L13" s="28"/>
      <c r="M13" s="25"/>
      <c r="N13" s="24"/>
      <c r="O13" s="27">
        <f>F13</f>
        <v>7.7194789529973828</v>
      </c>
      <c r="P13" s="24">
        <f>F13</f>
        <v>7.7194789529973828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1596</v>
      </c>
      <c r="C14" s="61">
        <v>9353</v>
      </c>
      <c r="D14" s="54">
        <f t="shared" si="1"/>
        <v>0.68256174489468624</v>
      </c>
      <c r="E14" s="18">
        <f t="shared" si="2"/>
        <v>6.8256174489468622</v>
      </c>
      <c r="F14" s="19">
        <f t="shared" si="0"/>
        <v>15.575691728057414</v>
      </c>
      <c r="G14" s="18">
        <f>(D14*497)/1000</f>
        <v>0.33923318721265905</v>
      </c>
      <c r="H14" s="12"/>
      <c r="I14" s="12"/>
      <c r="J14" s="20">
        <f>F14</f>
        <v>15.575691728057414</v>
      </c>
      <c r="K14" s="12"/>
      <c r="L14" s="12"/>
      <c r="M14" s="18">
        <f>F14</f>
        <v>15.575691728057414</v>
      </c>
      <c r="N14" s="12"/>
      <c r="O14" s="21"/>
      <c r="P14" s="18">
        <f>F14</f>
        <v>15.575691728057414</v>
      </c>
      <c r="Q14" s="18">
        <f>F14</f>
        <v>15.575691728057414</v>
      </c>
      <c r="S14" s="2"/>
      <c r="T14" s="2"/>
      <c r="U14" s="2"/>
    </row>
    <row r="15" spans="1:21" ht="16" thickBot="1" x14ac:dyDescent="0.4">
      <c r="A15" s="53" t="s">
        <v>35</v>
      </c>
      <c r="B15" s="64">
        <v>3142</v>
      </c>
      <c r="C15" s="65">
        <v>16732</v>
      </c>
      <c r="D15" s="54">
        <f t="shared" si="1"/>
        <v>0.75113554864929477</v>
      </c>
      <c r="E15" s="18">
        <f t="shared" si="2"/>
        <v>7.5113554864929473</v>
      </c>
      <c r="F15" s="19">
        <f t="shared" si="0"/>
        <v>17.140509029775494</v>
      </c>
      <c r="G15" s="18">
        <f>(D15*579)/1000</f>
        <v>0.43490748266794166</v>
      </c>
      <c r="H15" s="12"/>
      <c r="I15" s="12"/>
      <c r="J15" s="12"/>
      <c r="K15" s="18">
        <f>F15</f>
        <v>17.140509029775494</v>
      </c>
      <c r="L15" s="12"/>
      <c r="M15" s="12"/>
      <c r="N15" s="18"/>
      <c r="O15" s="23">
        <f>F15</f>
        <v>17.140509029775494</v>
      </c>
      <c r="P15" s="18">
        <f>F15</f>
        <v>17.140509029775494</v>
      </c>
      <c r="Q15" s="18">
        <f>F15</f>
        <v>17.140509029775494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43.822242813469877</v>
      </c>
      <c r="F16" s="18">
        <f t="shared" si="3"/>
        <v>100</v>
      </c>
      <c r="G16" s="29">
        <f t="shared" si="3"/>
        <v>2.0422124578673717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56.168486859309937</v>
      </c>
      <c r="N16" s="18">
        <f>SUM(N8:N13)</f>
        <v>0</v>
      </c>
      <c r="O16" s="23">
        <f>SUM(O8:O15)</f>
        <v>38.421830780345729</v>
      </c>
      <c r="P16" s="18">
        <f>SUM(P8:P15)</f>
        <v>52.780810020427886</v>
      </c>
      <c r="Q16" s="18">
        <f>SUM(Q8:Q15)</f>
        <v>45.494912817249137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1.0211062289336858E-2</v>
      </c>
      <c r="H17" s="36" t="s">
        <v>39</v>
      </c>
      <c r="I17" s="37"/>
      <c r="J17" s="38"/>
      <c r="K17" s="38"/>
      <c r="L17" s="38">
        <f>SUM(O16:Q16)</f>
        <v>136.69755361802277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4.0844249157347433E-2</v>
      </c>
      <c r="H18" s="41" t="s">
        <v>39</v>
      </c>
      <c r="I18" s="2"/>
      <c r="J18" s="2"/>
      <c r="K18" s="2"/>
      <c r="L18" s="42">
        <f>L17/L16</f>
        <v>1.3669755361802278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12.377045199196191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B5B-FF81-440E-A137-8E38A428EFB6}">
  <sheetPr>
    <pageSetUpPr fitToPage="1"/>
  </sheetPr>
  <dimension ref="A1:U22"/>
  <sheetViews>
    <sheetView tabSelected="1" zoomScale="78" zoomScaleNormal="78" zoomScalePageLayoutView="125" workbookViewId="0">
      <selection activeCell="J21" sqref="J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3602</v>
      </c>
      <c r="C8" s="59">
        <v>3250</v>
      </c>
      <c r="D8" s="54">
        <f>(B8/C8)*((Q$4/M$4)*T$4)</f>
        <v>4.4332307692307689</v>
      </c>
      <c r="E8" s="18">
        <f>D8*($I$4/(($K$4/$M$4)*$Q$4))</f>
        <v>44.332307692307687</v>
      </c>
      <c r="F8" s="19">
        <f t="shared" ref="F8:F15" si="0">(E8/E$16)*100</f>
        <v>60.645156910208208</v>
      </c>
      <c r="G8" s="18">
        <f>(D8*379)/1000</f>
        <v>1.6801944615384614</v>
      </c>
      <c r="H8" s="18">
        <f>F8</f>
        <v>60.645156910208208</v>
      </c>
      <c r="I8" s="12"/>
      <c r="J8" s="12"/>
      <c r="K8" s="12"/>
      <c r="L8" s="12"/>
      <c r="M8" s="20">
        <f>F8</f>
        <v>60.645156910208208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571</v>
      </c>
      <c r="C9" s="61">
        <v>6969</v>
      </c>
      <c r="D9" s="54">
        <f t="shared" ref="D9:D15" si="1">(B9/C9)*((Q$4/M$4)*T$4)</f>
        <v>0.32773712153824081</v>
      </c>
      <c r="E9" s="18">
        <f t="shared" ref="E9:E15" si="2">D9*($I$4/(($K$4/$M$4)*$Q$4))</f>
        <v>3.2773712153824079</v>
      </c>
      <c r="F9" s="19">
        <f t="shared" si="0"/>
        <v>4.4833373662691862</v>
      </c>
      <c r="G9" s="18">
        <f>(D9*459)/1000</f>
        <v>0.15043133878605253</v>
      </c>
      <c r="H9" s="12"/>
      <c r="I9" s="20">
        <f>F9</f>
        <v>4.4833373662691862</v>
      </c>
      <c r="J9" s="26"/>
      <c r="K9" s="12"/>
      <c r="L9" s="12"/>
      <c r="M9" s="12"/>
      <c r="N9" s="18"/>
      <c r="O9" s="23"/>
      <c r="P9" s="18">
        <f>F9</f>
        <v>4.4833373662691862</v>
      </c>
      <c r="Q9" s="18"/>
      <c r="T9" s="2"/>
      <c r="U9" s="2"/>
    </row>
    <row r="10" spans="1:21" ht="15.5" x14ac:dyDescent="0.35">
      <c r="A10" s="48" t="s">
        <v>30</v>
      </c>
      <c r="B10" s="60">
        <v>534</v>
      </c>
      <c r="C10" s="61">
        <v>9877</v>
      </c>
      <c r="D10" s="54">
        <f t="shared" si="1"/>
        <v>0.21625999797509365</v>
      </c>
      <c r="E10" s="18">
        <f t="shared" si="2"/>
        <v>2.1625999797509365</v>
      </c>
      <c r="F10" s="19">
        <f t="shared" si="0"/>
        <v>2.9583665261974468</v>
      </c>
      <c r="G10" s="18">
        <f>(D10*459)/1000</f>
        <v>9.9263339070567974E-2</v>
      </c>
      <c r="H10" s="12"/>
      <c r="I10" s="20">
        <f>F10</f>
        <v>2.9583665261974468</v>
      </c>
      <c r="J10" s="18"/>
      <c r="K10" s="12"/>
      <c r="L10" s="12"/>
      <c r="M10" s="18">
        <f>F10</f>
        <v>2.9583665261974468</v>
      </c>
      <c r="N10" s="18"/>
      <c r="O10" s="23"/>
      <c r="P10" s="18"/>
      <c r="Q10" s="18">
        <f>F10</f>
        <v>2.9583665261974468</v>
      </c>
      <c r="T10" s="2"/>
      <c r="U10" s="2"/>
    </row>
    <row r="11" spans="1:21" ht="15.5" x14ac:dyDescent="0.35">
      <c r="A11" s="49" t="s">
        <v>34</v>
      </c>
      <c r="B11" s="60">
        <v>1003</v>
      </c>
      <c r="C11" s="61">
        <v>9694</v>
      </c>
      <c r="D11" s="54">
        <f t="shared" si="1"/>
        <v>0.41386424592531462</v>
      </c>
      <c r="E11" s="18">
        <f t="shared" si="2"/>
        <v>4.1386424592531466</v>
      </c>
      <c r="F11" s="19">
        <f t="shared" si="0"/>
        <v>5.6615284518610185</v>
      </c>
      <c r="G11" s="18">
        <f>(D11*539)/1000</f>
        <v>0.22307282855374458</v>
      </c>
      <c r="H11" s="12"/>
      <c r="I11" s="20">
        <f>F11</f>
        <v>5.6615284518610185</v>
      </c>
      <c r="J11" s="26">
        <f>F11</f>
        <v>5.6615284518610185</v>
      </c>
      <c r="K11" s="12"/>
      <c r="L11" s="12"/>
      <c r="M11" s="18">
        <f>F11</f>
        <v>5.6615284518610185</v>
      </c>
      <c r="N11" s="18"/>
      <c r="O11" s="23"/>
      <c r="P11" s="18">
        <f>F11</f>
        <v>5.6615284518610185</v>
      </c>
      <c r="Q11" s="18">
        <f>F11</f>
        <v>5.6615284518610185</v>
      </c>
      <c r="T11" s="2"/>
      <c r="U11" s="2"/>
    </row>
    <row r="12" spans="1:21" ht="15.5" x14ac:dyDescent="0.35">
      <c r="A12" s="50" t="s">
        <v>29</v>
      </c>
      <c r="B12" s="62">
        <v>1161</v>
      </c>
      <c r="C12" s="63">
        <v>6847</v>
      </c>
      <c r="D12" s="55">
        <f t="shared" si="1"/>
        <v>0.67825324959836419</v>
      </c>
      <c r="E12" s="24">
        <f t="shared" si="2"/>
        <v>6.7825324959836415</v>
      </c>
      <c r="F12" s="19">
        <f t="shared" si="0"/>
        <v>9.2782841426250755</v>
      </c>
      <c r="G12" s="24">
        <f>(D12*417)/1000</f>
        <v>0.28283160508251787</v>
      </c>
      <c r="H12" s="25"/>
      <c r="I12" s="26">
        <f>E12</f>
        <v>6.7825324959836415</v>
      </c>
      <c r="J12" s="26"/>
      <c r="K12" s="25"/>
      <c r="L12" s="25"/>
      <c r="M12" s="25"/>
      <c r="N12" s="24"/>
      <c r="O12" s="27">
        <f>F12</f>
        <v>9.2782841426250755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532</v>
      </c>
      <c r="C13" s="63">
        <v>9663</v>
      </c>
      <c r="D13" s="55">
        <f t="shared" si="1"/>
        <v>0.22022146331367071</v>
      </c>
      <c r="E13" s="24">
        <f t="shared" si="2"/>
        <v>2.2022146331367072</v>
      </c>
      <c r="F13" s="19">
        <f t="shared" si="0"/>
        <v>3.0125580852563143</v>
      </c>
      <c r="G13" s="24">
        <f>(D13*497)/1000</f>
        <v>0.10945006726689434</v>
      </c>
      <c r="H13" s="25"/>
      <c r="I13" s="25"/>
      <c r="J13" s="26">
        <f>F13</f>
        <v>3.0125580852563143</v>
      </c>
      <c r="K13" s="24"/>
      <c r="L13" s="28"/>
      <c r="M13" s="25"/>
      <c r="N13" s="24"/>
      <c r="O13" s="27">
        <f>F13</f>
        <v>3.0125580852563143</v>
      </c>
      <c r="P13" s="24">
        <f>F13</f>
        <v>3.0125580852563143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1121</v>
      </c>
      <c r="C14" s="61">
        <v>8336</v>
      </c>
      <c r="D14" s="54">
        <f t="shared" si="1"/>
        <v>0.53790786948176583</v>
      </c>
      <c r="E14" s="18">
        <f t="shared" si="2"/>
        <v>5.3790786948176583</v>
      </c>
      <c r="F14" s="19">
        <f t="shared" si="0"/>
        <v>7.3584049299598737</v>
      </c>
      <c r="G14" s="18">
        <f>(D14*497)/1000</f>
        <v>0.26734021113243761</v>
      </c>
      <c r="H14" s="12"/>
      <c r="I14" s="12"/>
      <c r="J14" s="20">
        <f>F14</f>
        <v>7.3584049299598737</v>
      </c>
      <c r="K14" s="12"/>
      <c r="L14" s="12"/>
      <c r="M14" s="18">
        <f>F14</f>
        <v>7.3584049299598737</v>
      </c>
      <c r="N14" s="12"/>
      <c r="O14" s="21"/>
      <c r="P14" s="18">
        <f>F14</f>
        <v>7.3584049299598737</v>
      </c>
      <c r="Q14" s="18">
        <f>F14</f>
        <v>7.3584049299598737</v>
      </c>
      <c r="S14" s="2"/>
      <c r="T14" s="2"/>
      <c r="U14" s="2"/>
    </row>
    <row r="15" spans="1:21" ht="16" thickBot="1" x14ac:dyDescent="0.4">
      <c r="A15" s="53" t="s">
        <v>35</v>
      </c>
      <c r="B15" s="64">
        <v>1689</v>
      </c>
      <c r="C15" s="65">
        <v>13998</v>
      </c>
      <c r="D15" s="54">
        <f t="shared" si="1"/>
        <v>0.48264037719674241</v>
      </c>
      <c r="E15" s="18">
        <f t="shared" si="2"/>
        <v>4.8264037719674242</v>
      </c>
      <c r="F15" s="19">
        <f t="shared" si="0"/>
        <v>6.6023635876228628</v>
      </c>
      <c r="G15" s="18">
        <f>(D15*579)/1000</f>
        <v>0.27944877839691384</v>
      </c>
      <c r="H15" s="12"/>
      <c r="I15" s="12"/>
      <c r="J15" s="12"/>
      <c r="K15" s="18">
        <f>F15</f>
        <v>6.6023635876228628</v>
      </c>
      <c r="L15" s="12"/>
      <c r="M15" s="12"/>
      <c r="N15" s="18"/>
      <c r="O15" s="23">
        <f>F15</f>
        <v>6.6023635876228628</v>
      </c>
      <c r="P15" s="18">
        <f>F15</f>
        <v>6.6023635876228628</v>
      </c>
      <c r="Q15" s="18">
        <f>F15</f>
        <v>6.6023635876228628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73.101150942599617</v>
      </c>
      <c r="F16" s="18">
        <f t="shared" si="3"/>
        <v>100</v>
      </c>
      <c r="G16" s="29">
        <f t="shared" si="3"/>
        <v>3.0920326298275902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76.623456818226543</v>
      </c>
      <c r="N16" s="18">
        <f>SUM(N8:N13)</f>
        <v>0</v>
      </c>
      <c r="O16" s="23">
        <f>SUM(O8:O15)</f>
        <v>18.893205815504253</v>
      </c>
      <c r="P16" s="18">
        <f>SUM(P8:P15)</f>
        <v>27.118192420969258</v>
      </c>
      <c r="Q16" s="18">
        <f>SUM(Q8:Q15)</f>
        <v>22.580663495641204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1.5460163149137949E-2</v>
      </c>
      <c r="H17" s="36" t="s">
        <v>39</v>
      </c>
      <c r="I17" s="37"/>
      <c r="J17" s="38"/>
      <c r="K17" s="38"/>
      <c r="L17" s="38">
        <f>SUM(O16:Q16)</f>
        <v>68.592061732114715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6.1840652596551797E-2</v>
      </c>
      <c r="H18" s="41" t="s">
        <v>39</v>
      </c>
      <c r="I18" s="2"/>
      <c r="J18" s="2"/>
      <c r="K18" s="2"/>
      <c r="L18" s="42">
        <f>L17/L16</f>
        <v>0.68592061732114729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16.273855946460998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BE91-FF1E-44C5-A935-C7BED52E8297}">
  <sheetPr>
    <pageSetUpPr fitToPage="1"/>
  </sheetPr>
  <dimension ref="A1:U22"/>
  <sheetViews>
    <sheetView zoomScale="78" zoomScaleNormal="78" zoomScalePageLayoutView="125" workbookViewId="0">
      <selection activeCell="M16" sqref="M16:Q16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6445</v>
      </c>
      <c r="C8" s="59">
        <v>3884</v>
      </c>
      <c r="D8" s="54">
        <f>(B8/C8)*((Q$4/M$4)*T$4)</f>
        <v>6.6374871266735322</v>
      </c>
      <c r="E8" s="18">
        <f>D8*($I$4/(($K$4/$M$4)*$Q$4))</f>
        <v>66.374871266735326</v>
      </c>
      <c r="F8" s="19">
        <f t="shared" ref="F8:F15" si="0">(E8/E$16)*100</f>
        <v>58.76321018020321</v>
      </c>
      <c r="G8" s="18">
        <f>(D8*379)/1000</f>
        <v>2.5156076210092686</v>
      </c>
      <c r="H8" s="18">
        <f>F8</f>
        <v>58.76321018020321</v>
      </c>
      <c r="I8" s="12"/>
      <c r="J8" s="12"/>
      <c r="K8" s="12"/>
      <c r="L8" s="12"/>
      <c r="M8" s="20">
        <f>F8</f>
        <v>58.76321018020321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665</v>
      </c>
      <c r="C9" s="61">
        <v>8464</v>
      </c>
      <c r="D9" s="54">
        <f t="shared" ref="D9:D15" si="1">(B9/C9)*((Q$4/M$4)*T$4)</f>
        <v>0.31427221172022685</v>
      </c>
      <c r="E9" s="18">
        <f t="shared" ref="E9:E15" si="2">D9*($I$4/(($K$4/$M$4)*$Q$4))</f>
        <v>3.1427221172022684</v>
      </c>
      <c r="F9" s="19">
        <f t="shared" si="0"/>
        <v>2.7823246476665222</v>
      </c>
      <c r="G9" s="18">
        <f>(D9*459)/1000</f>
        <v>0.14425094517958414</v>
      </c>
      <c r="H9" s="12"/>
      <c r="I9" s="20">
        <f>F9</f>
        <v>2.7823246476665222</v>
      </c>
      <c r="J9" s="26"/>
      <c r="K9" s="12"/>
      <c r="L9" s="12"/>
      <c r="M9" s="12"/>
      <c r="N9" s="18"/>
      <c r="O9" s="23"/>
      <c r="P9" s="18">
        <f>F9</f>
        <v>2.7823246476665222</v>
      </c>
      <c r="Q9" s="18"/>
      <c r="T9" s="2"/>
      <c r="U9" s="2"/>
    </row>
    <row r="10" spans="1:21" ht="15.5" x14ac:dyDescent="0.35">
      <c r="A10" s="48" t="s">
        <v>30</v>
      </c>
      <c r="B10" s="60">
        <v>825</v>
      </c>
      <c r="C10" s="61">
        <v>11596</v>
      </c>
      <c r="D10" s="54">
        <f t="shared" si="1"/>
        <v>0.28458088996205588</v>
      </c>
      <c r="E10" s="18">
        <f t="shared" si="2"/>
        <v>2.8458088996205588</v>
      </c>
      <c r="F10" s="19">
        <f t="shared" si="0"/>
        <v>2.5194605022895877</v>
      </c>
      <c r="G10" s="18">
        <f>(D10*459)/1000</f>
        <v>0.13062262849258366</v>
      </c>
      <c r="H10" s="12"/>
      <c r="I10" s="20">
        <f>F10</f>
        <v>2.5194605022895877</v>
      </c>
      <c r="J10" s="18"/>
      <c r="K10" s="12"/>
      <c r="L10" s="12"/>
      <c r="M10" s="18">
        <f>F10</f>
        <v>2.5194605022895877</v>
      </c>
      <c r="N10" s="18"/>
      <c r="O10" s="23"/>
      <c r="P10" s="18"/>
      <c r="Q10" s="18">
        <f>F10</f>
        <v>2.5194605022895877</v>
      </c>
      <c r="T10" s="2"/>
      <c r="U10" s="2"/>
    </row>
    <row r="11" spans="1:21" ht="15.5" x14ac:dyDescent="0.35">
      <c r="A11" s="49" t="s">
        <v>34</v>
      </c>
      <c r="B11" s="60">
        <v>1542</v>
      </c>
      <c r="C11" s="61">
        <v>11737</v>
      </c>
      <c r="D11" s="54">
        <f t="shared" si="1"/>
        <v>0.52551759393371389</v>
      </c>
      <c r="E11" s="18">
        <f t="shared" si="2"/>
        <v>5.2551759393371391</v>
      </c>
      <c r="F11" s="19">
        <f t="shared" si="0"/>
        <v>4.652528921920184</v>
      </c>
      <c r="G11" s="18">
        <f>(D11*539)/1000</f>
        <v>0.28325398313027178</v>
      </c>
      <c r="H11" s="12"/>
      <c r="I11" s="20">
        <f>F11</f>
        <v>4.652528921920184</v>
      </c>
      <c r="J11" s="26">
        <f>F11</f>
        <v>4.652528921920184</v>
      </c>
      <c r="K11" s="12"/>
      <c r="L11" s="12"/>
      <c r="M11" s="18">
        <f>F11</f>
        <v>4.652528921920184</v>
      </c>
      <c r="N11" s="18"/>
      <c r="O11" s="23"/>
      <c r="P11" s="18">
        <f>F11</f>
        <v>4.652528921920184</v>
      </c>
      <c r="Q11" s="18">
        <f>F11</f>
        <v>4.652528921920184</v>
      </c>
      <c r="T11" s="2"/>
      <c r="U11" s="2"/>
    </row>
    <row r="12" spans="1:21" ht="15.5" x14ac:dyDescent="0.35">
      <c r="A12" s="50" t="s">
        <v>29</v>
      </c>
      <c r="B12" s="62">
        <v>2337</v>
      </c>
      <c r="C12" s="63">
        <v>7130</v>
      </c>
      <c r="D12" s="55">
        <f t="shared" si="1"/>
        <v>1.3110799438990182</v>
      </c>
      <c r="E12" s="24">
        <f t="shared" si="2"/>
        <v>13.110799438990181</v>
      </c>
      <c r="F12" s="19">
        <f t="shared" si="0"/>
        <v>11.607294272071654</v>
      </c>
      <c r="G12" s="24">
        <f>(D12*417)/1000</f>
        <v>0.54672033660589059</v>
      </c>
      <c r="H12" s="25"/>
      <c r="I12" s="26">
        <f>E12</f>
        <v>13.110799438990181</v>
      </c>
      <c r="J12" s="26"/>
      <c r="K12" s="25"/>
      <c r="L12" s="25"/>
      <c r="M12" s="25"/>
      <c r="N12" s="24"/>
      <c r="O12" s="27">
        <f>F12</f>
        <v>11.607294272071654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929</v>
      </c>
      <c r="C13" s="63">
        <v>9342</v>
      </c>
      <c r="D13" s="55">
        <f t="shared" si="1"/>
        <v>0.39777349603939199</v>
      </c>
      <c r="E13" s="24">
        <f t="shared" si="2"/>
        <v>3.9777349603939198</v>
      </c>
      <c r="F13" s="19">
        <f t="shared" si="0"/>
        <v>3.5215808491656455</v>
      </c>
      <c r="G13" s="24">
        <f>(D13*497)/1000</f>
        <v>0.19769342753157781</v>
      </c>
      <c r="H13" s="25"/>
      <c r="I13" s="25"/>
      <c r="J13" s="26">
        <f>F13</f>
        <v>3.5215808491656455</v>
      </c>
      <c r="K13" s="24"/>
      <c r="L13" s="28"/>
      <c r="M13" s="25"/>
      <c r="N13" s="24"/>
      <c r="O13" s="27">
        <f>F13</f>
        <v>3.5215808491656455</v>
      </c>
      <c r="P13" s="24">
        <f>F13</f>
        <v>3.5215808491656455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2275</v>
      </c>
      <c r="C14" s="61">
        <v>8289</v>
      </c>
      <c r="D14" s="54">
        <f t="shared" si="1"/>
        <v>1.0978405115212932</v>
      </c>
      <c r="E14" s="18">
        <f t="shared" si="2"/>
        <v>10.978405115212933</v>
      </c>
      <c r="F14" s="19">
        <f t="shared" si="0"/>
        <v>9.719436210070505</v>
      </c>
      <c r="G14" s="18">
        <f>(D14*497)/1000</f>
        <v>0.54562673422608265</v>
      </c>
      <c r="H14" s="12"/>
      <c r="I14" s="12"/>
      <c r="J14" s="20">
        <f>F14</f>
        <v>9.719436210070505</v>
      </c>
      <c r="K14" s="12"/>
      <c r="L14" s="12"/>
      <c r="M14" s="18">
        <f>F14</f>
        <v>9.719436210070505</v>
      </c>
      <c r="N14" s="12"/>
      <c r="O14" s="21"/>
      <c r="P14" s="18">
        <f>F14</f>
        <v>9.719436210070505</v>
      </c>
      <c r="Q14" s="18">
        <f>F14</f>
        <v>9.719436210070505</v>
      </c>
      <c r="S14" s="2"/>
      <c r="T14" s="2"/>
      <c r="U14" s="2"/>
    </row>
    <row r="15" spans="1:21" ht="16" thickBot="1" x14ac:dyDescent="0.4">
      <c r="A15" s="53" t="s">
        <v>35</v>
      </c>
      <c r="B15" s="64">
        <v>1800</v>
      </c>
      <c r="C15" s="65">
        <v>9907</v>
      </c>
      <c r="D15" s="54">
        <f t="shared" si="1"/>
        <v>0.72675885737357426</v>
      </c>
      <c r="E15" s="18">
        <f t="shared" si="2"/>
        <v>7.2675885737357424</v>
      </c>
      <c r="F15" s="19">
        <f t="shared" si="0"/>
        <v>6.4341644166126937</v>
      </c>
      <c r="G15" s="18">
        <f>(D15*579)/1000</f>
        <v>0.42079337841929948</v>
      </c>
      <c r="H15" s="12"/>
      <c r="I15" s="12"/>
      <c r="J15" s="12"/>
      <c r="K15" s="18">
        <f>F15</f>
        <v>6.4341644166126937</v>
      </c>
      <c r="L15" s="12"/>
      <c r="M15" s="12"/>
      <c r="N15" s="18"/>
      <c r="O15" s="23">
        <f>F15</f>
        <v>6.4341644166126937</v>
      </c>
      <c r="P15" s="18">
        <f>F15</f>
        <v>6.4341644166126937</v>
      </c>
      <c r="Q15" s="18">
        <f>F15</f>
        <v>6.4341644166126937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112.95310631122807</v>
      </c>
      <c r="F16" s="18">
        <f t="shared" si="3"/>
        <v>99.999999999999986</v>
      </c>
      <c r="G16" s="29">
        <f t="shared" si="3"/>
        <v>4.7845690545945585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75.654635814483498</v>
      </c>
      <c r="N16" s="18">
        <f>SUM(N8:N13)</f>
        <v>0</v>
      </c>
      <c r="O16" s="23">
        <f>SUM(O8:O15)</f>
        <v>21.563039537849995</v>
      </c>
      <c r="P16" s="18">
        <f>SUM(P8:P15)</f>
        <v>27.110035045435552</v>
      </c>
      <c r="Q16" s="18">
        <f>SUM(Q8:Q15)</f>
        <v>23.32559005089297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2.3922845272972788E-2</v>
      </c>
      <c r="H17" s="36" t="s">
        <v>39</v>
      </c>
      <c r="I17" s="37"/>
      <c r="J17" s="38"/>
      <c r="K17" s="38"/>
      <c r="L17" s="38">
        <f>SUM(O16:Q16)</f>
        <v>71.99866463417851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9.5691381091891153E-2</v>
      </c>
      <c r="H18" s="41" t="s">
        <v>39</v>
      </c>
      <c r="I18" s="2"/>
      <c r="J18" s="2"/>
      <c r="K18" s="2"/>
      <c r="L18" s="42">
        <f>L17/L16</f>
        <v>0.71998664634178522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26.580939192191988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93A3-6C8B-4A8E-B735-D0103F59C80D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17640</v>
      </c>
      <c r="C8" s="59">
        <v>9910</v>
      </c>
      <c r="D8" s="54">
        <f>(B8/C8)*((Q$4/M$4)*T$4)</f>
        <v>7.1200807265388493</v>
      </c>
      <c r="E8" s="18">
        <f>D8*($I$4/(($K$4/$M$4)*$Q$4))</f>
        <v>71.200807265388491</v>
      </c>
      <c r="F8" s="19">
        <f t="shared" ref="F8:F15" si="0">(E8/E$16)*100</f>
        <v>42.314285498739231</v>
      </c>
      <c r="G8" s="18">
        <f>(D8*379)/1000</f>
        <v>2.6985105953582238</v>
      </c>
      <c r="H8" s="18">
        <f>F8</f>
        <v>42.314285498739231</v>
      </c>
      <c r="I8" s="12"/>
      <c r="J8" s="12"/>
      <c r="K8" s="12"/>
      <c r="L8" s="12"/>
      <c r="M8" s="20">
        <f>F8</f>
        <v>42.314285498739231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607</v>
      </c>
      <c r="C9" s="61">
        <v>17217</v>
      </c>
      <c r="D9" s="54">
        <f t="shared" ref="D9:D15" si="1">(B9/C9)*((Q$4/M$4)*T$4)</f>
        <v>0.14102340709763606</v>
      </c>
      <c r="E9" s="18">
        <f t="shared" ref="E9:E15" si="2">D9*($I$4/(($K$4/$M$4)*$Q$4))</f>
        <v>1.4102340709763606</v>
      </c>
      <c r="F9" s="19">
        <f t="shared" si="0"/>
        <v>0.83809509177223529</v>
      </c>
      <c r="G9" s="18">
        <f>(D9*459)/1000</f>
        <v>6.472974385781495E-2</v>
      </c>
      <c r="H9" s="12"/>
      <c r="I9" s="20">
        <f>F9</f>
        <v>0.83809509177223529</v>
      </c>
      <c r="J9" s="26"/>
      <c r="K9" s="12"/>
      <c r="L9" s="12"/>
      <c r="M9" s="12"/>
      <c r="N9" s="18"/>
      <c r="O9" s="23"/>
      <c r="P9" s="18">
        <f>F9</f>
        <v>0.83809509177223529</v>
      </c>
      <c r="Q9" s="18"/>
      <c r="T9" s="2"/>
      <c r="U9" s="2"/>
    </row>
    <row r="10" spans="1:21" ht="15.5" x14ac:dyDescent="0.35">
      <c r="A10" s="48" t="s">
        <v>30</v>
      </c>
      <c r="B10" s="60">
        <v>3645</v>
      </c>
      <c r="C10" s="61">
        <v>23312</v>
      </c>
      <c r="D10" s="54">
        <f t="shared" si="1"/>
        <v>0.62542896362388467</v>
      </c>
      <c r="E10" s="18">
        <f t="shared" si="2"/>
        <v>6.2542896362388465</v>
      </c>
      <c r="F10" s="19">
        <f t="shared" si="0"/>
        <v>3.7168932126456911</v>
      </c>
      <c r="G10" s="18">
        <f>(D10*459)/1000</f>
        <v>0.28707189430336311</v>
      </c>
      <c r="H10" s="12"/>
      <c r="I10" s="20">
        <f>F10</f>
        <v>3.7168932126456911</v>
      </c>
      <c r="J10" s="18"/>
      <c r="K10" s="12"/>
      <c r="L10" s="12"/>
      <c r="M10" s="18">
        <f>F10</f>
        <v>3.7168932126456911</v>
      </c>
      <c r="N10" s="18"/>
      <c r="O10" s="23"/>
      <c r="P10" s="18"/>
      <c r="Q10" s="18">
        <f>F10</f>
        <v>3.7168932126456911</v>
      </c>
      <c r="T10" s="2"/>
      <c r="U10" s="2"/>
    </row>
    <row r="11" spans="1:21" ht="15.5" x14ac:dyDescent="0.35">
      <c r="A11" s="49" t="s">
        <v>34</v>
      </c>
      <c r="B11" s="60">
        <v>1445</v>
      </c>
      <c r="C11" s="61">
        <v>24256</v>
      </c>
      <c r="D11" s="54">
        <f t="shared" si="1"/>
        <v>0.23829155672823218</v>
      </c>
      <c r="E11" s="18">
        <f t="shared" si="2"/>
        <v>2.3829155672823217</v>
      </c>
      <c r="F11" s="19">
        <f t="shared" si="0"/>
        <v>1.4161548654573972</v>
      </c>
      <c r="G11" s="18">
        <f>(D11*539)/1000</f>
        <v>0.12843914907651713</v>
      </c>
      <c r="H11" s="12"/>
      <c r="I11" s="20">
        <f>F11</f>
        <v>1.4161548654573972</v>
      </c>
      <c r="J11" s="26">
        <f>F11</f>
        <v>1.4161548654573972</v>
      </c>
      <c r="K11" s="12"/>
      <c r="L11" s="12"/>
      <c r="M11" s="18">
        <f>F11</f>
        <v>1.4161548654573972</v>
      </c>
      <c r="N11" s="18"/>
      <c r="O11" s="23"/>
      <c r="P11" s="18">
        <f>F11</f>
        <v>1.4161548654573972</v>
      </c>
      <c r="Q11" s="18">
        <f>F11</f>
        <v>1.4161548654573972</v>
      </c>
      <c r="T11" s="2"/>
      <c r="U11" s="2"/>
    </row>
    <row r="12" spans="1:21" ht="15.5" x14ac:dyDescent="0.35">
      <c r="A12" s="50" t="s">
        <v>29</v>
      </c>
      <c r="B12" s="62">
        <v>10886</v>
      </c>
      <c r="C12" s="63">
        <v>14210</v>
      </c>
      <c r="D12" s="55">
        <f t="shared" si="1"/>
        <v>3.0643209007741028</v>
      </c>
      <c r="E12" s="24">
        <f t="shared" si="2"/>
        <v>30.643209007741028</v>
      </c>
      <c r="F12" s="19">
        <f t="shared" si="0"/>
        <v>18.211106648244499</v>
      </c>
      <c r="G12" s="24">
        <f>(D12*417)/1000</f>
        <v>1.2778218156228009</v>
      </c>
      <c r="H12" s="25"/>
      <c r="I12" s="26">
        <f>E12</f>
        <v>30.643209007741028</v>
      </c>
      <c r="J12" s="26"/>
      <c r="K12" s="25"/>
      <c r="L12" s="25"/>
      <c r="M12" s="25"/>
      <c r="N12" s="24"/>
      <c r="O12" s="27">
        <f>F12</f>
        <v>18.211106648244499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6579</v>
      </c>
      <c r="C13" s="63">
        <v>20499</v>
      </c>
      <c r="D13" s="55">
        <f t="shared" si="1"/>
        <v>1.283769939997073</v>
      </c>
      <c r="E13" s="24">
        <f t="shared" si="2"/>
        <v>12.837699399970731</v>
      </c>
      <c r="F13" s="19">
        <f t="shared" si="0"/>
        <v>7.6293808795257751</v>
      </c>
      <c r="G13" s="24">
        <f>(D13*497)/1000</f>
        <v>0.63803366017854524</v>
      </c>
      <c r="H13" s="25"/>
      <c r="I13" s="25"/>
      <c r="J13" s="26">
        <f>F13</f>
        <v>7.6293808795257751</v>
      </c>
      <c r="K13" s="24"/>
      <c r="L13" s="28"/>
      <c r="M13" s="25"/>
      <c r="N13" s="24"/>
      <c r="O13" s="27">
        <f>F13</f>
        <v>7.6293808795257751</v>
      </c>
      <c r="P13" s="24">
        <f>F13</f>
        <v>7.6293808795257751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16202</v>
      </c>
      <c r="C14" s="61">
        <v>17302</v>
      </c>
      <c r="D14" s="54">
        <f t="shared" si="1"/>
        <v>3.7456941394058489</v>
      </c>
      <c r="E14" s="18">
        <f t="shared" si="2"/>
        <v>37.456941394058489</v>
      </c>
      <c r="F14" s="19">
        <f t="shared" si="0"/>
        <v>22.260473903758715</v>
      </c>
      <c r="G14" s="18">
        <f>(D14*497)/1000</f>
        <v>1.8616099872847069</v>
      </c>
      <c r="H14" s="12"/>
      <c r="I14" s="12"/>
      <c r="J14" s="20">
        <f>F14</f>
        <v>22.260473903758715</v>
      </c>
      <c r="K14" s="12"/>
      <c r="L14" s="12"/>
      <c r="M14" s="18">
        <f>F14</f>
        <v>22.260473903758715</v>
      </c>
      <c r="N14" s="12"/>
      <c r="O14" s="21"/>
      <c r="P14" s="18">
        <f>F14</f>
        <v>22.260473903758715</v>
      </c>
      <c r="Q14" s="18">
        <f>F14</f>
        <v>22.260473903758715</v>
      </c>
      <c r="S14" s="2"/>
      <c r="T14" s="2"/>
      <c r="U14" s="2"/>
    </row>
    <row r="15" spans="1:21" ht="16" thickBot="1" x14ac:dyDescent="0.4">
      <c r="A15" s="53" t="s">
        <v>35</v>
      </c>
      <c r="B15" s="64">
        <v>3807</v>
      </c>
      <c r="C15" s="65">
        <v>25044</v>
      </c>
      <c r="D15" s="54">
        <f t="shared" si="1"/>
        <v>0.60804983229516052</v>
      </c>
      <c r="E15" s="18">
        <f t="shared" si="2"/>
        <v>6.0804983229516054</v>
      </c>
      <c r="F15" s="19">
        <f t="shared" si="0"/>
        <v>3.6136098998564563</v>
      </c>
      <c r="G15" s="18">
        <f>(D15*579)/1000</f>
        <v>0.35206085289889794</v>
      </c>
      <c r="H15" s="12"/>
      <c r="I15" s="12"/>
      <c r="J15" s="12"/>
      <c r="K15" s="18">
        <f>F15</f>
        <v>3.6136098998564563</v>
      </c>
      <c r="L15" s="12"/>
      <c r="M15" s="12"/>
      <c r="N15" s="18"/>
      <c r="O15" s="23">
        <f>F15</f>
        <v>3.6136098998564563</v>
      </c>
      <c r="P15" s="18">
        <f>F15</f>
        <v>3.6136098998564563</v>
      </c>
      <c r="Q15" s="18">
        <f>F15</f>
        <v>3.6136098998564563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168.26659466460788</v>
      </c>
      <c r="F16" s="18">
        <f t="shared" si="3"/>
        <v>100.00000000000001</v>
      </c>
      <c r="G16" s="29">
        <f t="shared" si="3"/>
        <v>7.30827769858087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69.707807480601048</v>
      </c>
      <c r="N16" s="18">
        <f>SUM(N8:N13)</f>
        <v>0</v>
      </c>
      <c r="O16" s="23">
        <f>SUM(O8:O15)</f>
        <v>29.454097427626731</v>
      </c>
      <c r="P16" s="18">
        <f>SUM(P8:P15)</f>
        <v>35.75771464037058</v>
      </c>
      <c r="Q16" s="18">
        <f>SUM(Q8:Q15)</f>
        <v>31.007131881718259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3.6541388492904343E-2</v>
      </c>
      <c r="H17" s="36" t="s">
        <v>39</v>
      </c>
      <c r="I17" s="37"/>
      <c r="J17" s="38"/>
      <c r="K17" s="38"/>
      <c r="L17" s="38">
        <f>SUM(O16:Q16)</f>
        <v>96.218943949715566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0.14616555397161737</v>
      </c>
      <c r="H18" s="41" t="s">
        <v>39</v>
      </c>
      <c r="I18" s="2"/>
      <c r="J18" s="2"/>
      <c r="K18" s="2"/>
      <c r="L18" s="42">
        <f>L17/L16</f>
        <v>0.96218943949715585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3.3999999999999998E-3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42.98986881518158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9608-19F6-4E15-A748-45DDFE68F7D7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13314</v>
      </c>
      <c r="C8" s="59">
        <v>9054</v>
      </c>
      <c r="D8" s="54">
        <f>(B8/C8)*((Q$4/M$4)*T$4)</f>
        <v>5.8820410868124586</v>
      </c>
      <c r="E8" s="18">
        <f>D8*($I$4/(($K$4/$M$4)*$Q$4))</f>
        <v>58.820410868124583</v>
      </c>
      <c r="F8" s="19">
        <f t="shared" ref="F8:F15" si="0">(E8/E$16)*100</f>
        <v>41.425097643548639</v>
      </c>
      <c r="G8" s="18">
        <f>(D8*379)/1000</f>
        <v>2.229293571901922</v>
      </c>
      <c r="H8" s="18">
        <f>F8</f>
        <v>41.425097643548639</v>
      </c>
      <c r="I8" s="12"/>
      <c r="J8" s="12"/>
      <c r="K8" s="12"/>
      <c r="L8" s="12"/>
      <c r="M8" s="20">
        <f>F8</f>
        <v>41.425097643548639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607</v>
      </c>
      <c r="C9" s="61">
        <v>15549</v>
      </c>
      <c r="D9" s="54">
        <f t="shared" ref="D9:D15" si="1">(B9/C9)*((Q$4/M$4)*T$4)</f>
        <v>0.15615152099813492</v>
      </c>
      <c r="E9" s="18">
        <f t="shared" ref="E9:E15" si="2">D9*($I$4/(($K$4/$M$4)*$Q$4))</f>
        <v>1.5615152099813492</v>
      </c>
      <c r="F9" s="19">
        <f t="shared" si="0"/>
        <v>1.0997189426369298</v>
      </c>
      <c r="G9" s="18">
        <f>(D9*459)/1000</f>
        <v>7.167354813814393E-2</v>
      </c>
      <c r="H9" s="12"/>
      <c r="I9" s="20">
        <f>F9</f>
        <v>1.0997189426369298</v>
      </c>
      <c r="J9" s="26"/>
      <c r="K9" s="12"/>
      <c r="L9" s="12"/>
      <c r="M9" s="12"/>
      <c r="N9" s="18"/>
      <c r="O9" s="23"/>
      <c r="P9" s="18">
        <f>F9</f>
        <v>1.0997189426369298</v>
      </c>
      <c r="Q9" s="18"/>
      <c r="T9" s="2"/>
      <c r="U9" s="2"/>
    </row>
    <row r="10" spans="1:21" ht="15.5" x14ac:dyDescent="0.35">
      <c r="A10" s="48" t="s">
        <v>30</v>
      </c>
      <c r="B10" s="60">
        <v>3243</v>
      </c>
      <c r="C10" s="61">
        <v>21363</v>
      </c>
      <c r="D10" s="54">
        <f t="shared" si="1"/>
        <v>0.60721808734728266</v>
      </c>
      <c r="E10" s="18">
        <f t="shared" si="2"/>
        <v>6.0721808734728269</v>
      </c>
      <c r="F10" s="19">
        <f t="shared" si="0"/>
        <v>4.2764183704336025</v>
      </c>
      <c r="G10" s="18">
        <f>(D10*459)/1000</f>
        <v>0.27871310209240274</v>
      </c>
      <c r="H10" s="12"/>
      <c r="I10" s="20">
        <f>F10</f>
        <v>4.2764183704336025</v>
      </c>
      <c r="J10" s="18"/>
      <c r="K10" s="12"/>
      <c r="L10" s="12"/>
      <c r="M10" s="18">
        <f>F10</f>
        <v>4.2764183704336025</v>
      </c>
      <c r="N10" s="18"/>
      <c r="O10" s="23"/>
      <c r="P10" s="18"/>
      <c r="Q10" s="18">
        <f>F10</f>
        <v>4.2764183704336025</v>
      </c>
      <c r="T10" s="2"/>
      <c r="U10" s="2"/>
    </row>
    <row r="11" spans="1:21" ht="15.5" x14ac:dyDescent="0.35">
      <c r="A11" s="49" t="s">
        <v>34</v>
      </c>
      <c r="B11" s="60">
        <v>1287</v>
      </c>
      <c r="C11" s="61">
        <v>20363</v>
      </c>
      <c r="D11" s="54">
        <f t="shared" si="1"/>
        <v>0.25281147178706476</v>
      </c>
      <c r="E11" s="18">
        <f t="shared" si="2"/>
        <v>2.5281147178706478</v>
      </c>
      <c r="F11" s="19">
        <f t="shared" si="0"/>
        <v>1.7804601752388798</v>
      </c>
      <c r="G11" s="18">
        <f>(D11*539)/1000</f>
        <v>0.1362653832932279</v>
      </c>
      <c r="H11" s="12"/>
      <c r="I11" s="20">
        <f>F11</f>
        <v>1.7804601752388798</v>
      </c>
      <c r="J11" s="26">
        <f>F11</f>
        <v>1.7804601752388798</v>
      </c>
      <c r="K11" s="12"/>
      <c r="L11" s="12"/>
      <c r="M11" s="18">
        <f>F11</f>
        <v>1.7804601752388798</v>
      </c>
      <c r="N11" s="18"/>
      <c r="O11" s="23"/>
      <c r="P11" s="18">
        <f>F11</f>
        <v>1.7804601752388798</v>
      </c>
      <c r="Q11" s="18">
        <f>F11</f>
        <v>1.7804601752388798</v>
      </c>
      <c r="T11" s="2"/>
      <c r="U11" s="2"/>
    </row>
    <row r="12" spans="1:21" ht="15.5" x14ac:dyDescent="0.35">
      <c r="A12" s="50" t="s">
        <v>29</v>
      </c>
      <c r="B12" s="62">
        <v>6750</v>
      </c>
      <c r="C12" s="63">
        <v>12170</v>
      </c>
      <c r="D12" s="55">
        <f t="shared" si="1"/>
        <v>2.218570254724733</v>
      </c>
      <c r="E12" s="24">
        <f t="shared" si="2"/>
        <v>22.185702547247331</v>
      </c>
      <c r="F12" s="19">
        <f t="shared" si="0"/>
        <v>15.624591544777644</v>
      </c>
      <c r="G12" s="24">
        <f>(D12*417)/1000</f>
        <v>0.92514379622021359</v>
      </c>
      <c r="H12" s="25"/>
      <c r="I12" s="26">
        <f>E12</f>
        <v>22.185702547247331</v>
      </c>
      <c r="J12" s="26"/>
      <c r="K12" s="25"/>
      <c r="L12" s="25"/>
      <c r="M12" s="25"/>
      <c r="N12" s="24"/>
      <c r="O12" s="27">
        <f>F12</f>
        <v>15.624591544777644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5165</v>
      </c>
      <c r="C13" s="63">
        <v>17237</v>
      </c>
      <c r="D13" s="55">
        <f t="shared" si="1"/>
        <v>1.1985844404478738</v>
      </c>
      <c r="E13" s="24">
        <f t="shared" si="2"/>
        <v>11.985844404478739</v>
      </c>
      <c r="F13" s="19">
        <f t="shared" si="0"/>
        <v>8.4411986837205095</v>
      </c>
      <c r="G13" s="24">
        <f>(D13*497)/1000</f>
        <v>0.59569646690259337</v>
      </c>
      <c r="H13" s="25"/>
      <c r="I13" s="25"/>
      <c r="J13" s="26">
        <f>F13</f>
        <v>8.4411986837205095</v>
      </c>
      <c r="K13" s="24"/>
      <c r="L13" s="28"/>
      <c r="M13" s="25"/>
      <c r="N13" s="24"/>
      <c r="O13" s="27">
        <f>F13</f>
        <v>8.4411986837205095</v>
      </c>
      <c r="P13" s="24">
        <f>F13</f>
        <v>8.4411986837205095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12413</v>
      </c>
      <c r="C14" s="61">
        <v>15330</v>
      </c>
      <c r="D14" s="54">
        <f t="shared" si="1"/>
        <v>3.2388780169602089</v>
      </c>
      <c r="E14" s="18">
        <f t="shared" si="2"/>
        <v>32.388780169602086</v>
      </c>
      <c r="F14" s="19">
        <f t="shared" si="0"/>
        <v>22.810251769395315</v>
      </c>
      <c r="G14" s="18">
        <f>(D14*497)/1000</f>
        <v>1.6097223744292239</v>
      </c>
      <c r="H14" s="12"/>
      <c r="I14" s="12"/>
      <c r="J14" s="20">
        <f>F14</f>
        <v>22.810251769395315</v>
      </c>
      <c r="K14" s="12"/>
      <c r="L14" s="12"/>
      <c r="M14" s="18">
        <f>F14</f>
        <v>22.810251769395315</v>
      </c>
      <c r="N14" s="12"/>
      <c r="O14" s="21"/>
      <c r="P14" s="18">
        <f>F14</f>
        <v>22.810251769395315</v>
      </c>
      <c r="Q14" s="18">
        <f>F14</f>
        <v>22.810251769395315</v>
      </c>
      <c r="S14" s="2"/>
      <c r="T14" s="2"/>
      <c r="U14" s="2"/>
    </row>
    <row r="15" spans="1:21" ht="16" thickBot="1" x14ac:dyDescent="0.4">
      <c r="A15" s="53" t="s">
        <v>35</v>
      </c>
      <c r="B15" s="64">
        <v>3621</v>
      </c>
      <c r="C15" s="65">
        <v>22457</v>
      </c>
      <c r="D15" s="54">
        <f t="shared" si="1"/>
        <v>0.64496593489780474</v>
      </c>
      <c r="E15" s="18">
        <f t="shared" si="2"/>
        <v>6.4496593489780469</v>
      </c>
      <c r="F15" s="19">
        <f t="shared" si="0"/>
        <v>4.5422628702484706</v>
      </c>
      <c r="G15" s="18">
        <f>(D15*579)/1000</f>
        <v>0.37343527630582896</v>
      </c>
      <c r="H15" s="12"/>
      <c r="I15" s="12"/>
      <c r="J15" s="12"/>
      <c r="K15" s="18">
        <f>F15</f>
        <v>4.5422628702484706</v>
      </c>
      <c r="L15" s="12"/>
      <c r="M15" s="12"/>
      <c r="N15" s="18"/>
      <c r="O15" s="23">
        <f>F15</f>
        <v>4.5422628702484706</v>
      </c>
      <c r="P15" s="18">
        <f>F15</f>
        <v>4.5422628702484706</v>
      </c>
      <c r="Q15" s="18">
        <f>F15</f>
        <v>4.5422628702484706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141.99220813975563</v>
      </c>
      <c r="F16" s="18">
        <f t="shared" si="3"/>
        <v>100</v>
      </c>
      <c r="G16" s="29">
        <f t="shared" si="3"/>
        <v>6.2199435192835564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70.292227958616436</v>
      </c>
      <c r="N16" s="18">
        <f>SUM(N8:N13)</f>
        <v>0</v>
      </c>
      <c r="O16" s="23">
        <f>SUM(O8:O15)</f>
        <v>28.608053098746623</v>
      </c>
      <c r="P16" s="18">
        <f>SUM(P8:P15)</f>
        <v>38.673892441240106</v>
      </c>
      <c r="Q16" s="18">
        <f>SUM(Q8:Q15)</f>
        <v>33.409393185316269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3.1099717596417779E-2</v>
      </c>
      <c r="H17" s="36" t="s">
        <v>39</v>
      </c>
      <c r="I17" s="37"/>
      <c r="J17" s="38"/>
      <c r="K17" s="38"/>
      <c r="L17" s="38">
        <f>SUM(O16:Q16)</f>
        <v>100.69133872530301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0.12439887038567111</v>
      </c>
      <c r="H18" s="41" t="s">
        <v>39</v>
      </c>
      <c r="I18" s="2"/>
      <c r="J18" s="2"/>
      <c r="K18" s="2"/>
      <c r="L18" s="42">
        <f>L17/L16</f>
        <v>1.0069133872530303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34.555241773797533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BB15-2CC6-480B-9486-3D7DAEB57ABF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10858</v>
      </c>
      <c r="C8" s="59">
        <v>11926</v>
      </c>
      <c r="D8" s="54">
        <f>(B8/C8)*((Q$4/M$4)*T$4)</f>
        <v>3.6417910447761193</v>
      </c>
      <c r="E8" s="18">
        <f>D8*($I$4/(($K$4/$M$4)*$Q$4))</f>
        <v>36.417910447761194</v>
      </c>
      <c r="F8" s="19">
        <f t="shared" ref="F8:F15" si="0">(E8/E$16)*100</f>
        <v>30.724877312042821</v>
      </c>
      <c r="G8" s="18">
        <f>(D8*379)/1000</f>
        <v>1.3802388059701491</v>
      </c>
      <c r="H8" s="18">
        <f>F8</f>
        <v>30.724877312042821</v>
      </c>
      <c r="I8" s="12"/>
      <c r="J8" s="12"/>
      <c r="K8" s="12"/>
      <c r="L8" s="12"/>
      <c r="M8" s="20">
        <f>F8</f>
        <v>30.724877312042821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614</v>
      </c>
      <c r="C9" s="61">
        <v>21038</v>
      </c>
      <c r="D9" s="54">
        <f t="shared" ref="D9:D15" si="1">(B9/C9)*((Q$4/M$4)*T$4)</f>
        <v>0.11674113508888678</v>
      </c>
      <c r="E9" s="18">
        <f t="shared" ref="E9:E15" si="2">D9*($I$4/(($K$4/$M$4)*$Q$4))</f>
        <v>1.1674113508888677</v>
      </c>
      <c r="F9" s="19">
        <f t="shared" si="0"/>
        <v>0.98491566615820669</v>
      </c>
      <c r="G9" s="18">
        <f>(D9*459)/1000</f>
        <v>5.3584181005799029E-2</v>
      </c>
      <c r="H9" s="12"/>
      <c r="I9" s="20">
        <f>F9</f>
        <v>0.98491566615820669</v>
      </c>
      <c r="J9" s="26"/>
      <c r="K9" s="12"/>
      <c r="L9" s="12"/>
      <c r="M9" s="12"/>
      <c r="N9" s="18"/>
      <c r="O9" s="23"/>
      <c r="P9" s="18">
        <f>F9</f>
        <v>0.98491566615820669</v>
      </c>
      <c r="Q9" s="18"/>
      <c r="T9" s="2"/>
      <c r="U9" s="2"/>
    </row>
    <row r="10" spans="1:21" ht="15.5" x14ac:dyDescent="0.35">
      <c r="A10" s="48" t="s">
        <v>30</v>
      </c>
      <c r="B10" s="60">
        <v>3666</v>
      </c>
      <c r="C10" s="61">
        <v>27863</v>
      </c>
      <c r="D10" s="54">
        <f t="shared" si="1"/>
        <v>0.52628934429171303</v>
      </c>
      <c r="E10" s="18">
        <f t="shared" si="2"/>
        <v>5.2628934429171306</v>
      </c>
      <c r="F10" s="19">
        <f t="shared" si="0"/>
        <v>4.4401711507290536</v>
      </c>
      <c r="G10" s="18">
        <f>(D10*459)/1000</f>
        <v>0.2415668090298963</v>
      </c>
      <c r="H10" s="12"/>
      <c r="I10" s="20">
        <f>F10</f>
        <v>4.4401711507290536</v>
      </c>
      <c r="J10" s="18"/>
      <c r="K10" s="12"/>
      <c r="L10" s="12"/>
      <c r="M10" s="18">
        <f>F10</f>
        <v>4.4401711507290536</v>
      </c>
      <c r="N10" s="18"/>
      <c r="O10" s="23"/>
      <c r="P10" s="18"/>
      <c r="Q10" s="18">
        <f>F10</f>
        <v>4.4401711507290536</v>
      </c>
      <c r="T10" s="2"/>
      <c r="U10" s="2"/>
    </row>
    <row r="11" spans="1:21" ht="15.5" x14ac:dyDescent="0.35">
      <c r="A11" s="49" t="s">
        <v>34</v>
      </c>
      <c r="B11" s="60">
        <v>1534</v>
      </c>
      <c r="C11" s="61">
        <v>29656</v>
      </c>
      <c r="D11" s="54">
        <f t="shared" si="1"/>
        <v>0.2069058537901268</v>
      </c>
      <c r="E11" s="18">
        <f t="shared" si="2"/>
        <v>2.069058537901268</v>
      </c>
      <c r="F11" s="19">
        <f t="shared" si="0"/>
        <v>1.7456127753304211</v>
      </c>
      <c r="G11" s="18">
        <f>(D11*539)/1000</f>
        <v>0.11152225519287835</v>
      </c>
      <c r="H11" s="12"/>
      <c r="I11" s="20">
        <f>F11</f>
        <v>1.7456127753304211</v>
      </c>
      <c r="J11" s="26">
        <f>F11</f>
        <v>1.7456127753304211</v>
      </c>
      <c r="K11" s="12"/>
      <c r="L11" s="12"/>
      <c r="M11" s="18">
        <f>F11</f>
        <v>1.7456127753304211</v>
      </c>
      <c r="N11" s="18"/>
      <c r="O11" s="23"/>
      <c r="P11" s="18">
        <f>F11</f>
        <v>1.7456127753304211</v>
      </c>
      <c r="Q11" s="18">
        <f>F11</f>
        <v>1.7456127753304211</v>
      </c>
      <c r="T11" s="2"/>
      <c r="U11" s="2"/>
    </row>
    <row r="12" spans="1:21" ht="15.5" x14ac:dyDescent="0.35">
      <c r="A12" s="50" t="s">
        <v>29</v>
      </c>
      <c r="B12" s="62">
        <v>10237</v>
      </c>
      <c r="C12" s="63">
        <v>16691</v>
      </c>
      <c r="D12" s="55">
        <f t="shared" si="1"/>
        <v>2.4532981846504103</v>
      </c>
      <c r="E12" s="24">
        <f t="shared" si="2"/>
        <v>24.532981846504104</v>
      </c>
      <c r="F12" s="19">
        <f t="shared" si="0"/>
        <v>20.697861246422796</v>
      </c>
      <c r="G12" s="24">
        <f>(D12*417)/1000</f>
        <v>1.0230253429992211</v>
      </c>
      <c r="H12" s="25"/>
      <c r="I12" s="26">
        <f>E12</f>
        <v>24.532981846504104</v>
      </c>
      <c r="J12" s="26"/>
      <c r="K12" s="25"/>
      <c r="L12" s="25"/>
      <c r="M12" s="25"/>
      <c r="N12" s="24"/>
      <c r="O12" s="27">
        <f>F12</f>
        <v>20.697861246422796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6867</v>
      </c>
      <c r="C13" s="63">
        <v>25032</v>
      </c>
      <c r="D13" s="55">
        <f t="shared" si="1"/>
        <v>1.0973154362416107</v>
      </c>
      <c r="E13" s="24">
        <f t="shared" si="2"/>
        <v>10.973154362416107</v>
      </c>
      <c r="F13" s="19">
        <f t="shared" si="0"/>
        <v>9.2577750169098092</v>
      </c>
      <c r="G13" s="24">
        <f>(D13*497)/1000</f>
        <v>0.54536577181208057</v>
      </c>
      <c r="H13" s="25"/>
      <c r="I13" s="25"/>
      <c r="J13" s="26">
        <f>F13</f>
        <v>9.2577750169098092</v>
      </c>
      <c r="K13" s="24"/>
      <c r="L13" s="28"/>
      <c r="M13" s="25"/>
      <c r="N13" s="24"/>
      <c r="O13" s="27">
        <f>F13</f>
        <v>9.2577750169098092</v>
      </c>
      <c r="P13" s="24">
        <f>F13</f>
        <v>9.2577750169098092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16700</v>
      </c>
      <c r="C14" s="61">
        <v>20442</v>
      </c>
      <c r="D14" s="54">
        <f t="shared" si="1"/>
        <v>3.2677820174151258</v>
      </c>
      <c r="E14" s="18">
        <f t="shared" si="2"/>
        <v>32.677820174151258</v>
      </c>
      <c r="F14" s="19">
        <f t="shared" si="0"/>
        <v>27.569456987818963</v>
      </c>
      <c r="G14" s="18">
        <f>(D14*497)/1000</f>
        <v>1.6240876626553173</v>
      </c>
      <c r="H14" s="12"/>
      <c r="I14" s="12"/>
      <c r="J14" s="20">
        <f>F14</f>
        <v>27.569456987818963</v>
      </c>
      <c r="K14" s="12"/>
      <c r="L14" s="12"/>
      <c r="M14" s="18">
        <f>F14</f>
        <v>27.569456987818963</v>
      </c>
      <c r="N14" s="12"/>
      <c r="O14" s="21"/>
      <c r="P14" s="18">
        <f>F14</f>
        <v>27.569456987818963</v>
      </c>
      <c r="Q14" s="18">
        <f>F14</f>
        <v>27.569456987818963</v>
      </c>
      <c r="S14" s="2"/>
      <c r="T14" s="2"/>
      <c r="U14" s="2"/>
    </row>
    <row r="15" spans="1:21" ht="16" thickBot="1" x14ac:dyDescent="0.4">
      <c r="A15" s="53" t="s">
        <v>35</v>
      </c>
      <c r="B15" s="64">
        <v>3695</v>
      </c>
      <c r="C15" s="65">
        <v>27230</v>
      </c>
      <c r="D15" s="54">
        <f t="shared" si="1"/>
        <v>0.54278369445464558</v>
      </c>
      <c r="E15" s="18">
        <f t="shared" si="2"/>
        <v>5.4278369445464563</v>
      </c>
      <c r="F15" s="19">
        <f t="shared" si="0"/>
        <v>4.5793298445879245</v>
      </c>
      <c r="G15" s="18">
        <f>(D15*579)/1000</f>
        <v>0.31427175908923977</v>
      </c>
      <c r="H15" s="12"/>
      <c r="I15" s="12"/>
      <c r="J15" s="12"/>
      <c r="K15" s="18">
        <f>F15</f>
        <v>4.5793298445879245</v>
      </c>
      <c r="L15" s="12"/>
      <c r="M15" s="12"/>
      <c r="N15" s="18"/>
      <c r="O15" s="23">
        <f>F15</f>
        <v>4.5793298445879245</v>
      </c>
      <c r="P15" s="18">
        <f>F15</f>
        <v>4.5793298445879245</v>
      </c>
      <c r="Q15" s="18">
        <f>F15</f>
        <v>4.5793298445879245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118.52906710708639</v>
      </c>
      <c r="F16" s="18">
        <f t="shared" si="3"/>
        <v>100</v>
      </c>
      <c r="G16" s="29">
        <f t="shared" si="3"/>
        <v>5.2936625877545822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64.48011822592126</v>
      </c>
      <c r="N16" s="18">
        <f>SUM(N8:N13)</f>
        <v>0</v>
      </c>
      <c r="O16" s="23">
        <f>SUM(O8:O15)</f>
        <v>34.534966107920532</v>
      </c>
      <c r="P16" s="18">
        <f>SUM(P8:P15)</f>
        <v>44.137090290805325</v>
      </c>
      <c r="Q16" s="18">
        <f>SUM(Q8:Q15)</f>
        <v>38.334570758466363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2.6468312938772911E-2</v>
      </c>
      <c r="H17" s="36" t="s">
        <v>39</v>
      </c>
      <c r="I17" s="37"/>
      <c r="J17" s="38"/>
      <c r="K17" s="38"/>
      <c r="L17" s="38">
        <f>SUM(O16:Q16)</f>
        <v>117.00662715719221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0.10587325175509164</v>
      </c>
      <c r="H18" s="41" t="s">
        <v>39</v>
      </c>
      <c r="I18" s="2"/>
      <c r="J18" s="2"/>
      <c r="K18" s="2"/>
      <c r="L18" s="42">
        <f>L17/L16</f>
        <v>1.1700662715719223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28.614392366240985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848-692E-48A3-A5B8-9859A4BC2712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7086</v>
      </c>
      <c r="C8" s="59">
        <v>10097</v>
      </c>
      <c r="D8" s="54">
        <f>(B8/C8)*((Q$4/M$4)*T$4)</f>
        <v>2.8071704466673268</v>
      </c>
      <c r="E8" s="18">
        <f>D8*($I$4/(($K$4/$M$4)*$Q$4))</f>
        <v>28.071704466673268</v>
      </c>
      <c r="F8" s="19">
        <f t="shared" ref="F8:F15" si="0">(E8/E$16)*100</f>
        <v>38.687144689983974</v>
      </c>
      <c r="G8" s="18">
        <f>(D8*379)/1000</f>
        <v>1.0639175992869168</v>
      </c>
      <c r="H8" s="18">
        <f>F8</f>
        <v>38.687144689983974</v>
      </c>
      <c r="I8" s="12"/>
      <c r="J8" s="12"/>
      <c r="K8" s="12"/>
      <c r="L8" s="12"/>
      <c r="M8" s="20">
        <f>F8</f>
        <v>38.687144689983974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740</v>
      </c>
      <c r="C9" s="61">
        <v>18128</v>
      </c>
      <c r="D9" s="54">
        <f t="shared" ref="D9:D15" si="1">(B9/C9)*((Q$4/M$4)*T$4)</f>
        <v>0.16328331862312445</v>
      </c>
      <c r="E9" s="18">
        <f t="shared" ref="E9:E15" si="2">D9*($I$4/(($K$4/$M$4)*$Q$4))</f>
        <v>1.6328331862312444</v>
      </c>
      <c r="F9" s="19">
        <f t="shared" si="0"/>
        <v>2.2502963368444808</v>
      </c>
      <c r="G9" s="18">
        <f>(D9*459)/1000</f>
        <v>7.4947043248014128E-2</v>
      </c>
      <c r="H9" s="12"/>
      <c r="I9" s="20">
        <f>F9</f>
        <v>2.2502963368444808</v>
      </c>
      <c r="J9" s="26"/>
      <c r="K9" s="12"/>
      <c r="L9" s="12"/>
      <c r="M9" s="12"/>
      <c r="N9" s="18"/>
      <c r="O9" s="23"/>
      <c r="P9" s="18">
        <f>F9</f>
        <v>2.2502963368444808</v>
      </c>
      <c r="Q9" s="18"/>
      <c r="T9" s="2"/>
      <c r="U9" s="2"/>
    </row>
    <row r="10" spans="1:21" ht="15.5" x14ac:dyDescent="0.35">
      <c r="A10" s="48" t="s">
        <v>30</v>
      </c>
      <c r="B10" s="60">
        <v>2009</v>
      </c>
      <c r="C10" s="61">
        <v>26377</v>
      </c>
      <c r="D10" s="54">
        <f t="shared" si="1"/>
        <v>0.30465936232323615</v>
      </c>
      <c r="E10" s="18">
        <f t="shared" si="2"/>
        <v>3.0465936232323614</v>
      </c>
      <c r="F10" s="19">
        <f t="shared" si="0"/>
        <v>4.1986765874334804</v>
      </c>
      <c r="G10" s="18">
        <f>(D10*459)/1000</f>
        <v>0.13983864730636542</v>
      </c>
      <c r="H10" s="12"/>
      <c r="I10" s="20">
        <f>F10</f>
        <v>4.1986765874334804</v>
      </c>
      <c r="J10" s="18"/>
      <c r="K10" s="12"/>
      <c r="L10" s="12"/>
      <c r="M10" s="18">
        <f>F10</f>
        <v>4.1986765874334804</v>
      </c>
      <c r="N10" s="18"/>
      <c r="O10" s="23"/>
      <c r="P10" s="18"/>
      <c r="Q10" s="18">
        <f>F10</f>
        <v>4.1986765874334804</v>
      </c>
      <c r="T10" s="2"/>
      <c r="U10" s="2"/>
    </row>
    <row r="11" spans="1:21" ht="15.5" x14ac:dyDescent="0.35">
      <c r="A11" s="49" t="s">
        <v>34</v>
      </c>
      <c r="B11" s="60">
        <v>1754</v>
      </c>
      <c r="C11" s="61">
        <v>22667</v>
      </c>
      <c r="D11" s="54">
        <f t="shared" si="1"/>
        <v>0.30952485992853046</v>
      </c>
      <c r="E11" s="18">
        <f t="shared" si="2"/>
        <v>3.0952485992853047</v>
      </c>
      <c r="F11" s="19">
        <f t="shared" si="0"/>
        <v>4.2657306596463958</v>
      </c>
      <c r="G11" s="18">
        <f>(D11*539)/1000</f>
        <v>0.16683389950147792</v>
      </c>
      <c r="H11" s="12"/>
      <c r="I11" s="20">
        <f>F11</f>
        <v>4.2657306596463958</v>
      </c>
      <c r="J11" s="26">
        <f>F11</f>
        <v>4.2657306596463958</v>
      </c>
      <c r="K11" s="12"/>
      <c r="L11" s="12"/>
      <c r="M11" s="18">
        <f>F11</f>
        <v>4.2657306596463958</v>
      </c>
      <c r="N11" s="18"/>
      <c r="O11" s="23"/>
      <c r="P11" s="18">
        <f>F11</f>
        <v>4.2657306596463958</v>
      </c>
      <c r="Q11" s="18">
        <f>F11</f>
        <v>4.2657306596463958</v>
      </c>
      <c r="T11" s="2"/>
      <c r="U11" s="2"/>
    </row>
    <row r="12" spans="1:21" ht="15.5" x14ac:dyDescent="0.35">
      <c r="A12" s="50" t="s">
        <v>29</v>
      </c>
      <c r="B12" s="62">
        <v>4187</v>
      </c>
      <c r="C12" s="63">
        <v>14056</v>
      </c>
      <c r="D12" s="55">
        <f t="shared" si="1"/>
        <v>1.1915196357427433</v>
      </c>
      <c r="E12" s="24">
        <f t="shared" si="2"/>
        <v>11.915196357427433</v>
      </c>
      <c r="F12" s="19">
        <f t="shared" si="0"/>
        <v>16.420980993035986</v>
      </c>
      <c r="G12" s="24">
        <f>(D12*417)/1000</f>
        <v>0.49686368810472398</v>
      </c>
      <c r="H12" s="25"/>
      <c r="I12" s="26">
        <f>E12</f>
        <v>11.915196357427433</v>
      </c>
      <c r="J12" s="26"/>
      <c r="K12" s="25"/>
      <c r="L12" s="25"/>
      <c r="M12" s="25"/>
      <c r="N12" s="24"/>
      <c r="O12" s="27">
        <f>F12</f>
        <v>16.420980993035986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2442</v>
      </c>
      <c r="C13" s="63">
        <v>19327</v>
      </c>
      <c r="D13" s="55">
        <f t="shared" si="1"/>
        <v>0.50540694365395555</v>
      </c>
      <c r="E13" s="24">
        <f t="shared" si="2"/>
        <v>5.0540694365395558</v>
      </c>
      <c r="F13" s="19">
        <f t="shared" si="0"/>
        <v>6.9652883314143574</v>
      </c>
      <c r="G13" s="24">
        <f>(D13*497)/1000</f>
        <v>0.25118725099601591</v>
      </c>
      <c r="H13" s="25"/>
      <c r="I13" s="25"/>
      <c r="J13" s="26">
        <f>F13</f>
        <v>6.9652883314143574</v>
      </c>
      <c r="K13" s="24"/>
      <c r="L13" s="28"/>
      <c r="M13" s="25"/>
      <c r="N13" s="24"/>
      <c r="O13" s="27">
        <f>F13</f>
        <v>6.9652883314143574</v>
      </c>
      <c r="P13" s="24">
        <f>F13</f>
        <v>6.9652883314143574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6185</v>
      </c>
      <c r="C14" s="61">
        <v>18078</v>
      </c>
      <c r="D14" s="54">
        <f t="shared" si="1"/>
        <v>1.3685142161743555</v>
      </c>
      <c r="E14" s="18">
        <f t="shared" si="2"/>
        <v>13.685142161743556</v>
      </c>
      <c r="F14" s="19">
        <f t="shared" si="0"/>
        <v>18.860239695915979</v>
      </c>
      <c r="G14" s="18">
        <f>(D14*497)/1000</f>
        <v>0.68015156543865474</v>
      </c>
      <c r="H14" s="12"/>
      <c r="I14" s="12"/>
      <c r="J14" s="20">
        <f>F14</f>
        <v>18.860239695915979</v>
      </c>
      <c r="K14" s="12"/>
      <c r="L14" s="12"/>
      <c r="M14" s="18">
        <f>F14</f>
        <v>18.860239695915979</v>
      </c>
      <c r="N14" s="12"/>
      <c r="O14" s="21"/>
      <c r="P14" s="18">
        <f>F14</f>
        <v>18.860239695915979</v>
      </c>
      <c r="Q14" s="18">
        <f>F14</f>
        <v>18.860239695915979</v>
      </c>
      <c r="S14" s="2"/>
      <c r="T14" s="2"/>
      <c r="U14" s="2"/>
    </row>
    <row r="15" spans="1:21" ht="16" thickBot="1" x14ac:dyDescent="0.4">
      <c r="A15" s="53" t="s">
        <v>35</v>
      </c>
      <c r="B15" s="64">
        <v>4069</v>
      </c>
      <c r="C15" s="65">
        <v>26858</v>
      </c>
      <c r="D15" s="54">
        <f t="shared" si="1"/>
        <v>0.60600193610842212</v>
      </c>
      <c r="E15" s="18">
        <f t="shared" si="2"/>
        <v>6.0600193610842208</v>
      </c>
      <c r="F15" s="19">
        <f t="shared" si="0"/>
        <v>8.3516427057253502</v>
      </c>
      <c r="G15" s="18">
        <f>(D15*579)/1000</f>
        <v>0.35087512100677637</v>
      </c>
      <c r="H15" s="12"/>
      <c r="I15" s="12"/>
      <c r="J15" s="12"/>
      <c r="K15" s="18">
        <f>F15</f>
        <v>8.3516427057253502</v>
      </c>
      <c r="L15" s="12"/>
      <c r="M15" s="12"/>
      <c r="N15" s="18"/>
      <c r="O15" s="23">
        <f>F15</f>
        <v>8.3516427057253502</v>
      </c>
      <c r="P15" s="18">
        <f>F15</f>
        <v>8.3516427057253502</v>
      </c>
      <c r="Q15" s="18">
        <f>F15</f>
        <v>8.3516427057253502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72.560807192216942</v>
      </c>
      <c r="F16" s="18">
        <f t="shared" si="3"/>
        <v>100</v>
      </c>
      <c r="G16" s="29">
        <f t="shared" si="3"/>
        <v>3.2246148148889455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66.011791632979822</v>
      </c>
      <c r="N16" s="18">
        <f>SUM(N8:N13)</f>
        <v>0</v>
      </c>
      <c r="O16" s="23">
        <f>SUM(O8:O15)</f>
        <v>31.737912030175693</v>
      </c>
      <c r="P16" s="18">
        <f>SUM(P8:P15)</f>
        <v>40.693197729546569</v>
      </c>
      <c r="Q16" s="18">
        <f>SUM(Q8:Q15)</f>
        <v>35.676289648721209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1.6123074074444726E-2</v>
      </c>
      <c r="H17" s="36" t="s">
        <v>39</v>
      </c>
      <c r="I17" s="37"/>
      <c r="J17" s="38"/>
      <c r="K17" s="38"/>
      <c r="L17" s="38">
        <f>SUM(O16:Q16)</f>
        <v>108.10739940844347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6.4492296297778903E-2</v>
      </c>
      <c r="H18" s="41" t="s">
        <v>39</v>
      </c>
      <c r="I18" s="2"/>
      <c r="J18" s="2"/>
      <c r="K18" s="2"/>
      <c r="L18" s="42">
        <f>L17/L16</f>
        <v>1.0810739940844349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19.54312009023603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A8F3-D9E6-494E-9FB9-B13FF304D53A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18457</v>
      </c>
      <c r="C8" s="59">
        <v>13157</v>
      </c>
      <c r="D8" s="54">
        <f>(B8/C8)*((Q$4/M$4)*T$4)</f>
        <v>5.6113095690506958</v>
      </c>
      <c r="E8" s="18">
        <f>D8*($I$4/(($K$4/$M$4)*$Q$4))</f>
        <v>56.11309569050696</v>
      </c>
      <c r="F8" s="19">
        <f t="shared" ref="F8:F15" si="0">(E8/E$16)*100</f>
        <v>40.843883959010455</v>
      </c>
      <c r="G8" s="18">
        <f>(D8*379)/1000</f>
        <v>2.1266863266702134</v>
      </c>
      <c r="H8" s="18">
        <f>F8</f>
        <v>40.843883959010455</v>
      </c>
      <c r="I8" s="12"/>
      <c r="J8" s="12"/>
      <c r="K8" s="12"/>
      <c r="L8" s="12"/>
      <c r="M8" s="20">
        <f>F8</f>
        <v>40.843883959010455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670</v>
      </c>
      <c r="C9" s="61">
        <v>25709</v>
      </c>
      <c r="D9" s="54">
        <f t="shared" ref="D9:D15" si="1">(B9/C9)*((Q$4/M$4)*T$4)</f>
        <v>0.10424365008362831</v>
      </c>
      <c r="E9" s="18">
        <f t="shared" ref="E9:E15" si="2">D9*($I$4/(($K$4/$M$4)*$Q$4))</f>
        <v>1.042436500836283</v>
      </c>
      <c r="F9" s="19">
        <f t="shared" si="0"/>
        <v>0.75877395375990853</v>
      </c>
      <c r="G9" s="18">
        <f>(D9*459)/1000</f>
        <v>4.7847835388385392E-2</v>
      </c>
      <c r="H9" s="12"/>
      <c r="I9" s="20">
        <f>F9</f>
        <v>0.75877395375990853</v>
      </c>
      <c r="J9" s="26"/>
      <c r="K9" s="12"/>
      <c r="L9" s="12"/>
      <c r="M9" s="12"/>
      <c r="N9" s="18"/>
      <c r="O9" s="23"/>
      <c r="P9" s="18">
        <f>F9</f>
        <v>0.75877395375990853</v>
      </c>
      <c r="Q9" s="18"/>
      <c r="T9" s="2"/>
      <c r="U9" s="2"/>
    </row>
    <row r="10" spans="1:21" ht="15.5" x14ac:dyDescent="0.35">
      <c r="A10" s="48" t="s">
        <v>30</v>
      </c>
      <c r="B10" s="60">
        <v>4176</v>
      </c>
      <c r="C10" s="61">
        <v>32732</v>
      </c>
      <c r="D10" s="54">
        <f t="shared" si="1"/>
        <v>0.51032628620310405</v>
      </c>
      <c r="E10" s="18">
        <f t="shared" si="2"/>
        <v>5.1032628620310403</v>
      </c>
      <c r="F10" s="19">
        <f t="shared" si="0"/>
        <v>3.7145887886628599</v>
      </c>
      <c r="G10" s="18">
        <f>(D10*459)/1000</f>
        <v>0.23423976536722474</v>
      </c>
      <c r="H10" s="12"/>
      <c r="I10" s="20">
        <f>F10</f>
        <v>3.7145887886628599</v>
      </c>
      <c r="J10" s="18"/>
      <c r="K10" s="12"/>
      <c r="L10" s="12"/>
      <c r="M10" s="18">
        <f>F10</f>
        <v>3.7145887886628599</v>
      </c>
      <c r="N10" s="18"/>
      <c r="O10" s="23"/>
      <c r="P10" s="18"/>
      <c r="Q10" s="18">
        <f>F10</f>
        <v>3.7145887886628599</v>
      </c>
      <c r="T10" s="2"/>
      <c r="U10" s="2"/>
    </row>
    <row r="11" spans="1:21" ht="15.5" x14ac:dyDescent="0.35">
      <c r="A11" s="49" t="s">
        <v>34</v>
      </c>
      <c r="B11" s="60">
        <v>1756</v>
      </c>
      <c r="C11" s="61">
        <v>35090</v>
      </c>
      <c r="D11" s="54">
        <f t="shared" si="1"/>
        <v>0.20017098888572243</v>
      </c>
      <c r="E11" s="18">
        <f t="shared" si="2"/>
        <v>2.0017098888572242</v>
      </c>
      <c r="F11" s="19">
        <f t="shared" si="0"/>
        <v>1.4570147202539689</v>
      </c>
      <c r="G11" s="18">
        <f>(D11*539)/1000</f>
        <v>0.10789216300940438</v>
      </c>
      <c r="H11" s="12"/>
      <c r="I11" s="20">
        <f>F11</f>
        <v>1.4570147202539689</v>
      </c>
      <c r="J11" s="26">
        <f>F11</f>
        <v>1.4570147202539689</v>
      </c>
      <c r="K11" s="12"/>
      <c r="L11" s="12"/>
      <c r="M11" s="18">
        <f>F11</f>
        <v>1.4570147202539689</v>
      </c>
      <c r="N11" s="18"/>
      <c r="O11" s="23"/>
      <c r="P11" s="18">
        <f>F11</f>
        <v>1.4570147202539689</v>
      </c>
      <c r="Q11" s="18">
        <f>F11</f>
        <v>1.4570147202539689</v>
      </c>
      <c r="T11" s="2"/>
      <c r="U11" s="2"/>
    </row>
    <row r="12" spans="1:21" ht="15.5" x14ac:dyDescent="0.35">
      <c r="A12" s="50" t="s">
        <v>29</v>
      </c>
      <c r="B12" s="62">
        <v>12696</v>
      </c>
      <c r="C12" s="63">
        <v>21463</v>
      </c>
      <c r="D12" s="55">
        <f t="shared" si="1"/>
        <v>2.3661184363788847</v>
      </c>
      <c r="E12" s="24">
        <f t="shared" si="2"/>
        <v>23.661184363788848</v>
      </c>
      <c r="F12" s="19">
        <f t="shared" si="0"/>
        <v>17.22262257312671</v>
      </c>
      <c r="G12" s="24">
        <f>(D12*417)/1000</f>
        <v>0.98667138796999498</v>
      </c>
      <c r="H12" s="25"/>
      <c r="I12" s="26">
        <f>E12</f>
        <v>23.661184363788848</v>
      </c>
      <c r="J12" s="26"/>
      <c r="K12" s="25"/>
      <c r="L12" s="25"/>
      <c r="M12" s="25"/>
      <c r="N12" s="24"/>
      <c r="O12" s="27">
        <f>F12</f>
        <v>17.22262257312671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7431</v>
      </c>
      <c r="C13" s="63">
        <v>25668</v>
      </c>
      <c r="D13" s="55">
        <f t="shared" si="1"/>
        <v>1.158017765310893</v>
      </c>
      <c r="E13" s="24">
        <f t="shared" si="2"/>
        <v>11.58017765310893</v>
      </c>
      <c r="F13" s="19">
        <f t="shared" si="0"/>
        <v>8.4290382925411169</v>
      </c>
      <c r="G13" s="24">
        <f>(D13*497)/1000</f>
        <v>0.57553482935951372</v>
      </c>
      <c r="H13" s="25"/>
      <c r="I13" s="25"/>
      <c r="J13" s="26">
        <f>F13</f>
        <v>8.4290382925411169</v>
      </c>
      <c r="K13" s="24"/>
      <c r="L13" s="28"/>
      <c r="M13" s="25"/>
      <c r="N13" s="24"/>
      <c r="O13" s="27">
        <f>F13</f>
        <v>8.4290382925411169</v>
      </c>
      <c r="P13" s="24">
        <f>F13</f>
        <v>8.4290382925411169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16278</v>
      </c>
      <c r="C14" s="61">
        <v>20154</v>
      </c>
      <c r="D14" s="54">
        <f t="shared" si="1"/>
        <v>3.2307234295921403</v>
      </c>
      <c r="E14" s="18">
        <f t="shared" si="2"/>
        <v>32.307234295921404</v>
      </c>
      <c r="F14" s="19">
        <f t="shared" si="0"/>
        <v>23.515953136807859</v>
      </c>
      <c r="G14" s="18">
        <f>(D14*497)/1000</f>
        <v>1.6056695445072937</v>
      </c>
      <c r="H14" s="12"/>
      <c r="I14" s="12"/>
      <c r="J14" s="20">
        <f>F14</f>
        <v>23.515953136807859</v>
      </c>
      <c r="K14" s="12"/>
      <c r="L14" s="12"/>
      <c r="M14" s="18">
        <f>F14</f>
        <v>23.515953136807859</v>
      </c>
      <c r="N14" s="12"/>
      <c r="O14" s="21"/>
      <c r="P14" s="18">
        <f>F14</f>
        <v>23.515953136807859</v>
      </c>
      <c r="Q14" s="18">
        <f>F14</f>
        <v>23.515953136807859</v>
      </c>
      <c r="S14" s="2"/>
      <c r="T14" s="2"/>
      <c r="U14" s="2"/>
    </row>
    <row r="15" spans="1:21" ht="16" thickBot="1" x14ac:dyDescent="0.4">
      <c r="A15" s="53" t="s">
        <v>35</v>
      </c>
      <c r="B15" s="64">
        <v>4141</v>
      </c>
      <c r="C15" s="65">
        <v>29710</v>
      </c>
      <c r="D15" s="54">
        <f t="shared" si="1"/>
        <v>0.55752271962302258</v>
      </c>
      <c r="E15" s="18">
        <f t="shared" si="2"/>
        <v>5.5752271962302258</v>
      </c>
      <c r="F15" s="19">
        <f t="shared" si="0"/>
        <v>4.0581245758371249</v>
      </c>
      <c r="G15" s="18">
        <f>(D15*579)/1000</f>
        <v>0.32280565466173006</v>
      </c>
      <c r="H15" s="12"/>
      <c r="I15" s="12"/>
      <c r="J15" s="12"/>
      <c r="K15" s="18">
        <f>F15</f>
        <v>4.0581245758371249</v>
      </c>
      <c r="L15" s="12"/>
      <c r="M15" s="12"/>
      <c r="N15" s="18"/>
      <c r="O15" s="23">
        <f>F15</f>
        <v>4.0581245758371249</v>
      </c>
      <c r="P15" s="18">
        <f>F15</f>
        <v>4.0581245758371249</v>
      </c>
      <c r="Q15" s="18">
        <f>F15</f>
        <v>4.0581245758371249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137.38432845128091</v>
      </c>
      <c r="F16" s="18">
        <f t="shared" si="3"/>
        <v>100</v>
      </c>
      <c r="G16" s="29">
        <f t="shared" si="3"/>
        <v>6.0073475069337601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69.531440604735138</v>
      </c>
      <c r="N16" s="18">
        <f>SUM(N8:N13)</f>
        <v>0</v>
      </c>
      <c r="O16" s="23">
        <f>SUM(O8:O15)</f>
        <v>29.709785441504955</v>
      </c>
      <c r="P16" s="18">
        <f>SUM(P8:P15)</f>
        <v>38.21890467919998</v>
      </c>
      <c r="Q16" s="18">
        <f>SUM(Q8:Q15)</f>
        <v>32.74568122156181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3.00367375346688E-2</v>
      </c>
      <c r="H17" s="36" t="s">
        <v>39</v>
      </c>
      <c r="I17" s="37"/>
      <c r="J17" s="38"/>
      <c r="K17" s="38"/>
      <c r="L17" s="38">
        <f>SUM(O16:Q16)</f>
        <v>100.67437134226675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0.1201469501386752</v>
      </c>
      <c r="H18" s="41" t="s">
        <v>39</v>
      </c>
      <c r="I18" s="2"/>
      <c r="J18" s="2"/>
      <c r="K18" s="2"/>
      <c r="L18" s="42">
        <f>L17/L16</f>
        <v>1.0067437134226678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3.5000000000000001E-3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34.327700039621483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40F7-F3DA-4B27-AB7C-4237A3ACAED9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12322</v>
      </c>
      <c r="C8" s="59">
        <v>7648</v>
      </c>
      <c r="D8" s="54">
        <f>(B8/C8)*((Q$4/M$4)*T$4)</f>
        <v>6.4445606694560666</v>
      </c>
      <c r="E8" s="18">
        <f>D8*($I$4/(($K$4/$M$4)*$Q$4))</f>
        <v>64.445606694560666</v>
      </c>
      <c r="F8" s="19">
        <f t="shared" ref="F8:F15" si="0">(E8/E$16)*100</f>
        <v>38.929767426792836</v>
      </c>
      <c r="G8" s="18">
        <f>(D8*379)/1000</f>
        <v>2.4424884937238494</v>
      </c>
      <c r="H8" s="18">
        <f>F8</f>
        <v>38.929767426792836</v>
      </c>
      <c r="I8" s="12"/>
      <c r="J8" s="12"/>
      <c r="K8" s="12"/>
      <c r="L8" s="12"/>
      <c r="M8" s="20">
        <f>F8</f>
        <v>38.929767426792836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504</v>
      </c>
      <c r="C9" s="61">
        <v>12513</v>
      </c>
      <c r="D9" s="54">
        <f t="shared" ref="D9:D15" si="1">(B9/C9)*((Q$4/M$4)*T$4)</f>
        <v>0.1611124430592184</v>
      </c>
      <c r="E9" s="18">
        <f t="shared" ref="E9:E15" si="2">D9*($I$4/(($K$4/$M$4)*$Q$4))</f>
        <v>1.6111244305921839</v>
      </c>
      <c r="F9" s="19">
        <f t="shared" si="0"/>
        <v>0.97323467953125031</v>
      </c>
      <c r="G9" s="18">
        <f>(D9*459)/1000</f>
        <v>7.395061136418124E-2</v>
      </c>
      <c r="H9" s="12"/>
      <c r="I9" s="20">
        <f>F9</f>
        <v>0.97323467953125031</v>
      </c>
      <c r="J9" s="26"/>
      <c r="K9" s="12"/>
      <c r="L9" s="12"/>
      <c r="M9" s="12"/>
      <c r="N9" s="18"/>
      <c r="O9" s="23"/>
      <c r="P9" s="18">
        <f>F9</f>
        <v>0.97323467953125031</v>
      </c>
      <c r="Q9" s="18"/>
      <c r="T9" s="2"/>
      <c r="U9" s="2"/>
    </row>
    <row r="10" spans="1:21" ht="15.5" x14ac:dyDescent="0.35">
      <c r="A10" s="48" t="s">
        <v>30</v>
      </c>
      <c r="B10" s="60">
        <v>2845</v>
      </c>
      <c r="C10" s="61">
        <v>17358</v>
      </c>
      <c r="D10" s="54">
        <f t="shared" si="1"/>
        <v>0.65560548450282286</v>
      </c>
      <c r="E10" s="18">
        <f t="shared" si="2"/>
        <v>6.5560548450282283</v>
      </c>
      <c r="F10" s="19">
        <f t="shared" si="0"/>
        <v>3.9603272192608405</v>
      </c>
      <c r="G10" s="18">
        <f>(D10*459)/1000</f>
        <v>0.30092291738679566</v>
      </c>
      <c r="H10" s="12"/>
      <c r="I10" s="20">
        <f>F10</f>
        <v>3.9603272192608405</v>
      </c>
      <c r="J10" s="18"/>
      <c r="K10" s="12"/>
      <c r="L10" s="12"/>
      <c r="M10" s="18">
        <f>F10</f>
        <v>3.9603272192608405</v>
      </c>
      <c r="N10" s="18"/>
      <c r="O10" s="23"/>
      <c r="P10" s="18"/>
      <c r="Q10" s="18">
        <f>F10</f>
        <v>3.9603272192608405</v>
      </c>
      <c r="T10" s="2"/>
      <c r="U10" s="2"/>
    </row>
    <row r="11" spans="1:21" ht="15.5" x14ac:dyDescent="0.35">
      <c r="A11" s="49" t="s">
        <v>34</v>
      </c>
      <c r="B11" s="60">
        <v>1326</v>
      </c>
      <c r="C11" s="61">
        <v>17067</v>
      </c>
      <c r="D11" s="54">
        <f t="shared" si="1"/>
        <v>0.31077518017226224</v>
      </c>
      <c r="E11" s="18">
        <f t="shared" si="2"/>
        <v>3.1077518017226224</v>
      </c>
      <c r="F11" s="19">
        <f t="shared" si="0"/>
        <v>1.8773049252939902</v>
      </c>
      <c r="G11" s="18">
        <f>(D11*539)/1000</f>
        <v>0.16750782211284934</v>
      </c>
      <c r="H11" s="12"/>
      <c r="I11" s="20">
        <f>F11</f>
        <v>1.8773049252939902</v>
      </c>
      <c r="J11" s="26">
        <f>F11</f>
        <v>1.8773049252939902</v>
      </c>
      <c r="K11" s="12"/>
      <c r="L11" s="12"/>
      <c r="M11" s="18">
        <f>F11</f>
        <v>1.8773049252939902</v>
      </c>
      <c r="N11" s="18"/>
      <c r="O11" s="23"/>
      <c r="P11" s="18">
        <f>F11</f>
        <v>1.8773049252939902</v>
      </c>
      <c r="Q11" s="18">
        <f>F11</f>
        <v>1.8773049252939902</v>
      </c>
      <c r="T11" s="2"/>
      <c r="U11" s="2"/>
    </row>
    <row r="12" spans="1:21" ht="15.5" x14ac:dyDescent="0.35">
      <c r="A12" s="50" t="s">
        <v>29</v>
      </c>
      <c r="B12" s="62">
        <v>6703</v>
      </c>
      <c r="C12" s="63">
        <v>9797</v>
      </c>
      <c r="D12" s="55">
        <f t="shared" si="1"/>
        <v>2.7367561498417885</v>
      </c>
      <c r="E12" s="24">
        <f t="shared" si="2"/>
        <v>27.367561498417885</v>
      </c>
      <c r="F12" s="19">
        <f t="shared" si="0"/>
        <v>16.531969498268083</v>
      </c>
      <c r="G12" s="24">
        <f>(D12*417)/1000</f>
        <v>1.1412273144840257</v>
      </c>
      <c r="H12" s="25"/>
      <c r="I12" s="26">
        <f>E12</f>
        <v>27.367561498417885</v>
      </c>
      <c r="J12" s="26"/>
      <c r="K12" s="25"/>
      <c r="L12" s="25"/>
      <c r="M12" s="25"/>
      <c r="N12" s="24"/>
      <c r="O12" s="27">
        <f>F12</f>
        <v>16.531969498268083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5386</v>
      </c>
      <c r="C13" s="63">
        <v>13157</v>
      </c>
      <c r="D13" s="55">
        <f t="shared" si="1"/>
        <v>1.6374553469635935</v>
      </c>
      <c r="E13" s="24">
        <f t="shared" si="2"/>
        <v>16.374553469635934</v>
      </c>
      <c r="F13" s="19">
        <f t="shared" si="0"/>
        <v>9.8914044104159728</v>
      </c>
      <c r="G13" s="24">
        <f>(D13*497)/1000</f>
        <v>0.81381530744090591</v>
      </c>
      <c r="H13" s="25"/>
      <c r="I13" s="25"/>
      <c r="J13" s="26">
        <f>F13</f>
        <v>9.8914044104159728</v>
      </c>
      <c r="K13" s="24"/>
      <c r="L13" s="28"/>
      <c r="M13" s="25"/>
      <c r="N13" s="24"/>
      <c r="O13" s="27">
        <f>F13</f>
        <v>9.8914044104159728</v>
      </c>
      <c r="P13" s="24">
        <f>F13</f>
        <v>9.8914044104159728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11831</v>
      </c>
      <c r="C14" s="61">
        <v>12127</v>
      </c>
      <c r="D14" s="54">
        <f t="shared" si="1"/>
        <v>3.902366619938979</v>
      </c>
      <c r="E14" s="18">
        <f t="shared" si="2"/>
        <v>39.023666199389794</v>
      </c>
      <c r="F14" s="19">
        <f t="shared" si="0"/>
        <v>23.573092522554575</v>
      </c>
      <c r="G14" s="18">
        <f>(D14*497)/1000</f>
        <v>1.9394762101096725</v>
      </c>
      <c r="H14" s="12"/>
      <c r="I14" s="12"/>
      <c r="J14" s="20">
        <f>F14</f>
        <v>23.573092522554575</v>
      </c>
      <c r="K14" s="12"/>
      <c r="L14" s="12"/>
      <c r="M14" s="18">
        <f>F14</f>
        <v>23.573092522554575</v>
      </c>
      <c r="N14" s="12"/>
      <c r="O14" s="21"/>
      <c r="P14" s="18">
        <f>F14</f>
        <v>23.573092522554575</v>
      </c>
      <c r="Q14" s="18">
        <f>F14</f>
        <v>23.573092522554575</v>
      </c>
      <c r="S14" s="2"/>
      <c r="T14" s="2"/>
      <c r="U14" s="2"/>
    </row>
    <row r="15" spans="1:21" ht="16" thickBot="1" x14ac:dyDescent="0.4">
      <c r="A15" s="53" t="s">
        <v>35</v>
      </c>
      <c r="B15" s="64">
        <v>2869</v>
      </c>
      <c r="C15" s="65">
        <v>16262</v>
      </c>
      <c r="D15" s="54">
        <f t="shared" si="1"/>
        <v>0.70569425654900997</v>
      </c>
      <c r="E15" s="18">
        <f t="shared" si="2"/>
        <v>7.0569425654900995</v>
      </c>
      <c r="F15" s="19">
        <f t="shared" si="0"/>
        <v>4.2628993178824652</v>
      </c>
      <c r="G15" s="18">
        <f>(D15*579)/1000</f>
        <v>0.40859697454187677</v>
      </c>
      <c r="H15" s="12"/>
      <c r="I15" s="12"/>
      <c r="J15" s="12"/>
      <c r="K15" s="18">
        <f>F15</f>
        <v>4.2628993178824652</v>
      </c>
      <c r="L15" s="12"/>
      <c r="M15" s="12"/>
      <c r="N15" s="18"/>
      <c r="O15" s="23">
        <f>F15</f>
        <v>4.2628993178824652</v>
      </c>
      <c r="P15" s="18">
        <f>F15</f>
        <v>4.2628993178824652</v>
      </c>
      <c r="Q15" s="18">
        <f>F15</f>
        <v>4.2628993178824652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165.5432615048374</v>
      </c>
      <c r="F16" s="18">
        <f t="shared" si="3"/>
        <v>100.00000000000001</v>
      </c>
      <c r="G16" s="29">
        <f t="shared" si="3"/>
        <v>7.2879856511641563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68.340492093902242</v>
      </c>
      <c r="N16" s="18">
        <f>SUM(N8:N13)</f>
        <v>0</v>
      </c>
      <c r="O16" s="23">
        <f>SUM(O8:O15)</f>
        <v>30.68627322656652</v>
      </c>
      <c r="P16" s="18">
        <f>SUM(P8:P15)</f>
        <v>40.577935855678255</v>
      </c>
      <c r="Q16" s="18">
        <f>SUM(Q8:Q15)</f>
        <v>33.67362398499187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3.6439928255820785E-2</v>
      </c>
      <c r="H17" s="36" t="s">
        <v>39</v>
      </c>
      <c r="I17" s="37"/>
      <c r="J17" s="38"/>
      <c r="K17" s="38"/>
      <c r="L17" s="38">
        <f>SUM(O16:Q16)</f>
        <v>104.93783306723665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0.14575971302328314</v>
      </c>
      <c r="H18" s="41" t="s">
        <v>39</v>
      </c>
      <c r="I18" s="2"/>
      <c r="J18" s="2"/>
      <c r="K18" s="2"/>
      <c r="L18" s="42">
        <f>L17/L16</f>
        <v>1.0493783306723667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3.5000000000000001E-3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41.645632292366614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4520-2676-4561-A40C-C5B763B77E6B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19841</v>
      </c>
      <c r="C8" s="59">
        <v>12604</v>
      </c>
      <c r="D8" s="54">
        <f>(B8/C8)*((Q$4/M$4)*T$4)</f>
        <v>6.296731196445573</v>
      </c>
      <c r="E8" s="18">
        <f>D8*($I$4/(($K$4/$M$4)*$Q$4))</f>
        <v>62.967311964455732</v>
      </c>
      <c r="F8" s="19">
        <f t="shared" ref="F8:F15" si="0">(E8/E$16)*100</f>
        <v>42.91336561741894</v>
      </c>
      <c r="G8" s="18">
        <f>(D8*379)/1000</f>
        <v>2.3864611234528721</v>
      </c>
      <c r="H8" s="18">
        <f>F8</f>
        <v>42.91336561741894</v>
      </c>
      <c r="I8" s="12"/>
      <c r="J8" s="12"/>
      <c r="K8" s="12"/>
      <c r="L8" s="12"/>
      <c r="M8" s="20">
        <f>F8</f>
        <v>42.91336561741894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654</v>
      </c>
      <c r="C9" s="61">
        <v>21594</v>
      </c>
      <c r="D9" s="54">
        <f t="shared" ref="D9:D15" si="1">(B9/C9)*((Q$4/M$4)*T$4)</f>
        <v>0.12114476243400944</v>
      </c>
      <c r="E9" s="18">
        <f t="shared" ref="E9:E15" si="2">D9*($I$4/(($K$4/$M$4)*$Q$4))</f>
        <v>1.2114476243400945</v>
      </c>
      <c r="F9" s="19">
        <f t="shared" si="0"/>
        <v>0.82562353716172998</v>
      </c>
      <c r="G9" s="18">
        <f>(D9*459)/1000</f>
        <v>5.5605445957210335E-2</v>
      </c>
      <c r="H9" s="12"/>
      <c r="I9" s="20">
        <f>F9</f>
        <v>0.82562353716172998</v>
      </c>
      <c r="J9" s="26"/>
      <c r="K9" s="12"/>
      <c r="L9" s="12"/>
      <c r="M9" s="12"/>
      <c r="N9" s="18"/>
      <c r="O9" s="23"/>
      <c r="P9" s="18">
        <f>F9</f>
        <v>0.82562353716172998</v>
      </c>
      <c r="Q9" s="18"/>
      <c r="T9" s="2"/>
      <c r="U9" s="2"/>
    </row>
    <row r="10" spans="1:21" ht="15.5" x14ac:dyDescent="0.35">
      <c r="A10" s="48" t="s">
        <v>30</v>
      </c>
      <c r="B10" s="60">
        <v>4238</v>
      </c>
      <c r="C10" s="61">
        <v>28310</v>
      </c>
      <c r="D10" s="54">
        <f t="shared" si="1"/>
        <v>0.59879901095019428</v>
      </c>
      <c r="E10" s="18">
        <f t="shared" si="2"/>
        <v>5.9879901095019425</v>
      </c>
      <c r="F10" s="19">
        <f t="shared" si="0"/>
        <v>4.0809239090212204</v>
      </c>
      <c r="G10" s="18">
        <f>(D10*459)/1000</f>
        <v>0.27484874602613918</v>
      </c>
      <c r="H10" s="12"/>
      <c r="I10" s="20">
        <f>F10</f>
        <v>4.0809239090212204</v>
      </c>
      <c r="J10" s="18"/>
      <c r="K10" s="12"/>
      <c r="L10" s="12"/>
      <c r="M10" s="18">
        <f>F10</f>
        <v>4.0809239090212204</v>
      </c>
      <c r="N10" s="18"/>
      <c r="O10" s="23"/>
      <c r="P10" s="18"/>
      <c r="Q10" s="18">
        <f>F10</f>
        <v>4.0809239090212204</v>
      </c>
      <c r="T10" s="2"/>
      <c r="U10" s="2"/>
    </row>
    <row r="11" spans="1:21" ht="15.5" x14ac:dyDescent="0.35">
      <c r="A11" s="49" t="s">
        <v>34</v>
      </c>
      <c r="B11" s="60">
        <v>1562</v>
      </c>
      <c r="C11" s="61">
        <v>30691</v>
      </c>
      <c r="D11" s="54">
        <f t="shared" si="1"/>
        <v>0.20357759603792644</v>
      </c>
      <c r="E11" s="18">
        <f t="shared" si="2"/>
        <v>2.0357759603792642</v>
      </c>
      <c r="F11" s="19">
        <f t="shared" si="0"/>
        <v>1.3874182552404701</v>
      </c>
      <c r="G11" s="18">
        <f>(D11*539)/1000</f>
        <v>0.10972832426444235</v>
      </c>
      <c r="H11" s="12"/>
      <c r="I11" s="20">
        <f>F11</f>
        <v>1.3874182552404701</v>
      </c>
      <c r="J11" s="26">
        <f>F11</f>
        <v>1.3874182552404701</v>
      </c>
      <c r="K11" s="12"/>
      <c r="L11" s="12"/>
      <c r="M11" s="18">
        <f>F11</f>
        <v>1.3874182552404701</v>
      </c>
      <c r="N11" s="18"/>
      <c r="O11" s="23"/>
      <c r="P11" s="18">
        <f>F11</f>
        <v>1.3874182552404701</v>
      </c>
      <c r="Q11" s="18">
        <f>F11</f>
        <v>1.3874182552404701</v>
      </c>
      <c r="T11" s="2"/>
      <c r="U11" s="2"/>
    </row>
    <row r="12" spans="1:21" ht="15.5" x14ac:dyDescent="0.35">
      <c r="A12" s="50" t="s">
        <v>29</v>
      </c>
      <c r="B12" s="62">
        <v>11889</v>
      </c>
      <c r="C12" s="63">
        <v>18521</v>
      </c>
      <c r="D12" s="55">
        <f t="shared" si="1"/>
        <v>2.5676799308892608</v>
      </c>
      <c r="E12" s="24">
        <f t="shared" si="2"/>
        <v>25.676799308892608</v>
      </c>
      <c r="F12" s="19">
        <f t="shared" si="0"/>
        <v>17.499204623020827</v>
      </c>
      <c r="G12" s="24">
        <f>(D12*417)/1000</f>
        <v>1.0707225311808217</v>
      </c>
      <c r="H12" s="25"/>
      <c r="I12" s="26">
        <f>E12</f>
        <v>25.676799308892608</v>
      </c>
      <c r="J12" s="26"/>
      <c r="K12" s="25"/>
      <c r="L12" s="25"/>
      <c r="M12" s="25"/>
      <c r="N12" s="24"/>
      <c r="O12" s="27">
        <f>F12</f>
        <v>17.499204623020827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7278</v>
      </c>
      <c r="C13" s="63">
        <v>25059</v>
      </c>
      <c r="D13" s="55">
        <f t="shared" si="1"/>
        <v>1.1617382976176225</v>
      </c>
      <c r="E13" s="24">
        <f t="shared" si="2"/>
        <v>11.617382976176225</v>
      </c>
      <c r="F13" s="19">
        <f t="shared" si="0"/>
        <v>7.9174572904692067</v>
      </c>
      <c r="G13" s="24">
        <f>(D13*497)/1000</f>
        <v>0.57738393391595833</v>
      </c>
      <c r="H13" s="25"/>
      <c r="I13" s="25"/>
      <c r="J13" s="26">
        <f>F13</f>
        <v>7.9174572904692067</v>
      </c>
      <c r="K13" s="24"/>
      <c r="L13" s="28"/>
      <c r="M13" s="25"/>
      <c r="N13" s="24"/>
      <c r="O13" s="27">
        <f>F13</f>
        <v>7.9174572904692067</v>
      </c>
      <c r="P13" s="24">
        <f>F13</f>
        <v>7.9174572904692067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17055</v>
      </c>
      <c r="C14" s="61">
        <v>21947</v>
      </c>
      <c r="D14" s="54">
        <f t="shared" si="1"/>
        <v>3.108397503075591</v>
      </c>
      <c r="E14" s="18">
        <f t="shared" si="2"/>
        <v>31.083975030755909</v>
      </c>
      <c r="F14" s="19">
        <f t="shared" si="0"/>
        <v>21.184292988249677</v>
      </c>
      <c r="G14" s="18">
        <f>(D14*497)/1000</f>
        <v>1.5448735590285687</v>
      </c>
      <c r="H14" s="12"/>
      <c r="I14" s="12"/>
      <c r="J14" s="20">
        <f>F14</f>
        <v>21.184292988249677</v>
      </c>
      <c r="K14" s="12"/>
      <c r="L14" s="12"/>
      <c r="M14" s="18">
        <f>F14</f>
        <v>21.184292988249677</v>
      </c>
      <c r="N14" s="12"/>
      <c r="O14" s="21"/>
      <c r="P14" s="18">
        <f>F14</f>
        <v>21.184292988249677</v>
      </c>
      <c r="Q14" s="18">
        <f>F14</f>
        <v>21.184292988249677</v>
      </c>
      <c r="S14" s="2"/>
      <c r="T14" s="2"/>
      <c r="U14" s="2"/>
    </row>
    <row r="15" spans="1:21" ht="16" thickBot="1" x14ac:dyDescent="0.4">
      <c r="A15" s="53" t="s">
        <v>35</v>
      </c>
      <c r="B15" s="64">
        <v>4598</v>
      </c>
      <c r="C15" s="65">
        <v>29903</v>
      </c>
      <c r="D15" s="54">
        <f t="shared" si="1"/>
        <v>0.61505534561749653</v>
      </c>
      <c r="E15" s="18">
        <f t="shared" si="2"/>
        <v>6.1505534561749649</v>
      </c>
      <c r="F15" s="19">
        <f t="shared" si="0"/>
        <v>4.1917137794179204</v>
      </c>
      <c r="G15" s="18">
        <f>(D15*579)/1000</f>
        <v>0.35611704511253051</v>
      </c>
      <c r="H15" s="12"/>
      <c r="I15" s="12"/>
      <c r="J15" s="12"/>
      <c r="K15" s="18">
        <f>F15</f>
        <v>4.1917137794179204</v>
      </c>
      <c r="L15" s="12"/>
      <c r="M15" s="12"/>
      <c r="N15" s="18"/>
      <c r="O15" s="23">
        <f>F15</f>
        <v>4.1917137794179204</v>
      </c>
      <c r="P15" s="18">
        <f>F15</f>
        <v>4.1917137794179204</v>
      </c>
      <c r="Q15" s="18">
        <f>F15</f>
        <v>4.1917137794179204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146.73123643067674</v>
      </c>
      <c r="F16" s="18">
        <f t="shared" si="3"/>
        <v>100</v>
      </c>
      <c r="G16" s="29">
        <f t="shared" si="3"/>
        <v>6.3757407089385429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69.566000769930312</v>
      </c>
      <c r="N16" s="18">
        <f>SUM(N8:N13)</f>
        <v>0</v>
      </c>
      <c r="O16" s="23">
        <f>SUM(O8:O15)</f>
        <v>29.608375692907952</v>
      </c>
      <c r="P16" s="18">
        <f>SUM(P8:P15)</f>
        <v>35.506505850539</v>
      </c>
      <c r="Q16" s="18">
        <f>SUM(Q8:Q15)</f>
        <v>30.844348931929286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3.1878703544692709E-2</v>
      </c>
      <c r="H17" s="36" t="s">
        <v>39</v>
      </c>
      <c r="I17" s="37"/>
      <c r="J17" s="38"/>
      <c r="K17" s="38"/>
      <c r="L17" s="38">
        <f>SUM(O16:Q16)</f>
        <v>95.959230475376245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0.12751481417877084</v>
      </c>
      <c r="H18" s="41" t="s">
        <v>39</v>
      </c>
      <c r="I18" s="2"/>
      <c r="J18" s="2"/>
      <c r="K18" s="2"/>
      <c r="L18" s="42">
        <f>L17/L16</f>
        <v>0.95959230475376256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3.5000000000000001E-3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36.432804051077383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EDB1-CA9E-4210-994C-DD22116596FA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20722</v>
      </c>
      <c r="C8" s="59">
        <v>12859</v>
      </c>
      <c r="D8" s="54">
        <f>(B8/C8)*((Q$4/M$4)*T$4)</f>
        <v>6.445913368069057</v>
      </c>
      <c r="E8" s="18">
        <f>D8*($I$4/(($K$4/$M$4)*$Q$4))</f>
        <v>64.45913368069057</v>
      </c>
      <c r="F8" s="19">
        <f t="shared" ref="F8:F15" si="0">(E8/E$16)*100</f>
        <v>40.547339867098927</v>
      </c>
      <c r="G8" s="18">
        <f>(D8*379)/1000</f>
        <v>2.4430011664981723</v>
      </c>
      <c r="H8" s="18">
        <f>F8</f>
        <v>40.547339867098927</v>
      </c>
      <c r="I8" s="12"/>
      <c r="J8" s="12"/>
      <c r="K8" s="12"/>
      <c r="L8" s="12"/>
      <c r="M8" s="20">
        <f>F8</f>
        <v>40.547339867098927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981</v>
      </c>
      <c r="C9" s="61">
        <v>21998</v>
      </c>
      <c r="D9" s="54">
        <f t="shared" ref="D9:D15" si="1">(B9/C9)*((Q$4/M$4)*T$4)</f>
        <v>0.17837985271388307</v>
      </c>
      <c r="E9" s="18">
        <f t="shared" ref="E9:E15" si="2">D9*($I$4/(($K$4/$M$4)*$Q$4))</f>
        <v>1.7837985271388308</v>
      </c>
      <c r="F9" s="19">
        <f t="shared" si="0"/>
        <v>1.1220796961470083</v>
      </c>
      <c r="G9" s="18">
        <f>(D9*459)/1000</f>
        <v>8.1876352395672328E-2</v>
      </c>
      <c r="H9" s="12"/>
      <c r="I9" s="20">
        <f>F9</f>
        <v>1.1220796961470083</v>
      </c>
      <c r="J9" s="26"/>
      <c r="K9" s="12"/>
      <c r="L9" s="12"/>
      <c r="M9" s="12"/>
      <c r="N9" s="18"/>
      <c r="O9" s="23"/>
      <c r="P9" s="18">
        <f>F9</f>
        <v>1.1220796961470083</v>
      </c>
      <c r="Q9" s="18"/>
      <c r="T9" s="2"/>
      <c r="U9" s="2"/>
    </row>
    <row r="10" spans="1:21" ht="15.5" x14ac:dyDescent="0.35">
      <c r="A10" s="48" t="s">
        <v>30</v>
      </c>
      <c r="B10" s="60">
        <v>4214</v>
      </c>
      <c r="C10" s="61">
        <v>29381</v>
      </c>
      <c r="D10" s="54">
        <f t="shared" si="1"/>
        <v>0.573704094482829</v>
      </c>
      <c r="E10" s="18">
        <f t="shared" si="2"/>
        <v>5.7370409448282897</v>
      </c>
      <c r="F10" s="19">
        <f t="shared" si="0"/>
        <v>3.6088252469191868</v>
      </c>
      <c r="G10" s="18">
        <f>(D10*459)/1000</f>
        <v>0.26333017936761849</v>
      </c>
      <c r="H10" s="12"/>
      <c r="I10" s="20">
        <f>F10</f>
        <v>3.6088252469191868</v>
      </c>
      <c r="J10" s="18"/>
      <c r="K10" s="12"/>
      <c r="L10" s="12"/>
      <c r="M10" s="18">
        <f>F10</f>
        <v>3.6088252469191868</v>
      </c>
      <c r="N10" s="18"/>
      <c r="O10" s="23"/>
      <c r="P10" s="18"/>
      <c r="Q10" s="18">
        <f>F10</f>
        <v>3.6088252469191868</v>
      </c>
      <c r="T10" s="2"/>
      <c r="U10" s="2"/>
    </row>
    <row r="11" spans="1:21" ht="15.5" x14ac:dyDescent="0.35">
      <c r="A11" s="49" t="s">
        <v>34</v>
      </c>
      <c r="B11" s="60">
        <v>1549</v>
      </c>
      <c r="C11" s="61">
        <v>32055</v>
      </c>
      <c r="D11" s="54">
        <f t="shared" si="1"/>
        <v>0.19329277803774761</v>
      </c>
      <c r="E11" s="18">
        <f t="shared" si="2"/>
        <v>1.932927780377476</v>
      </c>
      <c r="F11" s="19">
        <f t="shared" si="0"/>
        <v>1.2158878839074558</v>
      </c>
      <c r="G11" s="18">
        <f>(D11*539)/1000</f>
        <v>0.10418480736234596</v>
      </c>
      <c r="H11" s="12"/>
      <c r="I11" s="20">
        <f>F11</f>
        <v>1.2158878839074558</v>
      </c>
      <c r="J11" s="26">
        <f>F11</f>
        <v>1.2158878839074558</v>
      </c>
      <c r="K11" s="12"/>
      <c r="L11" s="12"/>
      <c r="M11" s="18">
        <f>F11</f>
        <v>1.2158878839074558</v>
      </c>
      <c r="N11" s="18"/>
      <c r="O11" s="23"/>
      <c r="P11" s="18">
        <f>F11</f>
        <v>1.2158878839074558</v>
      </c>
      <c r="Q11" s="18">
        <f>F11</f>
        <v>1.2158878839074558</v>
      </c>
      <c r="T11" s="2"/>
      <c r="U11" s="2"/>
    </row>
    <row r="12" spans="1:21" ht="15.5" x14ac:dyDescent="0.35">
      <c r="A12" s="50" t="s">
        <v>29</v>
      </c>
      <c r="B12" s="62">
        <v>14282</v>
      </c>
      <c r="C12" s="63">
        <v>19177</v>
      </c>
      <c r="D12" s="55">
        <f t="shared" si="1"/>
        <v>2.9789852427386974</v>
      </c>
      <c r="E12" s="24">
        <f t="shared" si="2"/>
        <v>29.789852427386975</v>
      </c>
      <c r="F12" s="19">
        <f t="shared" si="0"/>
        <v>18.738993250320721</v>
      </c>
      <c r="G12" s="24">
        <f>(D12*417)/1000</f>
        <v>1.2422368462220368</v>
      </c>
      <c r="H12" s="25"/>
      <c r="I12" s="26">
        <f>E12</f>
        <v>29.789852427386975</v>
      </c>
      <c r="J12" s="26"/>
      <c r="K12" s="25"/>
      <c r="L12" s="25"/>
      <c r="M12" s="25"/>
      <c r="N12" s="24"/>
      <c r="O12" s="27">
        <f>F12</f>
        <v>18.738993250320721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7868</v>
      </c>
      <c r="C13" s="63">
        <v>24015</v>
      </c>
      <c r="D13" s="55">
        <f t="shared" si="1"/>
        <v>1.3105142619196335</v>
      </c>
      <c r="E13" s="24">
        <f t="shared" si="2"/>
        <v>13.105142619196336</v>
      </c>
      <c r="F13" s="19">
        <f t="shared" si="0"/>
        <v>8.2436520853605124</v>
      </c>
      <c r="G13" s="24">
        <f>(D13*497)/1000</f>
        <v>0.65132558817405783</v>
      </c>
      <c r="H13" s="25"/>
      <c r="I13" s="25"/>
      <c r="J13" s="26">
        <f>F13</f>
        <v>8.2436520853605124</v>
      </c>
      <c r="K13" s="24"/>
      <c r="L13" s="28"/>
      <c r="M13" s="25"/>
      <c r="N13" s="24"/>
      <c r="O13" s="27">
        <f>F13</f>
        <v>8.2436520853605124</v>
      </c>
      <c r="P13" s="24">
        <f>F13</f>
        <v>8.2436520853605124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20299</v>
      </c>
      <c r="C14" s="61">
        <v>23043</v>
      </c>
      <c r="D14" s="54">
        <f t="shared" si="1"/>
        <v>3.5236731328386059</v>
      </c>
      <c r="E14" s="18">
        <f t="shared" si="2"/>
        <v>35.236731328386057</v>
      </c>
      <c r="F14" s="19">
        <f t="shared" si="0"/>
        <v>22.165295116364881</v>
      </c>
      <c r="G14" s="18">
        <f>(D14*497)/1000</f>
        <v>1.7512655470207872</v>
      </c>
      <c r="H14" s="12"/>
      <c r="I14" s="12"/>
      <c r="J14" s="20">
        <f>F14</f>
        <v>22.165295116364881</v>
      </c>
      <c r="K14" s="12"/>
      <c r="L14" s="12"/>
      <c r="M14" s="18">
        <f>F14</f>
        <v>22.165295116364881</v>
      </c>
      <c r="N14" s="12"/>
      <c r="O14" s="21"/>
      <c r="P14" s="18">
        <f>F14</f>
        <v>22.165295116364881</v>
      </c>
      <c r="Q14" s="18">
        <f>F14</f>
        <v>22.165295116364881</v>
      </c>
      <c r="S14" s="2"/>
      <c r="T14" s="2"/>
      <c r="U14" s="2"/>
    </row>
    <row r="15" spans="1:21" ht="16" thickBot="1" x14ac:dyDescent="0.4">
      <c r="A15" s="53" t="s">
        <v>35</v>
      </c>
      <c r="B15" s="64">
        <v>5379</v>
      </c>
      <c r="C15" s="65">
        <v>31057</v>
      </c>
      <c r="D15" s="54">
        <f t="shared" si="1"/>
        <v>0.69279067521009752</v>
      </c>
      <c r="E15" s="18">
        <f t="shared" si="2"/>
        <v>6.9279067521009754</v>
      </c>
      <c r="F15" s="19">
        <f t="shared" si="0"/>
        <v>4.3579268538813265</v>
      </c>
      <c r="G15" s="18">
        <f>(D15*579)/1000</f>
        <v>0.40112580094664646</v>
      </c>
      <c r="H15" s="12"/>
      <c r="I15" s="12"/>
      <c r="J15" s="12"/>
      <c r="K15" s="18">
        <f>F15</f>
        <v>4.3579268538813265</v>
      </c>
      <c r="L15" s="12"/>
      <c r="M15" s="12"/>
      <c r="N15" s="18"/>
      <c r="O15" s="23">
        <f>F15</f>
        <v>4.3579268538813265</v>
      </c>
      <c r="P15" s="18">
        <f>F15</f>
        <v>4.3579268538813265</v>
      </c>
      <c r="Q15" s="18">
        <f>F15</f>
        <v>4.3579268538813265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158.97253406010549</v>
      </c>
      <c r="F16" s="18">
        <f t="shared" si="3"/>
        <v>100.00000000000001</v>
      </c>
      <c r="G16" s="29">
        <f t="shared" si="3"/>
        <v>6.9383462879873372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67.537348114290452</v>
      </c>
      <c r="N16" s="18">
        <f>SUM(N8:N13)</f>
        <v>0</v>
      </c>
      <c r="O16" s="23">
        <f>SUM(O8:O15)</f>
        <v>31.340572189562561</v>
      </c>
      <c r="P16" s="18">
        <f>SUM(P8:P15)</f>
        <v>37.104841635661181</v>
      </c>
      <c r="Q16" s="18">
        <f>SUM(Q8:Q15)</f>
        <v>31.347935101072853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3.4691731439936681E-2</v>
      </c>
      <c r="H17" s="36" t="s">
        <v>39</v>
      </c>
      <c r="I17" s="37"/>
      <c r="J17" s="38"/>
      <c r="K17" s="38"/>
      <c r="L17" s="38">
        <f>SUM(O16:Q16)</f>
        <v>99.793348926296588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0.13876692575974672</v>
      </c>
      <c r="H18" s="41" t="s">
        <v>39</v>
      </c>
      <c r="I18" s="2"/>
      <c r="J18" s="2"/>
      <c r="K18" s="2"/>
      <c r="L18" s="42">
        <f>L17/L16</f>
        <v>0.99793348926296599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3.3999999999999998E-3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40.813801694043157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288D-2EEF-4561-88F9-0B36561F223C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1211</v>
      </c>
      <c r="C8" s="59">
        <v>4443</v>
      </c>
      <c r="D8" s="54">
        <f>(B8/C8)*((Q$4/M$4)*T$4)</f>
        <v>1.0902543326581138</v>
      </c>
      <c r="E8" s="18">
        <f>D8*($I$4/(($K$4/$M$4)*$Q$4))</f>
        <v>10.902543326581139</v>
      </c>
      <c r="F8" s="19">
        <f t="shared" ref="F8:F15" si="0">(E8/E$16)*100</f>
        <v>26.82391715992221</v>
      </c>
      <c r="G8" s="18">
        <f>(D8*379)/1000</f>
        <v>0.4132063920774251</v>
      </c>
      <c r="H8" s="18">
        <f>F8</f>
        <v>26.82391715992221</v>
      </c>
      <c r="I8" s="12"/>
      <c r="J8" s="12"/>
      <c r="K8" s="12"/>
      <c r="L8" s="12"/>
      <c r="M8" s="20">
        <f>F8</f>
        <v>26.82391715992221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452</v>
      </c>
      <c r="C9" s="61">
        <v>8927</v>
      </c>
      <c r="D9" s="54">
        <f t="shared" ref="D9:D15" si="1">(B9/C9)*((Q$4/M$4)*T$4)</f>
        <v>0.20253164556962025</v>
      </c>
      <c r="E9" s="18">
        <f t="shared" ref="E9:E15" si="2">D9*($I$4/(($K$4/$M$4)*$Q$4))</f>
        <v>2.0253164556962027</v>
      </c>
      <c r="F9" s="19">
        <f t="shared" si="0"/>
        <v>4.9829584898570856</v>
      </c>
      <c r="G9" s="18">
        <f>(D9*459)/1000</f>
        <v>9.2962025316455699E-2</v>
      </c>
      <c r="H9" s="12"/>
      <c r="I9" s="20">
        <f>F9</f>
        <v>4.9829584898570856</v>
      </c>
      <c r="J9" s="26"/>
      <c r="K9" s="12"/>
      <c r="L9" s="12"/>
      <c r="M9" s="12"/>
      <c r="N9" s="18"/>
      <c r="O9" s="23"/>
      <c r="P9" s="18">
        <f>F9</f>
        <v>4.9829584898570856</v>
      </c>
      <c r="Q9" s="18"/>
      <c r="T9" s="2"/>
      <c r="U9" s="2"/>
    </row>
    <row r="10" spans="1:21" ht="15.5" x14ac:dyDescent="0.35">
      <c r="A10" s="48" t="s">
        <v>30</v>
      </c>
      <c r="B10" s="60">
        <v>706</v>
      </c>
      <c r="C10" s="61">
        <v>13230</v>
      </c>
      <c r="D10" s="54">
        <f t="shared" si="1"/>
        <v>0.21345427059712774</v>
      </c>
      <c r="E10" s="18">
        <f t="shared" si="2"/>
        <v>2.1345427059712776</v>
      </c>
      <c r="F10" s="19">
        <f t="shared" si="0"/>
        <v>5.2516917387242845</v>
      </c>
      <c r="G10" s="18">
        <f>(D10*459)/1000</f>
        <v>9.7975510204081628E-2</v>
      </c>
      <c r="H10" s="12"/>
      <c r="I10" s="20">
        <f>F10</f>
        <v>5.2516917387242845</v>
      </c>
      <c r="J10" s="18"/>
      <c r="K10" s="12"/>
      <c r="L10" s="12"/>
      <c r="M10" s="18">
        <f>F10</f>
        <v>5.2516917387242845</v>
      </c>
      <c r="N10" s="18"/>
      <c r="O10" s="23"/>
      <c r="P10" s="18"/>
      <c r="Q10" s="18">
        <f>F10</f>
        <v>5.2516917387242845</v>
      </c>
      <c r="T10" s="2"/>
      <c r="U10" s="2"/>
    </row>
    <row r="11" spans="1:21" ht="15.5" x14ac:dyDescent="0.35">
      <c r="A11" s="49" t="s">
        <v>34</v>
      </c>
      <c r="B11" s="60">
        <v>1400</v>
      </c>
      <c r="C11" s="61">
        <v>13873</v>
      </c>
      <c r="D11" s="54">
        <f t="shared" si="1"/>
        <v>0.40366178908671518</v>
      </c>
      <c r="E11" s="18">
        <f t="shared" si="2"/>
        <v>4.0366178908671522</v>
      </c>
      <c r="F11" s="19">
        <f t="shared" si="0"/>
        <v>9.9314353236177055</v>
      </c>
      <c r="G11" s="18">
        <f>(D11*539)/1000</f>
        <v>0.21757370431773951</v>
      </c>
      <c r="H11" s="12"/>
      <c r="I11" s="20">
        <f>F11</f>
        <v>9.9314353236177055</v>
      </c>
      <c r="J11" s="26">
        <f>F11</f>
        <v>9.9314353236177055</v>
      </c>
      <c r="K11" s="12"/>
      <c r="L11" s="12"/>
      <c r="M11" s="18">
        <f>F11</f>
        <v>9.9314353236177055</v>
      </c>
      <c r="N11" s="18"/>
      <c r="O11" s="23"/>
      <c r="P11" s="18">
        <f>F11</f>
        <v>9.9314353236177055</v>
      </c>
      <c r="Q11" s="18">
        <f>F11</f>
        <v>9.9314353236177055</v>
      </c>
      <c r="T11" s="2"/>
      <c r="U11" s="2"/>
    </row>
    <row r="12" spans="1:21" ht="15.5" x14ac:dyDescent="0.35">
      <c r="A12" s="50" t="s">
        <v>29</v>
      </c>
      <c r="B12" s="62">
        <v>888</v>
      </c>
      <c r="C12" s="63">
        <v>7670</v>
      </c>
      <c r="D12" s="55">
        <f t="shared" si="1"/>
        <v>0.46310299869621901</v>
      </c>
      <c r="E12" s="24">
        <f t="shared" si="2"/>
        <v>4.63102998696219</v>
      </c>
      <c r="F12" s="19">
        <f t="shared" si="0"/>
        <v>11.393888656468523</v>
      </c>
      <c r="G12" s="24">
        <f>(D12*417)/1000</f>
        <v>0.19311395045632332</v>
      </c>
      <c r="H12" s="25"/>
      <c r="I12" s="26">
        <f>E12</f>
        <v>4.63102998696219</v>
      </c>
      <c r="J12" s="26"/>
      <c r="K12" s="25"/>
      <c r="L12" s="25"/>
      <c r="M12" s="25"/>
      <c r="N12" s="24"/>
      <c r="O12" s="27">
        <f>F12</f>
        <v>11.393888656468523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793</v>
      </c>
      <c r="C13" s="63">
        <v>9710</v>
      </c>
      <c r="D13" s="55">
        <f t="shared" si="1"/>
        <v>0.32667353244078268</v>
      </c>
      <c r="E13" s="24">
        <f t="shared" si="2"/>
        <v>3.2667353244078265</v>
      </c>
      <c r="F13" s="19">
        <f t="shared" si="0"/>
        <v>8.0372657186940479</v>
      </c>
      <c r="G13" s="24">
        <f>(D13*497)/1000</f>
        <v>0.16235674562306901</v>
      </c>
      <c r="H13" s="25"/>
      <c r="I13" s="25"/>
      <c r="J13" s="26">
        <f>F13</f>
        <v>8.0372657186940479</v>
      </c>
      <c r="K13" s="24"/>
      <c r="L13" s="28"/>
      <c r="M13" s="25"/>
      <c r="N13" s="24"/>
      <c r="O13" s="27">
        <f>F13</f>
        <v>8.0372657186940479</v>
      </c>
      <c r="P13" s="24">
        <f>F13</f>
        <v>8.0372657186940479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1873</v>
      </c>
      <c r="C14" s="61">
        <v>10492</v>
      </c>
      <c r="D14" s="54">
        <f t="shared" si="1"/>
        <v>0.71406786122760202</v>
      </c>
      <c r="E14" s="18">
        <f t="shared" si="2"/>
        <v>7.1406786122760204</v>
      </c>
      <c r="F14" s="19">
        <f t="shared" si="0"/>
        <v>17.568466900225967</v>
      </c>
      <c r="G14" s="18">
        <f>(D14*497)/1000</f>
        <v>0.35489172703011823</v>
      </c>
      <c r="H14" s="12"/>
      <c r="I14" s="12"/>
      <c r="J14" s="20">
        <f>F14</f>
        <v>17.568466900225967</v>
      </c>
      <c r="K14" s="12"/>
      <c r="L14" s="12"/>
      <c r="M14" s="18">
        <f>F14</f>
        <v>17.568466900225967</v>
      </c>
      <c r="N14" s="12"/>
      <c r="O14" s="21"/>
      <c r="P14" s="18">
        <f>F14</f>
        <v>17.568466900225967</v>
      </c>
      <c r="Q14" s="18">
        <f>F14</f>
        <v>17.568466900225967</v>
      </c>
      <c r="S14" s="2"/>
      <c r="T14" s="2"/>
      <c r="U14" s="2"/>
    </row>
    <row r="15" spans="1:21" ht="16" thickBot="1" x14ac:dyDescent="0.4">
      <c r="A15" s="53" t="s">
        <v>35</v>
      </c>
      <c r="B15" s="64">
        <v>1859</v>
      </c>
      <c r="C15" s="65">
        <v>11427</v>
      </c>
      <c r="D15" s="54">
        <f t="shared" si="1"/>
        <v>0.65073947667804322</v>
      </c>
      <c r="E15" s="18">
        <f t="shared" si="2"/>
        <v>6.5073947667804326</v>
      </c>
      <c r="F15" s="19">
        <f t="shared" si="0"/>
        <v>16.010376012490187</v>
      </c>
      <c r="G15" s="18">
        <f>(D15*579)/1000</f>
        <v>0.37677815699658701</v>
      </c>
      <c r="H15" s="12"/>
      <c r="I15" s="12"/>
      <c r="J15" s="12"/>
      <c r="K15" s="18">
        <f>F15</f>
        <v>16.010376012490187</v>
      </c>
      <c r="L15" s="12"/>
      <c r="M15" s="12"/>
      <c r="N15" s="18"/>
      <c r="O15" s="23">
        <f>F15</f>
        <v>16.010376012490187</v>
      </c>
      <c r="P15" s="18">
        <f>F15</f>
        <v>16.010376012490187</v>
      </c>
      <c r="Q15" s="18">
        <f>F15</f>
        <v>16.010376012490187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40.644859069542235</v>
      </c>
      <c r="F16" s="18">
        <f t="shared" si="3"/>
        <v>100.00000000000001</v>
      </c>
      <c r="G16" s="29">
        <f t="shared" si="3"/>
        <v>1.9088582120217992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59.57551112249017</v>
      </c>
      <c r="N16" s="18">
        <f>SUM(N8:N13)</f>
        <v>0</v>
      </c>
      <c r="O16" s="23">
        <f>SUM(O8:O15)</f>
        <v>35.441530387652762</v>
      </c>
      <c r="P16" s="18">
        <f>SUM(P8:P15)</f>
        <v>56.530502444884988</v>
      </c>
      <c r="Q16" s="18">
        <f>SUM(Q8:Q15)</f>
        <v>48.76196997505815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9.5442910601089941E-3</v>
      </c>
      <c r="H17" s="36" t="s">
        <v>39</v>
      </c>
      <c r="I17" s="37"/>
      <c r="J17" s="38"/>
      <c r="K17" s="38"/>
      <c r="L17" s="38">
        <f>SUM(O16:Q16)</f>
        <v>140.73400280759591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3.8177164240435976E-2</v>
      </c>
      <c r="H18" s="41" t="s">
        <v>39</v>
      </c>
      <c r="I18" s="2"/>
      <c r="J18" s="2"/>
      <c r="K18" s="2"/>
      <c r="L18" s="42">
        <f>L17/L16</f>
        <v>1.4073400280759594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10.604767844565549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0BC7-0CFB-4CAF-86CC-B099CA75A402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17309</v>
      </c>
      <c r="C8" s="59">
        <v>13067</v>
      </c>
      <c r="D8" s="54">
        <f>(B8/C8)*((Q$4/M$4)*T$4)</f>
        <v>5.2985383025943218</v>
      </c>
      <c r="E8" s="18">
        <f>D8*($I$4/(($K$4/$M$4)*$Q$4))</f>
        <v>52.985383025943221</v>
      </c>
      <c r="F8" s="19">
        <f t="shared" ref="F8:F15" si="0">(E8/E$16)*100</f>
        <v>42.314133794080867</v>
      </c>
      <c r="G8" s="18">
        <f>(D8*379)/1000</f>
        <v>2.0081460166832481</v>
      </c>
      <c r="H8" s="18">
        <f>F8</f>
        <v>42.314133794080867</v>
      </c>
      <c r="I8" s="12"/>
      <c r="J8" s="12"/>
      <c r="K8" s="12"/>
      <c r="L8" s="12"/>
      <c r="M8" s="20">
        <f>F8</f>
        <v>42.314133794080867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698</v>
      </c>
      <c r="C9" s="61">
        <v>20796</v>
      </c>
      <c r="D9" s="54">
        <f t="shared" ref="D9:D15" si="1">(B9/C9)*((Q$4/M$4)*T$4)</f>
        <v>0.13425658780534719</v>
      </c>
      <c r="E9" s="18">
        <f t="shared" ref="E9:E15" si="2">D9*($I$4/(($K$4/$M$4)*$Q$4))</f>
        <v>1.3425658780534719</v>
      </c>
      <c r="F9" s="19">
        <f t="shared" si="0"/>
        <v>1.0721732852909007</v>
      </c>
      <c r="G9" s="18">
        <f>(D9*459)/1000</f>
        <v>6.1623773802654359E-2</v>
      </c>
      <c r="H9" s="12"/>
      <c r="I9" s="20">
        <f>F9</f>
        <v>1.0721732852909007</v>
      </c>
      <c r="J9" s="26"/>
      <c r="K9" s="12"/>
      <c r="L9" s="12"/>
      <c r="M9" s="12"/>
      <c r="N9" s="18"/>
      <c r="O9" s="23"/>
      <c r="P9" s="18">
        <f>F9</f>
        <v>1.0721732852909007</v>
      </c>
      <c r="Q9" s="18"/>
      <c r="T9" s="2"/>
      <c r="U9" s="2"/>
    </row>
    <row r="10" spans="1:21" ht="15.5" x14ac:dyDescent="0.35">
      <c r="A10" s="48" t="s">
        <v>30</v>
      </c>
      <c r="B10" s="60">
        <v>3537</v>
      </c>
      <c r="C10" s="61">
        <v>27836</v>
      </c>
      <c r="D10" s="54">
        <f t="shared" si="1"/>
        <v>0.50826268141974418</v>
      </c>
      <c r="E10" s="18">
        <f t="shared" si="2"/>
        <v>5.0826268141974413</v>
      </c>
      <c r="F10" s="19">
        <f t="shared" si="0"/>
        <v>4.058986436618385</v>
      </c>
      <c r="G10" s="18">
        <f>(D10*459)/1000</f>
        <v>0.23329257077166257</v>
      </c>
      <c r="H10" s="12"/>
      <c r="I10" s="20">
        <f>F10</f>
        <v>4.058986436618385</v>
      </c>
      <c r="J10" s="18"/>
      <c r="K10" s="12"/>
      <c r="L10" s="12"/>
      <c r="M10" s="18">
        <f>F10</f>
        <v>4.058986436618385</v>
      </c>
      <c r="N10" s="18"/>
      <c r="O10" s="23"/>
      <c r="P10" s="18"/>
      <c r="Q10" s="18">
        <f>F10</f>
        <v>4.058986436618385</v>
      </c>
      <c r="T10" s="2"/>
      <c r="U10" s="2"/>
    </row>
    <row r="11" spans="1:21" ht="15.5" x14ac:dyDescent="0.35">
      <c r="A11" s="49" t="s">
        <v>34</v>
      </c>
      <c r="B11" s="60">
        <v>1544</v>
      </c>
      <c r="C11" s="61">
        <v>28300</v>
      </c>
      <c r="D11" s="54">
        <f t="shared" si="1"/>
        <v>0.21823321554770317</v>
      </c>
      <c r="E11" s="18">
        <f t="shared" si="2"/>
        <v>2.1823321554770319</v>
      </c>
      <c r="F11" s="19">
        <f t="shared" si="0"/>
        <v>1.7428107439511362</v>
      </c>
      <c r="G11" s="18">
        <f>(D11*539)/1000</f>
        <v>0.11762770318021201</v>
      </c>
      <c r="H11" s="12"/>
      <c r="I11" s="20">
        <f>F11</f>
        <v>1.7428107439511362</v>
      </c>
      <c r="J11" s="26">
        <f>F11</f>
        <v>1.7428107439511362</v>
      </c>
      <c r="K11" s="12"/>
      <c r="L11" s="12"/>
      <c r="M11" s="18">
        <f>F11</f>
        <v>1.7428107439511362</v>
      </c>
      <c r="N11" s="18"/>
      <c r="O11" s="23"/>
      <c r="P11" s="18">
        <f>F11</f>
        <v>1.7428107439511362</v>
      </c>
      <c r="Q11" s="18">
        <f>F11</f>
        <v>1.7428107439511362</v>
      </c>
      <c r="T11" s="2"/>
      <c r="U11" s="2"/>
    </row>
    <row r="12" spans="1:21" ht="15.5" x14ac:dyDescent="0.35">
      <c r="A12" s="50" t="s">
        <v>29</v>
      </c>
      <c r="B12" s="62">
        <v>10073</v>
      </c>
      <c r="C12" s="63">
        <v>18275</v>
      </c>
      <c r="D12" s="55">
        <f t="shared" si="1"/>
        <v>2.2047606019151846</v>
      </c>
      <c r="E12" s="24">
        <f t="shared" si="2"/>
        <v>22.047606019151846</v>
      </c>
      <c r="F12" s="19">
        <f t="shared" si="0"/>
        <v>17.607221042014281</v>
      </c>
      <c r="G12" s="24">
        <f>(D12*417)/1000</f>
        <v>0.91938517099863204</v>
      </c>
      <c r="H12" s="25"/>
      <c r="I12" s="26">
        <f>E12</f>
        <v>22.047606019151846</v>
      </c>
      <c r="J12" s="26"/>
      <c r="K12" s="25"/>
      <c r="L12" s="25"/>
      <c r="M12" s="25"/>
      <c r="N12" s="24"/>
      <c r="O12" s="27">
        <f>F12</f>
        <v>17.607221042014281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5978</v>
      </c>
      <c r="C13" s="63">
        <v>25314</v>
      </c>
      <c r="D13" s="55">
        <f t="shared" si="1"/>
        <v>0.94461562771588847</v>
      </c>
      <c r="E13" s="24">
        <f t="shared" si="2"/>
        <v>9.4461562771588845</v>
      </c>
      <c r="F13" s="19">
        <f t="shared" si="0"/>
        <v>7.5437016347657604</v>
      </c>
      <c r="G13" s="24">
        <f>(D13*497)/1000</f>
        <v>0.46947396697479654</v>
      </c>
      <c r="H13" s="25"/>
      <c r="I13" s="25"/>
      <c r="J13" s="26">
        <f>F13</f>
        <v>7.5437016347657604</v>
      </c>
      <c r="K13" s="24"/>
      <c r="L13" s="28"/>
      <c r="M13" s="25"/>
      <c r="N13" s="24"/>
      <c r="O13" s="27">
        <f>F13</f>
        <v>7.5437016347657604</v>
      </c>
      <c r="P13" s="24">
        <f>F13</f>
        <v>7.5437016347657604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13816</v>
      </c>
      <c r="C14" s="61">
        <v>21019</v>
      </c>
      <c r="D14" s="54">
        <f t="shared" si="1"/>
        <v>2.6292402112374518</v>
      </c>
      <c r="E14" s="18">
        <f t="shared" si="2"/>
        <v>26.292402112374518</v>
      </c>
      <c r="F14" s="19">
        <f t="shared" si="0"/>
        <v>20.997115755604842</v>
      </c>
      <c r="G14" s="18">
        <f>(D14*497)/1000</f>
        <v>1.3067323849850137</v>
      </c>
      <c r="H14" s="12"/>
      <c r="I14" s="12"/>
      <c r="J14" s="20">
        <f>F14</f>
        <v>20.997115755604842</v>
      </c>
      <c r="K14" s="12"/>
      <c r="L14" s="12"/>
      <c r="M14" s="18">
        <f>F14</f>
        <v>20.997115755604842</v>
      </c>
      <c r="N14" s="12"/>
      <c r="O14" s="21"/>
      <c r="P14" s="18">
        <f>F14</f>
        <v>20.997115755604842</v>
      </c>
      <c r="Q14" s="18">
        <f>F14</f>
        <v>20.997115755604842</v>
      </c>
      <c r="S14" s="2"/>
      <c r="T14" s="2"/>
      <c r="U14" s="2"/>
    </row>
    <row r="15" spans="1:21" ht="16" thickBot="1" x14ac:dyDescent="0.4">
      <c r="A15" s="53" t="s">
        <v>35</v>
      </c>
      <c r="B15" s="64">
        <v>4299</v>
      </c>
      <c r="C15" s="65">
        <v>29445</v>
      </c>
      <c r="D15" s="54">
        <f t="shared" si="1"/>
        <v>0.58400407539480392</v>
      </c>
      <c r="E15" s="18">
        <f t="shared" si="2"/>
        <v>5.8400407539480392</v>
      </c>
      <c r="F15" s="19">
        <f t="shared" si="0"/>
        <v>4.6638573076738306</v>
      </c>
      <c r="G15" s="18">
        <f>(D15*579)/1000</f>
        <v>0.33813835965359146</v>
      </c>
      <c r="H15" s="12"/>
      <c r="I15" s="12"/>
      <c r="J15" s="12"/>
      <c r="K15" s="18">
        <f>F15</f>
        <v>4.6638573076738306</v>
      </c>
      <c r="L15" s="12"/>
      <c r="M15" s="12"/>
      <c r="N15" s="18"/>
      <c r="O15" s="23">
        <f>F15</f>
        <v>4.6638573076738306</v>
      </c>
      <c r="P15" s="18">
        <f>F15</f>
        <v>4.6638573076738306</v>
      </c>
      <c r="Q15" s="18">
        <f>F15</f>
        <v>4.6638573076738306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125.21911303630445</v>
      </c>
      <c r="F16" s="18">
        <f t="shared" si="3"/>
        <v>100</v>
      </c>
      <c r="G16" s="29">
        <f t="shared" si="3"/>
        <v>5.4544199470498098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69.113046730255235</v>
      </c>
      <c r="N16" s="18">
        <f>SUM(N8:N13)</f>
        <v>0</v>
      </c>
      <c r="O16" s="23">
        <f>SUM(O8:O15)</f>
        <v>29.814779984453871</v>
      </c>
      <c r="P16" s="18">
        <f>SUM(P8:P15)</f>
        <v>36.019658727286469</v>
      </c>
      <c r="Q16" s="18">
        <f>SUM(Q8:Q15)</f>
        <v>31.46277024384819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2.7272099735249047E-2</v>
      </c>
      <c r="H17" s="36" t="s">
        <v>39</v>
      </c>
      <c r="I17" s="37"/>
      <c r="J17" s="38"/>
      <c r="K17" s="38"/>
      <c r="L17" s="38">
        <f>SUM(O16:Q16)</f>
        <v>97.29720895558853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0.10908839894099619</v>
      </c>
      <c r="H18" s="41" t="s">
        <v>39</v>
      </c>
      <c r="I18" s="2"/>
      <c r="J18" s="2"/>
      <c r="K18" s="2"/>
      <c r="L18" s="42">
        <f>L17/L16</f>
        <v>0.97297208955588543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33.057090588180664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E495-3ABB-4558-A5F2-C96EF1B2A364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10449</v>
      </c>
      <c r="C8" s="59">
        <v>6535</v>
      </c>
      <c r="D8" s="54">
        <f>(B8/C8)*((Q$4/M$4)*T$4)</f>
        <v>6.3957153787299159</v>
      </c>
      <c r="E8" s="18">
        <f>D8*($I$4/(($K$4/$M$4)*$Q$4))</f>
        <v>63.957153787299163</v>
      </c>
      <c r="F8" s="19">
        <f t="shared" ref="F8:F15" si="0">(E8/E$16)*100</f>
        <v>38.648845067184617</v>
      </c>
      <c r="G8" s="18">
        <f>(D8*379)/1000</f>
        <v>2.4239761285386381</v>
      </c>
      <c r="H8" s="18">
        <f>F8</f>
        <v>38.648845067184617</v>
      </c>
      <c r="I8" s="12"/>
      <c r="J8" s="12"/>
      <c r="K8" s="12"/>
      <c r="L8" s="12"/>
      <c r="M8" s="20">
        <f>F8</f>
        <v>38.648845067184617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615</v>
      </c>
      <c r="C9" s="61">
        <v>10270</v>
      </c>
      <c r="D9" s="54">
        <f t="shared" ref="D9:D15" si="1">(B9/C9)*((Q$4/M$4)*T$4)</f>
        <v>0.23953261927945471</v>
      </c>
      <c r="E9" s="18">
        <f t="shared" ref="E9:E15" si="2">D9*($I$4/(($K$4/$M$4)*$Q$4))</f>
        <v>2.3953261927945473</v>
      </c>
      <c r="F9" s="19">
        <f t="shared" si="0"/>
        <v>1.447478279264357</v>
      </c>
      <c r="G9" s="18">
        <f>(D9*459)/1000</f>
        <v>0.10994547224926972</v>
      </c>
      <c r="H9" s="12"/>
      <c r="I9" s="20">
        <f>F9</f>
        <v>1.447478279264357</v>
      </c>
      <c r="J9" s="26"/>
      <c r="K9" s="12"/>
      <c r="L9" s="12"/>
      <c r="M9" s="12"/>
      <c r="N9" s="18"/>
      <c r="O9" s="23"/>
      <c r="P9" s="18">
        <f>F9</f>
        <v>1.447478279264357</v>
      </c>
      <c r="Q9" s="18"/>
      <c r="T9" s="2"/>
      <c r="U9" s="2"/>
    </row>
    <row r="10" spans="1:21" ht="15.5" x14ac:dyDescent="0.35">
      <c r="A10" s="48" t="s">
        <v>30</v>
      </c>
      <c r="B10" s="60">
        <v>2735</v>
      </c>
      <c r="C10" s="61">
        <v>15007</v>
      </c>
      <c r="D10" s="54">
        <f t="shared" si="1"/>
        <v>0.72899313653628306</v>
      </c>
      <c r="E10" s="18">
        <f t="shared" si="2"/>
        <v>7.2899313653628308</v>
      </c>
      <c r="F10" s="19">
        <f t="shared" si="0"/>
        <v>4.4052527544818298</v>
      </c>
      <c r="G10" s="18">
        <f>(D10*459)/1000</f>
        <v>0.33460784967015395</v>
      </c>
      <c r="H10" s="12"/>
      <c r="I10" s="20">
        <f>F10</f>
        <v>4.4052527544818298</v>
      </c>
      <c r="J10" s="18"/>
      <c r="K10" s="12"/>
      <c r="L10" s="12"/>
      <c r="M10" s="18">
        <f>F10</f>
        <v>4.4052527544818298</v>
      </c>
      <c r="N10" s="18"/>
      <c r="O10" s="23"/>
      <c r="P10" s="18"/>
      <c r="Q10" s="18">
        <f>F10</f>
        <v>4.4052527544818298</v>
      </c>
      <c r="T10" s="2"/>
      <c r="U10" s="2"/>
    </row>
    <row r="11" spans="1:21" ht="15.5" x14ac:dyDescent="0.35">
      <c r="A11" s="49" t="s">
        <v>34</v>
      </c>
      <c r="B11" s="60">
        <v>1676</v>
      </c>
      <c r="C11" s="61">
        <v>15504</v>
      </c>
      <c r="D11" s="54">
        <f t="shared" si="1"/>
        <v>0.43240454076367391</v>
      </c>
      <c r="E11" s="18">
        <f t="shared" si="2"/>
        <v>4.3240454076367394</v>
      </c>
      <c r="F11" s="19">
        <f t="shared" si="0"/>
        <v>2.6129893393788053</v>
      </c>
      <c r="G11" s="18">
        <f>(D11*539)/1000</f>
        <v>0.23306604747162024</v>
      </c>
      <c r="H11" s="12"/>
      <c r="I11" s="20">
        <f>F11</f>
        <v>2.6129893393788053</v>
      </c>
      <c r="J11" s="26">
        <f>F11</f>
        <v>2.6129893393788053</v>
      </c>
      <c r="K11" s="12"/>
      <c r="L11" s="12"/>
      <c r="M11" s="18">
        <f>F11</f>
        <v>2.6129893393788053</v>
      </c>
      <c r="N11" s="18"/>
      <c r="O11" s="23"/>
      <c r="P11" s="18">
        <f>F11</f>
        <v>2.6129893393788053</v>
      </c>
      <c r="Q11" s="18">
        <f>F11</f>
        <v>2.6129893393788053</v>
      </c>
      <c r="T11" s="2"/>
      <c r="U11" s="2"/>
    </row>
    <row r="12" spans="1:21" ht="15.5" x14ac:dyDescent="0.35">
      <c r="A12" s="50" t="s">
        <v>29</v>
      </c>
      <c r="B12" s="62">
        <v>5581</v>
      </c>
      <c r="C12" s="63">
        <v>8167</v>
      </c>
      <c r="D12" s="55">
        <f t="shared" si="1"/>
        <v>2.7334394514509612</v>
      </c>
      <c r="E12" s="24">
        <f t="shared" si="2"/>
        <v>27.334394514509611</v>
      </c>
      <c r="F12" s="19">
        <f t="shared" si="0"/>
        <v>16.51797673970875</v>
      </c>
      <c r="G12" s="24">
        <f>(D12*417)/1000</f>
        <v>1.1398442512550506</v>
      </c>
      <c r="H12" s="25"/>
      <c r="I12" s="26">
        <f>E12</f>
        <v>27.334394514509611</v>
      </c>
      <c r="J12" s="26"/>
      <c r="K12" s="25"/>
      <c r="L12" s="25"/>
      <c r="M12" s="25"/>
      <c r="N12" s="24"/>
      <c r="O12" s="27">
        <f>F12</f>
        <v>16.51797673970875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3968</v>
      </c>
      <c r="C13" s="63">
        <v>11497</v>
      </c>
      <c r="D13" s="55">
        <f t="shared" si="1"/>
        <v>1.3805340523614855</v>
      </c>
      <c r="E13" s="24">
        <f t="shared" si="2"/>
        <v>13.805340523614856</v>
      </c>
      <c r="F13" s="19">
        <f t="shared" si="0"/>
        <v>8.3424673457384557</v>
      </c>
      <c r="G13" s="24">
        <f>(D13*497)/1000</f>
        <v>0.68612542402365828</v>
      </c>
      <c r="H13" s="25"/>
      <c r="I13" s="25"/>
      <c r="J13" s="26">
        <f>F13</f>
        <v>8.3424673457384557</v>
      </c>
      <c r="K13" s="24"/>
      <c r="L13" s="28"/>
      <c r="M13" s="25"/>
      <c r="N13" s="24"/>
      <c r="O13" s="27">
        <f>F13</f>
        <v>8.3424673457384557</v>
      </c>
      <c r="P13" s="24">
        <f>F13</f>
        <v>8.3424673457384557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9831</v>
      </c>
      <c r="C14" s="61">
        <v>10808</v>
      </c>
      <c r="D14" s="54">
        <f t="shared" si="1"/>
        <v>3.6384159881569209</v>
      </c>
      <c r="E14" s="18">
        <f t="shared" si="2"/>
        <v>36.384159881569211</v>
      </c>
      <c r="F14" s="19">
        <f t="shared" si="0"/>
        <v>21.986684442510199</v>
      </c>
      <c r="G14" s="18">
        <f>(D14*497)/1000</f>
        <v>1.8082927461139897</v>
      </c>
      <c r="H14" s="12"/>
      <c r="I14" s="12"/>
      <c r="J14" s="20">
        <f>F14</f>
        <v>21.986684442510199</v>
      </c>
      <c r="K14" s="12"/>
      <c r="L14" s="12"/>
      <c r="M14" s="18">
        <f>F14</f>
        <v>21.986684442510199</v>
      </c>
      <c r="N14" s="12"/>
      <c r="O14" s="21"/>
      <c r="P14" s="18">
        <f>F14</f>
        <v>21.986684442510199</v>
      </c>
      <c r="Q14" s="18">
        <f>F14</f>
        <v>21.986684442510199</v>
      </c>
      <c r="S14" s="2"/>
      <c r="T14" s="2"/>
      <c r="U14" s="2"/>
    </row>
    <row r="15" spans="1:21" ht="16" thickBot="1" x14ac:dyDescent="0.4">
      <c r="A15" s="53" t="s">
        <v>35</v>
      </c>
      <c r="B15" s="64">
        <v>3593</v>
      </c>
      <c r="C15" s="65">
        <v>14383</v>
      </c>
      <c r="D15" s="54">
        <f t="shared" si="1"/>
        <v>0.99923520823194045</v>
      </c>
      <c r="E15" s="18">
        <f t="shared" si="2"/>
        <v>9.992352082319405</v>
      </c>
      <c r="F15" s="19">
        <f t="shared" si="0"/>
        <v>6.0383060317329793</v>
      </c>
      <c r="G15" s="18">
        <f>(D15*579)/1000</f>
        <v>0.57855718556629343</v>
      </c>
      <c r="H15" s="12"/>
      <c r="I15" s="12"/>
      <c r="J15" s="12"/>
      <c r="K15" s="18">
        <f>F15</f>
        <v>6.0383060317329793</v>
      </c>
      <c r="L15" s="12"/>
      <c r="M15" s="12"/>
      <c r="N15" s="18"/>
      <c r="O15" s="23">
        <f>F15</f>
        <v>6.0383060317329793</v>
      </c>
      <c r="P15" s="18">
        <f>F15</f>
        <v>6.0383060317329793</v>
      </c>
      <c r="Q15" s="18">
        <f>F15</f>
        <v>6.0383060317329793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165.48270375510637</v>
      </c>
      <c r="F16" s="18">
        <f t="shared" si="3"/>
        <v>100</v>
      </c>
      <c r="G16" s="29">
        <f t="shared" si="3"/>
        <v>7.3144151048886741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67.653771603555455</v>
      </c>
      <c r="N16" s="18">
        <f>SUM(N8:N13)</f>
        <v>0</v>
      </c>
      <c r="O16" s="23">
        <f>SUM(O8:O15)</f>
        <v>30.898750117180185</v>
      </c>
      <c r="P16" s="18">
        <f>SUM(P8:P15)</f>
        <v>40.427925438624797</v>
      </c>
      <c r="Q16" s="18">
        <f>SUM(Q8:Q15)</f>
        <v>35.043232568103818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3.6572075524443373E-2</v>
      </c>
      <c r="H17" s="36" t="s">
        <v>39</v>
      </c>
      <c r="I17" s="37"/>
      <c r="J17" s="38"/>
      <c r="K17" s="38"/>
      <c r="L17" s="38">
        <f>SUM(O16:Q16)</f>
        <v>106.3699081239088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0.14628830209777349</v>
      </c>
      <c r="H18" s="41" t="s">
        <v>39</v>
      </c>
      <c r="I18" s="2"/>
      <c r="J18" s="2"/>
      <c r="K18" s="2"/>
      <c r="L18" s="42">
        <f>L17/L16</f>
        <v>1.0636990812390881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3.2000000000000002E-3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45.715094405554211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4033-1447-4835-AA85-E034B43DB2C3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19147</v>
      </c>
      <c r="C8" s="59">
        <v>14181</v>
      </c>
      <c r="D8" s="54">
        <f>(B8/C8)*((Q$4/M$4)*T$4)</f>
        <v>5.4007474790212253</v>
      </c>
      <c r="E8" s="18">
        <f>D8*($I$4/(($K$4/$M$4)*$Q$4))</f>
        <v>54.007474790212257</v>
      </c>
      <c r="F8" s="19">
        <f t="shared" ref="F8:F15" si="0">(E8/E$16)*100</f>
        <v>39.191515667457622</v>
      </c>
      <c r="G8" s="18">
        <f>(D8*379)/1000</f>
        <v>2.0468832945490445</v>
      </c>
      <c r="H8" s="18">
        <f>F8</f>
        <v>39.191515667457622</v>
      </c>
      <c r="I8" s="12"/>
      <c r="J8" s="12"/>
      <c r="K8" s="12"/>
      <c r="L8" s="12"/>
      <c r="M8" s="20">
        <f>F8</f>
        <v>39.191515667457622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773</v>
      </c>
      <c r="C9" s="61">
        <v>23139</v>
      </c>
      <c r="D9" s="54">
        <f t="shared" ref="D9:D15" si="1">(B9/C9)*((Q$4/M$4)*T$4)</f>
        <v>0.13362720947318379</v>
      </c>
      <c r="E9" s="18">
        <f t="shared" ref="E9:E15" si="2">D9*($I$4/(($K$4/$M$4)*$Q$4))</f>
        <v>1.3362720947318381</v>
      </c>
      <c r="F9" s="19">
        <f t="shared" si="0"/>
        <v>0.96969037971314886</v>
      </c>
      <c r="G9" s="18">
        <f>(D9*459)/1000</f>
        <v>6.1334889148191359E-2</v>
      </c>
      <c r="H9" s="12"/>
      <c r="I9" s="20">
        <f>F9</f>
        <v>0.96969037971314886</v>
      </c>
      <c r="J9" s="26"/>
      <c r="K9" s="12"/>
      <c r="L9" s="12"/>
      <c r="M9" s="12"/>
      <c r="N9" s="18"/>
      <c r="O9" s="23"/>
      <c r="P9" s="18">
        <f>F9</f>
        <v>0.96969037971314886</v>
      </c>
      <c r="Q9" s="18"/>
      <c r="T9" s="2"/>
      <c r="U9" s="2"/>
    </row>
    <row r="10" spans="1:21" ht="15.5" x14ac:dyDescent="0.35">
      <c r="A10" s="48" t="s">
        <v>30</v>
      </c>
      <c r="B10" s="60">
        <v>3870</v>
      </c>
      <c r="C10" s="61">
        <v>31601</v>
      </c>
      <c r="D10" s="54">
        <f t="shared" si="1"/>
        <v>0.48985791588873767</v>
      </c>
      <c r="E10" s="18">
        <f t="shared" si="2"/>
        <v>4.8985791588873768</v>
      </c>
      <c r="F10" s="19">
        <f t="shared" si="0"/>
        <v>3.5547439053493557</v>
      </c>
      <c r="G10" s="18">
        <f>(D10*459)/1000</f>
        <v>0.2248447833929306</v>
      </c>
      <c r="H10" s="12"/>
      <c r="I10" s="20">
        <f>F10</f>
        <v>3.5547439053493557</v>
      </c>
      <c r="J10" s="18"/>
      <c r="K10" s="12"/>
      <c r="L10" s="12"/>
      <c r="M10" s="18">
        <f>F10</f>
        <v>3.5547439053493557</v>
      </c>
      <c r="N10" s="18"/>
      <c r="O10" s="23"/>
      <c r="P10" s="18"/>
      <c r="Q10" s="18">
        <f>F10</f>
        <v>3.5547439053493557</v>
      </c>
      <c r="T10" s="2"/>
      <c r="U10" s="2"/>
    </row>
    <row r="11" spans="1:21" ht="15.5" x14ac:dyDescent="0.35">
      <c r="A11" s="49" t="s">
        <v>34</v>
      </c>
      <c r="B11" s="60">
        <v>1714</v>
      </c>
      <c r="C11" s="61">
        <v>31584</v>
      </c>
      <c r="D11" s="54">
        <f t="shared" si="1"/>
        <v>0.21707193515704154</v>
      </c>
      <c r="E11" s="18">
        <f t="shared" si="2"/>
        <v>2.1707193515704155</v>
      </c>
      <c r="F11" s="19">
        <f t="shared" si="0"/>
        <v>1.5752223522241637</v>
      </c>
      <c r="G11" s="18">
        <f>(D11*539)/1000</f>
        <v>0.11700177304964539</v>
      </c>
      <c r="H11" s="12"/>
      <c r="I11" s="20">
        <f>F11</f>
        <v>1.5752223522241637</v>
      </c>
      <c r="J11" s="26">
        <f>F11</f>
        <v>1.5752223522241637</v>
      </c>
      <c r="K11" s="12"/>
      <c r="L11" s="12"/>
      <c r="M11" s="18">
        <f>F11</f>
        <v>1.5752223522241637</v>
      </c>
      <c r="N11" s="18"/>
      <c r="O11" s="23"/>
      <c r="P11" s="18">
        <f>F11</f>
        <v>1.5752223522241637</v>
      </c>
      <c r="Q11" s="18">
        <f>F11</f>
        <v>1.5752223522241637</v>
      </c>
      <c r="T11" s="2"/>
      <c r="U11" s="2"/>
    </row>
    <row r="12" spans="1:21" ht="15.5" x14ac:dyDescent="0.35">
      <c r="A12" s="50" t="s">
        <v>29</v>
      </c>
      <c r="B12" s="62">
        <v>11268</v>
      </c>
      <c r="C12" s="63">
        <v>19367</v>
      </c>
      <c r="D12" s="55">
        <f t="shared" si="1"/>
        <v>2.3272577064078073</v>
      </c>
      <c r="E12" s="24">
        <f t="shared" si="2"/>
        <v>23.272577064078071</v>
      </c>
      <c r="F12" s="19">
        <f t="shared" si="0"/>
        <v>16.888172834813371</v>
      </c>
      <c r="G12" s="24">
        <f>(D12*417)/1000</f>
        <v>0.97046646357205568</v>
      </c>
      <c r="H12" s="25"/>
      <c r="I12" s="26">
        <f>E12</f>
        <v>23.272577064078071</v>
      </c>
      <c r="J12" s="26"/>
      <c r="K12" s="25"/>
      <c r="L12" s="25"/>
      <c r="M12" s="25"/>
      <c r="N12" s="24"/>
      <c r="O12" s="27">
        <f>F12</f>
        <v>16.888172834813371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7978</v>
      </c>
      <c r="C13" s="63">
        <v>26380</v>
      </c>
      <c r="D13" s="55">
        <f t="shared" si="1"/>
        <v>1.2097043214556482</v>
      </c>
      <c r="E13" s="24">
        <f t="shared" si="2"/>
        <v>12.097043214556482</v>
      </c>
      <c r="F13" s="19">
        <f t="shared" si="0"/>
        <v>8.7784415123056885</v>
      </c>
      <c r="G13" s="24">
        <f>(D13*497)/1000</f>
        <v>0.60122304776345725</v>
      </c>
      <c r="H13" s="25"/>
      <c r="I13" s="25"/>
      <c r="J13" s="26">
        <f>F13</f>
        <v>8.7784415123056885</v>
      </c>
      <c r="K13" s="24"/>
      <c r="L13" s="28"/>
      <c r="M13" s="25"/>
      <c r="N13" s="24"/>
      <c r="O13" s="27">
        <f>F13</f>
        <v>8.7784415123056885</v>
      </c>
      <c r="P13" s="24">
        <f>F13</f>
        <v>8.7784415123056885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18733</v>
      </c>
      <c r="C14" s="61">
        <v>22617</v>
      </c>
      <c r="D14" s="54">
        <f t="shared" si="1"/>
        <v>3.3130830790997923</v>
      </c>
      <c r="E14" s="18">
        <f t="shared" si="2"/>
        <v>33.130830790997919</v>
      </c>
      <c r="F14" s="19">
        <f t="shared" si="0"/>
        <v>24.041995650879777</v>
      </c>
      <c r="G14" s="18">
        <f>(D14*497)/1000</f>
        <v>1.6466022903125968</v>
      </c>
      <c r="H14" s="12"/>
      <c r="I14" s="12"/>
      <c r="J14" s="20">
        <f>F14</f>
        <v>24.041995650879777</v>
      </c>
      <c r="K14" s="12"/>
      <c r="L14" s="12"/>
      <c r="M14" s="18">
        <f>F14</f>
        <v>24.041995650879777</v>
      </c>
      <c r="N14" s="12"/>
      <c r="O14" s="21"/>
      <c r="P14" s="18">
        <f>F14</f>
        <v>24.041995650879777</v>
      </c>
      <c r="Q14" s="18">
        <f>F14</f>
        <v>24.041995650879777</v>
      </c>
      <c r="S14" s="2"/>
      <c r="T14" s="2"/>
      <c r="U14" s="2"/>
    </row>
    <row r="15" spans="1:21" ht="16" thickBot="1" x14ac:dyDescent="0.4">
      <c r="A15" s="53" t="s">
        <v>35</v>
      </c>
      <c r="B15" s="64">
        <v>5418</v>
      </c>
      <c r="C15" s="65">
        <v>31452</v>
      </c>
      <c r="D15" s="54">
        <f t="shared" si="1"/>
        <v>0.68904998092331171</v>
      </c>
      <c r="E15" s="18">
        <f t="shared" si="2"/>
        <v>6.8904998092331171</v>
      </c>
      <c r="F15" s="19">
        <f t="shared" si="0"/>
        <v>5.0002176972568675</v>
      </c>
      <c r="G15" s="18">
        <f>(D15*579)/1000</f>
        <v>0.39895993895459747</v>
      </c>
      <c r="H15" s="12"/>
      <c r="I15" s="12"/>
      <c r="J15" s="12"/>
      <c r="K15" s="18">
        <f>F15</f>
        <v>5.0002176972568675</v>
      </c>
      <c r="L15" s="12"/>
      <c r="M15" s="12"/>
      <c r="N15" s="18"/>
      <c r="O15" s="23">
        <f>F15</f>
        <v>5.0002176972568675</v>
      </c>
      <c r="P15" s="18">
        <f>F15</f>
        <v>5.0002176972568675</v>
      </c>
      <c r="Q15" s="18">
        <f>F15</f>
        <v>5.0002176972568675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137.80399627426749</v>
      </c>
      <c r="F16" s="18">
        <f t="shared" si="3"/>
        <v>100.00000000000001</v>
      </c>
      <c r="G16" s="29">
        <f t="shared" si="3"/>
        <v>6.0673164807425186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68.36347757591092</v>
      </c>
      <c r="N16" s="18">
        <f>SUM(N8:N13)</f>
        <v>0</v>
      </c>
      <c r="O16" s="23">
        <f>SUM(O8:O15)</f>
        <v>30.666832044375926</v>
      </c>
      <c r="P16" s="18">
        <f>SUM(P8:P15)</f>
        <v>40.365567592379641</v>
      </c>
      <c r="Q16" s="18">
        <f>SUM(Q8:Q15)</f>
        <v>34.172179605710163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3.0336582403712592E-2</v>
      </c>
      <c r="H17" s="36" t="s">
        <v>39</v>
      </c>
      <c r="I17" s="37"/>
      <c r="J17" s="38"/>
      <c r="K17" s="38"/>
      <c r="L17" s="38">
        <f>SUM(O16:Q16)</f>
        <v>105.20457924246574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0.12134632961485037</v>
      </c>
      <c r="H18" s="41" t="s">
        <v>39</v>
      </c>
      <c r="I18" s="2"/>
      <c r="J18" s="2"/>
      <c r="K18" s="2"/>
      <c r="L18" s="42">
        <f>L17/L16</f>
        <v>1.0520457924246576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32.796305301310909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126F-77F2-4785-8ABC-D4CBAF96B60F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16269</v>
      </c>
      <c r="C8" s="59">
        <v>15630</v>
      </c>
      <c r="D8" s="54">
        <f>(B8/C8)*((Q$4/M$4)*T$4)</f>
        <v>4.1635316698656428</v>
      </c>
      <c r="E8" s="18">
        <f>D8*($I$4/(($K$4/$M$4)*$Q$4))</f>
        <v>41.635316698656425</v>
      </c>
      <c r="F8" s="19">
        <f t="shared" ref="F8:F15" si="0">(E8/E$16)*100</f>
        <v>38.01983139781688</v>
      </c>
      <c r="G8" s="18">
        <f>(D8*379)/1000</f>
        <v>1.5779785028790787</v>
      </c>
      <c r="H8" s="18">
        <f>F8</f>
        <v>38.01983139781688</v>
      </c>
      <c r="I8" s="12"/>
      <c r="J8" s="12"/>
      <c r="K8" s="12"/>
      <c r="L8" s="12"/>
      <c r="M8" s="20">
        <f>F8</f>
        <v>38.01983139781688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710</v>
      </c>
      <c r="C9" s="61">
        <v>25277</v>
      </c>
      <c r="D9" s="54">
        <f t="shared" ref="D9:D15" si="1">(B9/C9)*((Q$4/M$4)*T$4)</f>
        <v>0.11235510543181548</v>
      </c>
      <c r="E9" s="18">
        <f t="shared" ref="E9:E15" si="2">D9*($I$4/(($K$4/$M$4)*$Q$4))</f>
        <v>1.1235510543181548</v>
      </c>
      <c r="F9" s="19">
        <f t="shared" si="0"/>
        <v>1.0259852701779526</v>
      </c>
      <c r="G9" s="18">
        <f>(D9*459)/1000</f>
        <v>5.1570993393203313E-2</v>
      </c>
      <c r="H9" s="12"/>
      <c r="I9" s="20">
        <f>F9</f>
        <v>1.0259852701779526</v>
      </c>
      <c r="J9" s="26"/>
      <c r="K9" s="12"/>
      <c r="L9" s="12"/>
      <c r="M9" s="12"/>
      <c r="N9" s="18"/>
      <c r="O9" s="23"/>
      <c r="P9" s="18">
        <f>F9</f>
        <v>1.0259852701779526</v>
      </c>
      <c r="Q9" s="18"/>
      <c r="T9" s="2"/>
      <c r="U9" s="2"/>
    </row>
    <row r="10" spans="1:21" ht="15.5" x14ac:dyDescent="0.35">
      <c r="A10" s="48" t="s">
        <v>30</v>
      </c>
      <c r="B10" s="60">
        <v>3669</v>
      </c>
      <c r="C10" s="61">
        <v>33221</v>
      </c>
      <c r="D10" s="54">
        <f t="shared" si="1"/>
        <v>0.44176876072363869</v>
      </c>
      <c r="E10" s="18">
        <f t="shared" si="2"/>
        <v>4.4176876072363864</v>
      </c>
      <c r="F10" s="19">
        <f t="shared" si="0"/>
        <v>4.0340689422634455</v>
      </c>
      <c r="G10" s="18">
        <f>(D10*459)/1000</f>
        <v>0.20277186117215015</v>
      </c>
      <c r="H10" s="12"/>
      <c r="I10" s="20">
        <f>F10</f>
        <v>4.0340689422634455</v>
      </c>
      <c r="J10" s="18"/>
      <c r="K10" s="12"/>
      <c r="L10" s="12"/>
      <c r="M10" s="18">
        <f>F10</f>
        <v>4.0340689422634455</v>
      </c>
      <c r="N10" s="18"/>
      <c r="O10" s="23"/>
      <c r="P10" s="18"/>
      <c r="Q10" s="18">
        <f>F10</f>
        <v>4.0340689422634455</v>
      </c>
      <c r="T10" s="2"/>
      <c r="U10" s="2"/>
    </row>
    <row r="11" spans="1:21" ht="15.5" x14ac:dyDescent="0.35">
      <c r="A11" s="49" t="s">
        <v>34</v>
      </c>
      <c r="B11" s="60">
        <v>2152</v>
      </c>
      <c r="C11" s="61">
        <v>34651</v>
      </c>
      <c r="D11" s="54">
        <f t="shared" si="1"/>
        <v>0.24841995901994171</v>
      </c>
      <c r="E11" s="18">
        <f t="shared" si="2"/>
        <v>2.4841995901994172</v>
      </c>
      <c r="F11" s="19">
        <f t="shared" si="0"/>
        <v>2.268479191872113</v>
      </c>
      <c r="G11" s="18">
        <f>(D11*539)/1000</f>
        <v>0.13389835791174859</v>
      </c>
      <c r="H11" s="12"/>
      <c r="I11" s="20">
        <f>F11</f>
        <v>2.268479191872113</v>
      </c>
      <c r="J11" s="26">
        <f>F11</f>
        <v>2.268479191872113</v>
      </c>
      <c r="K11" s="12"/>
      <c r="L11" s="12"/>
      <c r="M11" s="18">
        <f>F11</f>
        <v>2.268479191872113</v>
      </c>
      <c r="N11" s="18"/>
      <c r="O11" s="23"/>
      <c r="P11" s="18">
        <f>F11</f>
        <v>2.268479191872113</v>
      </c>
      <c r="Q11" s="18">
        <f>F11</f>
        <v>2.268479191872113</v>
      </c>
      <c r="T11" s="2"/>
      <c r="U11" s="2"/>
    </row>
    <row r="12" spans="1:21" ht="15.5" x14ac:dyDescent="0.35">
      <c r="A12" s="50" t="s">
        <v>29</v>
      </c>
      <c r="B12" s="62">
        <v>9714</v>
      </c>
      <c r="C12" s="63">
        <v>21073</v>
      </c>
      <c r="D12" s="55">
        <f t="shared" si="1"/>
        <v>1.8438760499217008</v>
      </c>
      <c r="E12" s="24">
        <f t="shared" si="2"/>
        <v>18.438760499217008</v>
      </c>
      <c r="F12" s="19">
        <f t="shared" si="0"/>
        <v>16.837594161679068</v>
      </c>
      <c r="G12" s="24">
        <f>(D12*417)/1000</f>
        <v>0.76889631281734916</v>
      </c>
      <c r="H12" s="25"/>
      <c r="I12" s="26">
        <f>E12</f>
        <v>18.438760499217008</v>
      </c>
      <c r="J12" s="26"/>
      <c r="K12" s="25"/>
      <c r="L12" s="25"/>
      <c r="M12" s="25"/>
      <c r="N12" s="24"/>
      <c r="O12" s="27">
        <f>F12</f>
        <v>16.837594161679068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6053</v>
      </c>
      <c r="C13" s="63">
        <v>27551</v>
      </c>
      <c r="D13" s="55">
        <f t="shared" si="1"/>
        <v>0.87880657689376063</v>
      </c>
      <c r="E13" s="24">
        <f t="shared" si="2"/>
        <v>8.7880657689376065</v>
      </c>
      <c r="F13" s="19">
        <f t="shared" si="0"/>
        <v>8.02493664852358</v>
      </c>
      <c r="G13" s="24">
        <f>(D13*497)/1000</f>
        <v>0.43676686871619902</v>
      </c>
      <c r="H13" s="25"/>
      <c r="I13" s="25"/>
      <c r="J13" s="26">
        <f>F13</f>
        <v>8.02493664852358</v>
      </c>
      <c r="K13" s="24"/>
      <c r="L13" s="28"/>
      <c r="M13" s="25"/>
      <c r="N13" s="24"/>
      <c r="O13" s="27">
        <f>F13</f>
        <v>8.02493664852358</v>
      </c>
      <c r="P13" s="24">
        <f>F13</f>
        <v>8.02493664852358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15832</v>
      </c>
      <c r="C14" s="61">
        <v>23860</v>
      </c>
      <c r="D14" s="54">
        <f t="shared" si="1"/>
        <v>2.6541492036881809</v>
      </c>
      <c r="E14" s="18">
        <f t="shared" si="2"/>
        <v>26.541492036881809</v>
      </c>
      <c r="F14" s="19">
        <f t="shared" si="0"/>
        <v>24.236708936125602</v>
      </c>
      <c r="G14" s="18">
        <f>(D14*497)/1000</f>
        <v>1.319112154233026</v>
      </c>
      <c r="H14" s="12"/>
      <c r="I14" s="12"/>
      <c r="J14" s="20">
        <f>F14</f>
        <v>24.236708936125602</v>
      </c>
      <c r="K14" s="12"/>
      <c r="L14" s="12"/>
      <c r="M14" s="18">
        <f>F14</f>
        <v>24.236708936125602</v>
      </c>
      <c r="N14" s="12"/>
      <c r="O14" s="21"/>
      <c r="P14" s="18">
        <f>F14</f>
        <v>24.236708936125602</v>
      </c>
      <c r="Q14" s="18">
        <f>F14</f>
        <v>24.236708936125602</v>
      </c>
      <c r="S14" s="2"/>
      <c r="T14" s="2"/>
      <c r="U14" s="2"/>
    </row>
    <row r="15" spans="1:21" ht="16" thickBot="1" x14ac:dyDescent="0.4">
      <c r="A15" s="53" t="s">
        <v>35</v>
      </c>
      <c r="B15" s="64">
        <v>4999</v>
      </c>
      <c r="C15" s="65">
        <v>32886</v>
      </c>
      <c r="D15" s="54">
        <f t="shared" si="1"/>
        <v>0.60803989539621728</v>
      </c>
      <c r="E15" s="18">
        <f t="shared" si="2"/>
        <v>6.080398953962173</v>
      </c>
      <c r="F15" s="19">
        <f t="shared" si="0"/>
        <v>5.5523954515413587</v>
      </c>
      <c r="G15" s="18">
        <f>(D15*579)/1000</f>
        <v>0.35205509943440977</v>
      </c>
      <c r="H15" s="12"/>
      <c r="I15" s="12"/>
      <c r="J15" s="12"/>
      <c r="K15" s="18">
        <f>F15</f>
        <v>5.5523954515413587</v>
      </c>
      <c r="L15" s="12"/>
      <c r="M15" s="12"/>
      <c r="N15" s="18"/>
      <c r="O15" s="23">
        <f>F15</f>
        <v>5.5523954515413587</v>
      </c>
      <c r="P15" s="18">
        <f>F15</f>
        <v>5.5523954515413587</v>
      </c>
      <c r="Q15" s="18">
        <f>F15</f>
        <v>5.5523954515413587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109.50947220940898</v>
      </c>
      <c r="F16" s="18">
        <f t="shared" si="3"/>
        <v>99.999999999999986</v>
      </c>
      <c r="G16" s="29">
        <f t="shared" si="3"/>
        <v>4.8430501505571648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68.559088468078045</v>
      </c>
      <c r="N16" s="18">
        <f>SUM(N8:N13)</f>
        <v>0</v>
      </c>
      <c r="O16" s="23">
        <f>SUM(O8:O15)</f>
        <v>30.414926261744007</v>
      </c>
      <c r="P16" s="18">
        <f>SUM(P8:P15)</f>
        <v>41.108505498240604</v>
      </c>
      <c r="Q16" s="18">
        <f>SUM(Q8:Q15)</f>
        <v>36.091652521802523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2.4215250752785824E-2</v>
      </c>
      <c r="H17" s="36" t="s">
        <v>39</v>
      </c>
      <c r="I17" s="37"/>
      <c r="J17" s="38"/>
      <c r="K17" s="38"/>
      <c r="L17" s="38">
        <f>SUM(O16:Q16)</f>
        <v>107.61508428178715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9.6861003011143296E-2</v>
      </c>
      <c r="H18" s="41" t="s">
        <v>39</v>
      </c>
      <c r="I18" s="2"/>
      <c r="J18" s="2"/>
      <c r="K18" s="2"/>
      <c r="L18" s="42">
        <f>L17/L16</f>
        <v>1.0761508428178717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3.5000000000000001E-3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27.674572288898084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C406-59D6-40C3-9004-F8D8FF7932A4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17364</v>
      </c>
      <c r="C8" s="59">
        <v>14290</v>
      </c>
      <c r="D8" s="54">
        <f>(B8/C8)*((Q$4/M$4)*T$4)</f>
        <v>4.8604618614415678</v>
      </c>
      <c r="E8" s="18">
        <f>D8*($I$4/(($K$4/$M$4)*$Q$4))</f>
        <v>48.604618614415678</v>
      </c>
      <c r="F8" s="19">
        <f t="shared" ref="F8:F15" si="0">(E8/E$16)*100</f>
        <v>40.456001310047526</v>
      </c>
      <c r="G8" s="18">
        <f>(D8*379)/1000</f>
        <v>1.8421150454863542</v>
      </c>
      <c r="H8" s="18">
        <f>F8</f>
        <v>40.456001310047526</v>
      </c>
      <c r="I8" s="12"/>
      <c r="J8" s="12"/>
      <c r="K8" s="12"/>
      <c r="L8" s="12"/>
      <c r="M8" s="20">
        <f>F8</f>
        <v>40.456001310047526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757</v>
      </c>
      <c r="C9" s="61">
        <v>22358</v>
      </c>
      <c r="D9" s="54">
        <f t="shared" ref="D9:D15" si="1">(B9/C9)*((Q$4/M$4)*T$4)</f>
        <v>0.13543250737990875</v>
      </c>
      <c r="E9" s="18">
        <f t="shared" ref="E9:E15" si="2">D9*($I$4/(($K$4/$M$4)*$Q$4))</f>
        <v>1.3543250737990875</v>
      </c>
      <c r="F9" s="19">
        <f t="shared" si="0"/>
        <v>1.1272709985547695</v>
      </c>
      <c r="G9" s="18">
        <f>(D9*459)/1000</f>
        <v>6.2163520887378122E-2</v>
      </c>
      <c r="H9" s="12"/>
      <c r="I9" s="20">
        <f>F9</f>
        <v>1.1272709985547695</v>
      </c>
      <c r="J9" s="26"/>
      <c r="K9" s="12"/>
      <c r="L9" s="12"/>
      <c r="M9" s="12"/>
      <c r="N9" s="18"/>
      <c r="O9" s="23"/>
      <c r="P9" s="18">
        <f>F9</f>
        <v>1.1272709985547695</v>
      </c>
      <c r="Q9" s="18"/>
      <c r="T9" s="2"/>
      <c r="U9" s="2"/>
    </row>
    <row r="10" spans="1:21" ht="15.5" x14ac:dyDescent="0.35">
      <c r="A10" s="48" t="s">
        <v>30</v>
      </c>
      <c r="B10" s="60">
        <v>3610</v>
      </c>
      <c r="C10" s="61">
        <v>33094</v>
      </c>
      <c r="D10" s="54">
        <f t="shared" si="1"/>
        <v>0.43633287000664772</v>
      </c>
      <c r="E10" s="18">
        <f t="shared" si="2"/>
        <v>4.3633287000664769</v>
      </c>
      <c r="F10" s="19">
        <f t="shared" si="0"/>
        <v>3.6318118861589483</v>
      </c>
      <c r="G10" s="18">
        <f>(D10*459)/1000</f>
        <v>0.20027678733305132</v>
      </c>
      <c r="H10" s="12"/>
      <c r="I10" s="20">
        <f>F10</f>
        <v>3.6318118861589483</v>
      </c>
      <c r="J10" s="18"/>
      <c r="K10" s="12"/>
      <c r="L10" s="12"/>
      <c r="M10" s="18">
        <f>F10</f>
        <v>3.6318118861589483</v>
      </c>
      <c r="N10" s="18"/>
      <c r="O10" s="23"/>
      <c r="P10" s="18"/>
      <c r="Q10" s="18">
        <f>F10</f>
        <v>3.6318118861589483</v>
      </c>
      <c r="T10" s="2"/>
      <c r="U10" s="2"/>
    </row>
    <row r="11" spans="1:21" ht="15.5" x14ac:dyDescent="0.35">
      <c r="A11" s="49" t="s">
        <v>34</v>
      </c>
      <c r="B11" s="60">
        <v>1924</v>
      </c>
      <c r="C11" s="61">
        <v>32843</v>
      </c>
      <c r="D11" s="54">
        <f t="shared" si="1"/>
        <v>0.23432694942605731</v>
      </c>
      <c r="E11" s="18">
        <f t="shared" si="2"/>
        <v>2.3432694942605732</v>
      </c>
      <c r="F11" s="19">
        <f t="shared" si="0"/>
        <v>1.9504178086788555</v>
      </c>
      <c r="G11" s="18">
        <f>(D11*539)/1000</f>
        <v>0.1263022257406449</v>
      </c>
      <c r="H11" s="12"/>
      <c r="I11" s="20">
        <f>F11</f>
        <v>1.9504178086788555</v>
      </c>
      <c r="J11" s="26">
        <f>F11</f>
        <v>1.9504178086788555</v>
      </c>
      <c r="K11" s="12"/>
      <c r="L11" s="12"/>
      <c r="M11" s="18">
        <f>F11</f>
        <v>1.9504178086788555</v>
      </c>
      <c r="N11" s="18"/>
      <c r="O11" s="23"/>
      <c r="P11" s="18">
        <f>F11</f>
        <v>1.9504178086788555</v>
      </c>
      <c r="Q11" s="18">
        <f>F11</f>
        <v>1.9504178086788555</v>
      </c>
      <c r="T11" s="2"/>
      <c r="U11" s="2"/>
    </row>
    <row r="12" spans="1:21" ht="15.5" x14ac:dyDescent="0.35">
      <c r="A12" s="50" t="s">
        <v>29</v>
      </c>
      <c r="B12" s="62">
        <v>10215</v>
      </c>
      <c r="C12" s="63">
        <v>20065</v>
      </c>
      <c r="D12" s="55">
        <f t="shared" si="1"/>
        <v>2.0363817592823326</v>
      </c>
      <c r="E12" s="24">
        <f t="shared" si="2"/>
        <v>20.363817592823324</v>
      </c>
      <c r="F12" s="19">
        <f t="shared" si="0"/>
        <v>16.949801370697028</v>
      </c>
      <c r="G12" s="24">
        <f>(D12*417)/1000</f>
        <v>0.84917119362073268</v>
      </c>
      <c r="H12" s="25"/>
      <c r="I12" s="26">
        <f>E12</f>
        <v>20.363817592823324</v>
      </c>
      <c r="J12" s="26"/>
      <c r="K12" s="25"/>
      <c r="L12" s="25"/>
      <c r="M12" s="25"/>
      <c r="N12" s="24"/>
      <c r="O12" s="27">
        <f>F12</f>
        <v>16.949801370697028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6283</v>
      </c>
      <c r="C13" s="63">
        <v>27066</v>
      </c>
      <c r="D13" s="55">
        <f t="shared" si="1"/>
        <v>0.92854503805512456</v>
      </c>
      <c r="E13" s="24">
        <f t="shared" si="2"/>
        <v>9.2854503805512465</v>
      </c>
      <c r="F13" s="19">
        <f t="shared" si="0"/>
        <v>7.728734500316552</v>
      </c>
      <c r="G13" s="24">
        <f>(D13*497)/1000</f>
        <v>0.46148688391339693</v>
      </c>
      <c r="H13" s="25"/>
      <c r="I13" s="25"/>
      <c r="J13" s="26">
        <f>F13</f>
        <v>7.728734500316552</v>
      </c>
      <c r="K13" s="24"/>
      <c r="L13" s="28"/>
      <c r="M13" s="25"/>
      <c r="N13" s="24"/>
      <c r="O13" s="27">
        <f>F13</f>
        <v>7.728734500316552</v>
      </c>
      <c r="P13" s="24">
        <f>F13</f>
        <v>7.728734500316552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14928</v>
      </c>
      <c r="C14" s="61">
        <v>22566</v>
      </c>
      <c r="D14" s="54">
        <f t="shared" si="1"/>
        <v>2.6461047593725073</v>
      </c>
      <c r="E14" s="18">
        <f t="shared" si="2"/>
        <v>26.461047593725073</v>
      </c>
      <c r="F14" s="19">
        <f t="shared" si="0"/>
        <v>22.024824114131995</v>
      </c>
      <c r="G14" s="18">
        <f>(D14*497)/1000</f>
        <v>1.3151140654081361</v>
      </c>
      <c r="H14" s="12"/>
      <c r="I14" s="12"/>
      <c r="J14" s="20">
        <f>F14</f>
        <v>22.024824114131995</v>
      </c>
      <c r="K14" s="12"/>
      <c r="L14" s="12"/>
      <c r="M14" s="18">
        <f>F14</f>
        <v>22.024824114131995</v>
      </c>
      <c r="N14" s="12"/>
      <c r="O14" s="21"/>
      <c r="P14" s="18">
        <f>F14</f>
        <v>22.024824114131995</v>
      </c>
      <c r="Q14" s="18">
        <f>F14</f>
        <v>22.024824114131995</v>
      </c>
      <c r="S14" s="2"/>
      <c r="T14" s="2"/>
      <c r="U14" s="2"/>
    </row>
    <row r="15" spans="1:21" ht="16" thickBot="1" x14ac:dyDescent="0.4">
      <c r="A15" s="53" t="s">
        <v>35</v>
      </c>
      <c r="B15" s="64">
        <v>5847</v>
      </c>
      <c r="C15" s="65">
        <v>31751</v>
      </c>
      <c r="D15" s="54">
        <f t="shared" si="1"/>
        <v>0.73660672104815594</v>
      </c>
      <c r="E15" s="18">
        <f t="shared" si="2"/>
        <v>7.3660672104815594</v>
      </c>
      <c r="F15" s="19">
        <f t="shared" si="0"/>
        <v>6.131138011414321</v>
      </c>
      <c r="G15" s="18">
        <f>(D15*579)/1000</f>
        <v>0.42649529148688231</v>
      </c>
      <c r="H15" s="12"/>
      <c r="I15" s="12"/>
      <c r="J15" s="12"/>
      <c r="K15" s="18">
        <f>F15</f>
        <v>6.131138011414321</v>
      </c>
      <c r="L15" s="12"/>
      <c r="M15" s="12"/>
      <c r="N15" s="18"/>
      <c r="O15" s="23">
        <f>F15</f>
        <v>6.131138011414321</v>
      </c>
      <c r="P15" s="18">
        <f>F15</f>
        <v>6.131138011414321</v>
      </c>
      <c r="Q15" s="18">
        <f>F15</f>
        <v>6.131138011414321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120.14192466012302</v>
      </c>
      <c r="F16" s="18">
        <f t="shared" si="3"/>
        <v>100</v>
      </c>
      <c r="G16" s="29">
        <f t="shared" si="3"/>
        <v>5.2831250138765773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68.063055119017321</v>
      </c>
      <c r="N16" s="18">
        <f>SUM(N8:N13)</f>
        <v>0</v>
      </c>
      <c r="O16" s="23">
        <f>SUM(O8:O15)</f>
        <v>30.809673882427902</v>
      </c>
      <c r="P16" s="18">
        <f>SUM(P8:P15)</f>
        <v>38.962385433096493</v>
      </c>
      <c r="Q16" s="18">
        <f>SUM(Q8:Q15)</f>
        <v>33.738191820384117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2.6415625069382883E-2</v>
      </c>
      <c r="H17" s="36" t="s">
        <v>39</v>
      </c>
      <c r="I17" s="37"/>
      <c r="J17" s="38"/>
      <c r="K17" s="38"/>
      <c r="L17" s="38">
        <f>SUM(O16:Q16)</f>
        <v>103.5102511359085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0.10566250027753153</v>
      </c>
      <c r="H18" s="41" t="s">
        <v>39</v>
      </c>
      <c r="I18" s="2"/>
      <c r="J18" s="2"/>
      <c r="K18" s="2"/>
      <c r="L18" s="42">
        <f>L17/L16</f>
        <v>1.0351025113590853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3.3999999999999998E-3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31.077205963979864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F75B-D783-4963-B006-E2B69657A3AB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18520</v>
      </c>
      <c r="C8" s="59">
        <v>15067</v>
      </c>
      <c r="D8" s="54">
        <f>(B8/C8)*((Q$4/M$4)*T$4)</f>
        <v>4.9167053826242784</v>
      </c>
      <c r="E8" s="18">
        <f>D8*($I$4/(($K$4/$M$4)*$Q$4))</f>
        <v>49.167053826242785</v>
      </c>
      <c r="F8" s="19">
        <f t="shared" ref="F8:F15" si="0">(E8/E$16)*100</f>
        <v>38.62073799868373</v>
      </c>
      <c r="G8" s="18">
        <f>(D8*379)/1000</f>
        <v>1.8634313400146016</v>
      </c>
      <c r="H8" s="18">
        <f>F8</f>
        <v>38.62073799868373</v>
      </c>
      <c r="I8" s="12"/>
      <c r="J8" s="12"/>
      <c r="K8" s="12"/>
      <c r="L8" s="12"/>
      <c r="M8" s="20">
        <f>F8</f>
        <v>38.62073799868373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748</v>
      </c>
      <c r="C9" s="61">
        <v>25888</v>
      </c>
      <c r="D9" s="54">
        <f t="shared" ref="D9:D15" si="1">(B9/C9)*((Q$4/M$4)*T$4)</f>
        <v>0.11557478368355995</v>
      </c>
      <c r="E9" s="18">
        <f t="shared" ref="E9:E15" si="2">D9*($I$4/(($K$4/$M$4)*$Q$4))</f>
        <v>1.1557478368355993</v>
      </c>
      <c r="F9" s="19">
        <f t="shared" si="0"/>
        <v>0.90784033057414748</v>
      </c>
      <c r="G9" s="18">
        <f>(D9*459)/1000</f>
        <v>5.3048825710754019E-2</v>
      </c>
      <c r="H9" s="12"/>
      <c r="I9" s="20">
        <f>F9</f>
        <v>0.90784033057414748</v>
      </c>
      <c r="J9" s="26"/>
      <c r="K9" s="12"/>
      <c r="L9" s="12"/>
      <c r="M9" s="12"/>
      <c r="N9" s="18"/>
      <c r="O9" s="23"/>
      <c r="P9" s="18">
        <f>F9</f>
        <v>0.90784033057414748</v>
      </c>
      <c r="Q9" s="18"/>
      <c r="T9" s="2"/>
      <c r="U9" s="2"/>
    </row>
    <row r="10" spans="1:21" ht="15.5" x14ac:dyDescent="0.35">
      <c r="A10" s="48" t="s">
        <v>30</v>
      </c>
      <c r="B10" s="60">
        <v>3577</v>
      </c>
      <c r="C10" s="61">
        <v>32919</v>
      </c>
      <c r="D10" s="54">
        <f t="shared" si="1"/>
        <v>0.43464260761262491</v>
      </c>
      <c r="E10" s="18">
        <f t="shared" si="2"/>
        <v>4.3464260761262494</v>
      </c>
      <c r="F10" s="19">
        <f t="shared" si="0"/>
        <v>3.4141192049038911</v>
      </c>
      <c r="G10" s="18">
        <f>(D10*459)/1000</f>
        <v>0.19950095689419484</v>
      </c>
      <c r="H10" s="12"/>
      <c r="I10" s="20">
        <f>F10</f>
        <v>3.4141192049038911</v>
      </c>
      <c r="J10" s="18"/>
      <c r="K10" s="12"/>
      <c r="L10" s="12"/>
      <c r="M10" s="18">
        <f>F10</f>
        <v>3.4141192049038911</v>
      </c>
      <c r="N10" s="18"/>
      <c r="O10" s="23"/>
      <c r="P10" s="18"/>
      <c r="Q10" s="18">
        <f>F10</f>
        <v>3.4141192049038911</v>
      </c>
      <c r="T10" s="2"/>
      <c r="U10" s="2"/>
    </row>
    <row r="11" spans="1:21" ht="15.5" x14ac:dyDescent="0.35">
      <c r="A11" s="49" t="s">
        <v>34</v>
      </c>
      <c r="B11" s="60">
        <v>2340</v>
      </c>
      <c r="C11" s="61">
        <v>34602</v>
      </c>
      <c r="D11" s="54">
        <f t="shared" si="1"/>
        <v>0.27050459511010927</v>
      </c>
      <c r="E11" s="18">
        <f t="shared" si="2"/>
        <v>2.7050459511010927</v>
      </c>
      <c r="F11" s="19">
        <f t="shared" si="0"/>
        <v>2.1248145418897253</v>
      </c>
      <c r="G11" s="18">
        <f>(D11*539)/1000</f>
        <v>0.14580197676434889</v>
      </c>
      <c r="H11" s="12"/>
      <c r="I11" s="20">
        <f>F11</f>
        <v>2.1248145418897253</v>
      </c>
      <c r="J11" s="26">
        <f>F11</f>
        <v>2.1248145418897253</v>
      </c>
      <c r="K11" s="12"/>
      <c r="L11" s="12"/>
      <c r="M11" s="18">
        <f>F11</f>
        <v>2.1248145418897253</v>
      </c>
      <c r="N11" s="18"/>
      <c r="O11" s="23"/>
      <c r="P11" s="18">
        <f>F11</f>
        <v>2.1248145418897253</v>
      </c>
      <c r="Q11" s="18">
        <f>F11</f>
        <v>2.1248145418897253</v>
      </c>
      <c r="T11" s="2"/>
      <c r="U11" s="2"/>
    </row>
    <row r="12" spans="1:21" ht="15.5" x14ac:dyDescent="0.35">
      <c r="A12" s="50" t="s">
        <v>29</v>
      </c>
      <c r="B12" s="62">
        <v>11125</v>
      </c>
      <c r="C12" s="63">
        <v>20359</v>
      </c>
      <c r="D12" s="55">
        <f t="shared" si="1"/>
        <v>2.1857655091114494</v>
      </c>
      <c r="E12" s="24">
        <f t="shared" si="2"/>
        <v>21.857655091114495</v>
      </c>
      <c r="F12" s="19">
        <f t="shared" si="0"/>
        <v>17.169195728562464</v>
      </c>
      <c r="G12" s="24">
        <f>(D12*417)/1000</f>
        <v>0.91146421729947436</v>
      </c>
      <c r="H12" s="25"/>
      <c r="I12" s="26">
        <f>E12</f>
        <v>21.857655091114495</v>
      </c>
      <c r="J12" s="26"/>
      <c r="K12" s="25"/>
      <c r="L12" s="25"/>
      <c r="M12" s="25"/>
      <c r="N12" s="24"/>
      <c r="O12" s="27">
        <f>F12</f>
        <v>17.169195728562464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7153</v>
      </c>
      <c r="C13" s="63">
        <v>25571</v>
      </c>
      <c r="D13" s="55">
        <f t="shared" si="1"/>
        <v>1.118923780845489</v>
      </c>
      <c r="E13" s="24">
        <f t="shared" si="2"/>
        <v>11.189237808454891</v>
      </c>
      <c r="F13" s="19">
        <f t="shared" si="0"/>
        <v>8.7891502169823053</v>
      </c>
      <c r="G13" s="24">
        <f>(D13*497)/1000</f>
        <v>0.5561051190802081</v>
      </c>
      <c r="H13" s="25"/>
      <c r="I13" s="25"/>
      <c r="J13" s="26">
        <f>F13</f>
        <v>8.7891502169823053</v>
      </c>
      <c r="K13" s="24"/>
      <c r="L13" s="28"/>
      <c r="M13" s="25"/>
      <c r="N13" s="24"/>
      <c r="O13" s="27">
        <f>F13</f>
        <v>8.7891502169823053</v>
      </c>
      <c r="P13" s="24">
        <f>F13</f>
        <v>8.7891502169823053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16942</v>
      </c>
      <c r="C14" s="61">
        <v>22614</v>
      </c>
      <c r="D14" s="54">
        <f t="shared" si="1"/>
        <v>2.9967276908110021</v>
      </c>
      <c r="E14" s="18">
        <f t="shared" si="2"/>
        <v>29.967276908110023</v>
      </c>
      <c r="F14" s="19">
        <f t="shared" si="0"/>
        <v>23.539306505780203</v>
      </c>
      <c r="G14" s="18">
        <f>(D14*497)/1000</f>
        <v>1.489373662333068</v>
      </c>
      <c r="H14" s="12"/>
      <c r="I14" s="12"/>
      <c r="J14" s="20">
        <f>F14</f>
        <v>23.539306505780203</v>
      </c>
      <c r="K14" s="12"/>
      <c r="L14" s="12"/>
      <c r="M14" s="18">
        <f>F14</f>
        <v>23.539306505780203</v>
      </c>
      <c r="N14" s="12"/>
      <c r="O14" s="21"/>
      <c r="P14" s="18">
        <f>F14</f>
        <v>23.539306505780203</v>
      </c>
      <c r="Q14" s="18">
        <f>F14</f>
        <v>23.539306505780203</v>
      </c>
      <c r="S14" s="2"/>
      <c r="T14" s="2"/>
      <c r="U14" s="2"/>
    </row>
    <row r="15" spans="1:21" ht="16" thickBot="1" x14ac:dyDescent="0.4">
      <c r="A15" s="53" t="s">
        <v>35</v>
      </c>
      <c r="B15" s="64">
        <v>5284</v>
      </c>
      <c r="C15" s="65">
        <v>30548</v>
      </c>
      <c r="D15" s="54">
        <f t="shared" si="1"/>
        <v>0.69189472305879274</v>
      </c>
      <c r="E15" s="18">
        <f t="shared" si="2"/>
        <v>6.9189472305879276</v>
      </c>
      <c r="F15" s="19">
        <f t="shared" si="0"/>
        <v>5.4348354726235293</v>
      </c>
      <c r="G15" s="18">
        <f>(D15*579)/1000</f>
        <v>0.40060704465104102</v>
      </c>
      <c r="H15" s="12"/>
      <c r="I15" s="12"/>
      <c r="J15" s="12"/>
      <c r="K15" s="18">
        <f>F15</f>
        <v>5.4348354726235293</v>
      </c>
      <c r="L15" s="12"/>
      <c r="M15" s="12"/>
      <c r="N15" s="18"/>
      <c r="O15" s="23">
        <f>F15</f>
        <v>5.4348354726235293</v>
      </c>
      <c r="P15" s="18">
        <f>F15</f>
        <v>5.4348354726235293</v>
      </c>
      <c r="Q15" s="18">
        <f>F15</f>
        <v>5.4348354726235293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127.30739072857307</v>
      </c>
      <c r="F16" s="18">
        <f t="shared" si="3"/>
        <v>100</v>
      </c>
      <c r="G16" s="29">
        <f t="shared" si="3"/>
        <v>5.6193331427476911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67.698978251257557</v>
      </c>
      <c r="N16" s="18">
        <f>SUM(N8:N13)</f>
        <v>0</v>
      </c>
      <c r="O16" s="23">
        <f>SUM(O8:O15)</f>
        <v>31.3931814181683</v>
      </c>
      <c r="P16" s="18">
        <f>SUM(P8:P15)</f>
        <v>40.795947067849909</v>
      </c>
      <c r="Q16" s="18">
        <f>SUM(Q8:Q15)</f>
        <v>34.513075725197353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2.8096665713738454E-2</v>
      </c>
      <c r="H17" s="36" t="s">
        <v>39</v>
      </c>
      <c r="I17" s="37"/>
      <c r="J17" s="38"/>
      <c r="K17" s="38"/>
      <c r="L17" s="38">
        <f>SUM(O16:Q16)</f>
        <v>106.70220421121556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0.11238666285495381</v>
      </c>
      <c r="H18" s="41" t="s">
        <v>39</v>
      </c>
      <c r="I18" s="2"/>
      <c r="J18" s="2"/>
      <c r="K18" s="2"/>
      <c r="L18" s="42">
        <f>L17/L16</f>
        <v>1.0670220421121557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30.374773744582111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EE55-AD03-4862-90D8-F4B724AD0822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11839</v>
      </c>
      <c r="C8" s="59">
        <v>13190</v>
      </c>
      <c r="D8" s="54">
        <f>(B8/C8)*((Q$4/M$4)*T$4)</f>
        <v>3.5902956785443516</v>
      </c>
      <c r="E8" s="18">
        <f>D8*($I$4/(($K$4/$M$4)*$Q$4))</f>
        <v>35.902956785443514</v>
      </c>
      <c r="F8" s="19">
        <f t="shared" ref="F8:F15" si="0">(E8/E$16)*100</f>
        <v>42.127970349834854</v>
      </c>
      <c r="G8" s="18">
        <f>(D8*379)/1000</f>
        <v>1.3607220621683094</v>
      </c>
      <c r="H8" s="18">
        <f>F8</f>
        <v>42.127970349834854</v>
      </c>
      <c r="I8" s="12"/>
      <c r="J8" s="12"/>
      <c r="K8" s="12"/>
      <c r="L8" s="12"/>
      <c r="M8" s="20">
        <f>F8</f>
        <v>42.127970349834854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807</v>
      </c>
      <c r="C9" s="61">
        <v>22938</v>
      </c>
      <c r="D9" s="54">
        <f t="shared" ref="D9:D15" si="1">(B9/C9)*((Q$4/M$4)*T$4)</f>
        <v>0.14072717760920742</v>
      </c>
      <c r="E9" s="18">
        <f t="shared" ref="E9:E15" si="2">D9*($I$4/(($K$4/$M$4)*$Q$4))</f>
        <v>1.4072717760920741</v>
      </c>
      <c r="F9" s="19">
        <f t="shared" si="0"/>
        <v>1.6512707856251838</v>
      </c>
      <c r="G9" s="18">
        <f>(D9*459)/1000</f>
        <v>6.4593774522626199E-2</v>
      </c>
      <c r="H9" s="12"/>
      <c r="I9" s="20">
        <f>F9</f>
        <v>1.6512707856251838</v>
      </c>
      <c r="J9" s="26"/>
      <c r="K9" s="12"/>
      <c r="L9" s="12"/>
      <c r="M9" s="12"/>
      <c r="N9" s="18"/>
      <c r="O9" s="23"/>
      <c r="P9" s="18">
        <f>F9</f>
        <v>1.6512707856251838</v>
      </c>
      <c r="Q9" s="18"/>
      <c r="T9" s="2"/>
      <c r="U9" s="2"/>
    </row>
    <row r="10" spans="1:21" ht="15.5" x14ac:dyDescent="0.35">
      <c r="A10" s="48" t="s">
        <v>30</v>
      </c>
      <c r="B10" s="60">
        <v>2437</v>
      </c>
      <c r="C10" s="61">
        <v>29648</v>
      </c>
      <c r="D10" s="54">
        <f t="shared" si="1"/>
        <v>0.32879114948731786</v>
      </c>
      <c r="E10" s="18">
        <f t="shared" si="2"/>
        <v>3.2879114948731787</v>
      </c>
      <c r="F10" s="19">
        <f t="shared" si="0"/>
        <v>3.8579841431070427</v>
      </c>
      <c r="G10" s="18">
        <f>(D10*459)/1000</f>
        <v>0.1509151376146789</v>
      </c>
      <c r="H10" s="12"/>
      <c r="I10" s="20">
        <f>F10</f>
        <v>3.8579841431070427</v>
      </c>
      <c r="J10" s="18"/>
      <c r="K10" s="12"/>
      <c r="L10" s="12"/>
      <c r="M10" s="18">
        <f>F10</f>
        <v>3.8579841431070427</v>
      </c>
      <c r="N10" s="18"/>
      <c r="O10" s="23"/>
      <c r="P10" s="18"/>
      <c r="Q10" s="18">
        <f>F10</f>
        <v>3.8579841431070427</v>
      </c>
      <c r="T10" s="2"/>
      <c r="U10" s="2"/>
    </row>
    <row r="11" spans="1:21" ht="15.5" x14ac:dyDescent="0.35">
      <c r="A11" s="49" t="s">
        <v>34</v>
      </c>
      <c r="B11" s="60">
        <v>2209</v>
      </c>
      <c r="C11" s="61">
        <v>30584</v>
      </c>
      <c r="D11" s="54">
        <f t="shared" si="1"/>
        <v>0.28890923358618886</v>
      </c>
      <c r="E11" s="18">
        <f t="shared" si="2"/>
        <v>2.8890923358618887</v>
      </c>
      <c r="F11" s="19">
        <f t="shared" si="0"/>
        <v>3.3900159530167575</v>
      </c>
      <c r="G11" s="18">
        <f>(D11*539)/1000</f>
        <v>0.15572207690295578</v>
      </c>
      <c r="H11" s="12"/>
      <c r="I11" s="20">
        <f>F11</f>
        <v>3.3900159530167575</v>
      </c>
      <c r="J11" s="26">
        <f>F11</f>
        <v>3.3900159530167575</v>
      </c>
      <c r="K11" s="12"/>
      <c r="L11" s="12"/>
      <c r="M11" s="18">
        <f>F11</f>
        <v>3.3900159530167575</v>
      </c>
      <c r="N11" s="18"/>
      <c r="O11" s="23"/>
      <c r="P11" s="18">
        <f>F11</f>
        <v>3.3900159530167575</v>
      </c>
      <c r="Q11" s="18">
        <f>F11</f>
        <v>3.3900159530167575</v>
      </c>
      <c r="T11" s="2"/>
      <c r="U11" s="2"/>
    </row>
    <row r="12" spans="1:21" ht="15.5" x14ac:dyDescent="0.35">
      <c r="A12" s="50" t="s">
        <v>29</v>
      </c>
      <c r="B12" s="62">
        <v>5790</v>
      </c>
      <c r="C12" s="63">
        <v>18563</v>
      </c>
      <c r="D12" s="55">
        <f t="shared" si="1"/>
        <v>1.2476431611269729</v>
      </c>
      <c r="E12" s="24">
        <f t="shared" si="2"/>
        <v>12.47643161126973</v>
      </c>
      <c r="F12" s="19">
        <f t="shared" si="0"/>
        <v>14.639650548347467</v>
      </c>
      <c r="G12" s="24">
        <f>(D12*417)/1000</f>
        <v>0.52026719818994771</v>
      </c>
      <c r="H12" s="25"/>
      <c r="I12" s="26">
        <f>E12</f>
        <v>12.47643161126973</v>
      </c>
      <c r="J12" s="26"/>
      <c r="K12" s="25"/>
      <c r="L12" s="25"/>
      <c r="M12" s="25"/>
      <c r="N12" s="24"/>
      <c r="O12" s="27">
        <f>F12</f>
        <v>14.639650548347467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2511</v>
      </c>
      <c r="C13" s="63">
        <v>24418</v>
      </c>
      <c r="D13" s="55">
        <f t="shared" si="1"/>
        <v>0.41133589974608897</v>
      </c>
      <c r="E13" s="24">
        <f t="shared" si="2"/>
        <v>4.1133589974608897</v>
      </c>
      <c r="F13" s="19">
        <f t="shared" si="0"/>
        <v>4.8265513873641854</v>
      </c>
      <c r="G13" s="24">
        <f>(D13*497)/1000</f>
        <v>0.20443394217380623</v>
      </c>
      <c r="H13" s="25"/>
      <c r="I13" s="25"/>
      <c r="J13" s="26">
        <f>F13</f>
        <v>4.8265513873641854</v>
      </c>
      <c r="K13" s="24"/>
      <c r="L13" s="28"/>
      <c r="M13" s="25"/>
      <c r="N13" s="24"/>
      <c r="O13" s="27">
        <f>F13</f>
        <v>4.8265513873641854</v>
      </c>
      <c r="P13" s="24">
        <f>F13</f>
        <v>4.8265513873641854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9971</v>
      </c>
      <c r="C14" s="61">
        <v>21061</v>
      </c>
      <c r="D14" s="54">
        <f t="shared" si="1"/>
        <v>1.8937372394473198</v>
      </c>
      <c r="E14" s="18">
        <f t="shared" si="2"/>
        <v>18.937372394473197</v>
      </c>
      <c r="F14" s="19">
        <f t="shared" si="0"/>
        <v>22.220817842546186</v>
      </c>
      <c r="G14" s="18">
        <f>(D14*497)/1000</f>
        <v>0.94118740800531797</v>
      </c>
      <c r="H14" s="12"/>
      <c r="I14" s="12"/>
      <c r="J14" s="20">
        <f>F14</f>
        <v>22.220817842546186</v>
      </c>
      <c r="K14" s="12"/>
      <c r="L14" s="12"/>
      <c r="M14" s="18">
        <f>F14</f>
        <v>22.220817842546186</v>
      </c>
      <c r="N14" s="12"/>
      <c r="O14" s="21"/>
      <c r="P14" s="18">
        <f>F14</f>
        <v>22.220817842546186</v>
      </c>
      <c r="Q14" s="18">
        <f>F14</f>
        <v>22.220817842546186</v>
      </c>
      <c r="S14" s="2"/>
      <c r="T14" s="2"/>
      <c r="U14" s="2"/>
    </row>
    <row r="15" spans="1:21" ht="16" thickBot="1" x14ac:dyDescent="0.4">
      <c r="A15" s="53" t="s">
        <v>35</v>
      </c>
      <c r="B15" s="64">
        <v>5094</v>
      </c>
      <c r="C15" s="65">
        <v>32816</v>
      </c>
      <c r="D15" s="54">
        <f t="shared" si="1"/>
        <v>0.62091662603608</v>
      </c>
      <c r="E15" s="18">
        <f t="shared" si="2"/>
        <v>6.2091662603608002</v>
      </c>
      <c r="F15" s="19">
        <f t="shared" si="0"/>
        <v>7.2857389901583121</v>
      </c>
      <c r="G15" s="18">
        <f>(D15*579)/1000</f>
        <v>0.3595107264748903</v>
      </c>
      <c r="H15" s="12"/>
      <c r="I15" s="12"/>
      <c r="J15" s="12"/>
      <c r="K15" s="18">
        <f>F15</f>
        <v>7.2857389901583121</v>
      </c>
      <c r="L15" s="12"/>
      <c r="M15" s="12"/>
      <c r="N15" s="18"/>
      <c r="O15" s="23">
        <f>F15</f>
        <v>7.2857389901583121</v>
      </c>
      <c r="P15" s="18">
        <f>F15</f>
        <v>7.2857389901583121</v>
      </c>
      <c r="Q15" s="18">
        <f>F15</f>
        <v>7.2857389901583121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85.223561655835283</v>
      </c>
      <c r="F16" s="18">
        <f t="shared" si="3"/>
        <v>99.999999999999986</v>
      </c>
      <c r="G16" s="29">
        <f t="shared" si="3"/>
        <v>3.7573523260525326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71.59678828850484</v>
      </c>
      <c r="N16" s="18">
        <f>SUM(N8:N13)</f>
        <v>0</v>
      </c>
      <c r="O16" s="23">
        <f>SUM(O8:O15)</f>
        <v>26.751940925869963</v>
      </c>
      <c r="P16" s="18">
        <f>SUM(P8:P15)</f>
        <v>39.374394958710631</v>
      </c>
      <c r="Q16" s="18">
        <f>SUM(Q8:Q15)</f>
        <v>36.7545569288283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1.8786761630262661E-2</v>
      </c>
      <c r="H17" s="36" t="s">
        <v>39</v>
      </c>
      <c r="I17" s="37"/>
      <c r="J17" s="38"/>
      <c r="K17" s="38"/>
      <c r="L17" s="38">
        <f>SUM(O16:Q16)</f>
        <v>102.88089281340891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7.5147046521050642E-2</v>
      </c>
      <c r="H18" s="41" t="s">
        <v>39</v>
      </c>
      <c r="I18" s="2"/>
      <c r="J18" s="2"/>
      <c r="K18" s="2"/>
      <c r="L18" s="42">
        <f>L17/L16</f>
        <v>1.0288089281340893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3.5000000000000001E-3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21.470584720300185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D6FF-3251-4972-AA7C-C5A62A33DD34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6396</v>
      </c>
      <c r="C8" s="59">
        <v>8634</v>
      </c>
      <c r="D8" s="54">
        <f>(B8/C8)*((Q$4/M$4)*T$4)</f>
        <v>2.9631688672689367</v>
      </c>
      <c r="E8" s="18">
        <f>D8*($I$4/(($K$4/$M$4)*$Q$4))</f>
        <v>29.631688672689368</v>
      </c>
      <c r="F8" s="19">
        <f t="shared" ref="F8:F15" si="0">(E8/E$16)*100</f>
        <v>49.700824167791104</v>
      </c>
      <c r="G8" s="18">
        <f>(D8*379)/1000</f>
        <v>1.1230410006949272</v>
      </c>
      <c r="H8" s="18">
        <f>F8</f>
        <v>49.700824167791104</v>
      </c>
      <c r="I8" s="12"/>
      <c r="J8" s="12"/>
      <c r="K8" s="12"/>
      <c r="L8" s="12"/>
      <c r="M8" s="20">
        <f>F8</f>
        <v>49.700824167791104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963</v>
      </c>
      <c r="C9" s="61">
        <v>18610</v>
      </c>
      <c r="D9" s="54">
        <f t="shared" ref="D9:D15" si="1">(B9/C9)*((Q$4/M$4)*T$4)</f>
        <v>0.20698549167114455</v>
      </c>
      <c r="E9" s="18">
        <f t="shared" ref="E9:E15" si="2">D9*($I$4/(($K$4/$M$4)*$Q$4))</f>
        <v>2.0698549167114457</v>
      </c>
      <c r="F9" s="19">
        <f t="shared" si="0"/>
        <v>3.4717392047632059</v>
      </c>
      <c r="G9" s="18">
        <f>(D9*459)/1000</f>
        <v>9.5006340677055351E-2</v>
      </c>
      <c r="H9" s="12"/>
      <c r="I9" s="20">
        <f>F9</f>
        <v>3.4717392047632059</v>
      </c>
      <c r="J9" s="26"/>
      <c r="K9" s="12"/>
      <c r="L9" s="12"/>
      <c r="M9" s="12"/>
      <c r="N9" s="18"/>
      <c r="O9" s="23"/>
      <c r="P9" s="18">
        <f>F9</f>
        <v>3.4717392047632059</v>
      </c>
      <c r="Q9" s="18"/>
      <c r="T9" s="2"/>
      <c r="U9" s="2"/>
    </row>
    <row r="10" spans="1:21" ht="15.5" x14ac:dyDescent="0.35">
      <c r="A10" s="48" t="s">
        <v>30</v>
      </c>
      <c r="B10" s="60">
        <v>1566</v>
      </c>
      <c r="C10" s="61">
        <v>24596</v>
      </c>
      <c r="D10" s="54">
        <f t="shared" si="1"/>
        <v>0.25467555700113842</v>
      </c>
      <c r="E10" s="18">
        <f t="shared" si="2"/>
        <v>2.546755570011384</v>
      </c>
      <c r="F10" s="19">
        <f t="shared" si="0"/>
        <v>4.2716381162623227</v>
      </c>
      <c r="G10" s="18">
        <f>(D10*459)/1000</f>
        <v>0.11689608066352254</v>
      </c>
      <c r="H10" s="12"/>
      <c r="I10" s="20">
        <f>F10</f>
        <v>4.2716381162623227</v>
      </c>
      <c r="J10" s="18"/>
      <c r="K10" s="12"/>
      <c r="L10" s="12"/>
      <c r="M10" s="18">
        <f>F10</f>
        <v>4.2716381162623227</v>
      </c>
      <c r="N10" s="18"/>
      <c r="O10" s="23"/>
      <c r="P10" s="18"/>
      <c r="Q10" s="18">
        <f>F10</f>
        <v>4.2716381162623227</v>
      </c>
      <c r="T10" s="2"/>
      <c r="U10" s="2"/>
    </row>
    <row r="11" spans="1:21" ht="15.5" x14ac:dyDescent="0.35">
      <c r="A11" s="49" t="s">
        <v>34</v>
      </c>
      <c r="B11" s="60">
        <v>3321</v>
      </c>
      <c r="C11" s="61">
        <v>32798</v>
      </c>
      <c r="D11" s="54">
        <f t="shared" si="1"/>
        <v>0.40502469662784318</v>
      </c>
      <c r="E11" s="18">
        <f t="shared" si="2"/>
        <v>4.0502469662784319</v>
      </c>
      <c r="F11" s="19">
        <f t="shared" si="0"/>
        <v>6.7934235719973133</v>
      </c>
      <c r="G11" s="18">
        <f>(D11*539)/1000</f>
        <v>0.21830831148240748</v>
      </c>
      <c r="H11" s="12"/>
      <c r="I11" s="20">
        <f>F11</f>
        <v>6.7934235719973133</v>
      </c>
      <c r="J11" s="26">
        <f>F11</f>
        <v>6.7934235719973133</v>
      </c>
      <c r="K11" s="12"/>
      <c r="L11" s="12"/>
      <c r="M11" s="18">
        <f>F11</f>
        <v>6.7934235719973133</v>
      </c>
      <c r="N11" s="18"/>
      <c r="O11" s="23"/>
      <c r="P11" s="18">
        <f>F11</f>
        <v>6.7934235719973133</v>
      </c>
      <c r="Q11" s="18">
        <f>F11</f>
        <v>6.7934235719973133</v>
      </c>
      <c r="T11" s="2"/>
      <c r="U11" s="2"/>
    </row>
    <row r="12" spans="1:21" ht="15.5" x14ac:dyDescent="0.35">
      <c r="A12" s="50" t="s">
        <v>29</v>
      </c>
      <c r="B12" s="62">
        <v>3312</v>
      </c>
      <c r="C12" s="63">
        <v>20631</v>
      </c>
      <c r="D12" s="55">
        <f t="shared" si="1"/>
        <v>0.64214046822742477</v>
      </c>
      <c r="E12" s="24">
        <f t="shared" si="2"/>
        <v>6.4214046822742477</v>
      </c>
      <c r="F12" s="19">
        <f t="shared" si="0"/>
        <v>10.770533821047229</v>
      </c>
      <c r="G12" s="24">
        <f>(D12*417)/1000</f>
        <v>0.26777257525083614</v>
      </c>
      <c r="H12" s="25"/>
      <c r="I12" s="26">
        <f>E12</f>
        <v>6.4214046822742477</v>
      </c>
      <c r="J12" s="26"/>
      <c r="K12" s="25"/>
      <c r="L12" s="25"/>
      <c r="M12" s="25"/>
      <c r="N12" s="24"/>
      <c r="O12" s="27">
        <f>F12</f>
        <v>10.770533821047229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2949</v>
      </c>
      <c r="C13" s="63">
        <v>33301</v>
      </c>
      <c r="D13" s="55">
        <f t="shared" si="1"/>
        <v>0.35422359688898231</v>
      </c>
      <c r="E13" s="24">
        <f t="shared" si="2"/>
        <v>3.5422359688898233</v>
      </c>
      <c r="F13" s="19">
        <f t="shared" si="0"/>
        <v>5.9413437079230702</v>
      </c>
      <c r="G13" s="24">
        <f>(D13*497)/1000</f>
        <v>0.17604912765382419</v>
      </c>
      <c r="H13" s="25"/>
      <c r="I13" s="25"/>
      <c r="J13" s="26">
        <f>F13</f>
        <v>5.9413437079230702</v>
      </c>
      <c r="K13" s="24"/>
      <c r="L13" s="28"/>
      <c r="M13" s="25"/>
      <c r="N13" s="24"/>
      <c r="O13" s="27">
        <f>F13</f>
        <v>5.9413437079230702</v>
      </c>
      <c r="P13" s="24">
        <f>F13</f>
        <v>5.9413437079230702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3229</v>
      </c>
      <c r="C14" s="61">
        <v>25212</v>
      </c>
      <c r="D14" s="54">
        <f t="shared" si="1"/>
        <v>0.5122957321910202</v>
      </c>
      <c r="E14" s="18">
        <f t="shared" si="2"/>
        <v>5.122957321910202</v>
      </c>
      <c r="F14" s="19">
        <f t="shared" si="0"/>
        <v>8.5926659087110391</v>
      </c>
      <c r="G14" s="18">
        <f>(D14*497)/1000</f>
        <v>0.25461097889893702</v>
      </c>
      <c r="H14" s="12"/>
      <c r="I14" s="12"/>
      <c r="J14" s="20">
        <f>F14</f>
        <v>8.5926659087110391</v>
      </c>
      <c r="K14" s="12"/>
      <c r="L14" s="12"/>
      <c r="M14" s="18">
        <f>F14</f>
        <v>8.5926659087110391</v>
      </c>
      <c r="N14" s="12"/>
      <c r="O14" s="21"/>
      <c r="P14" s="18">
        <f>F14</f>
        <v>8.5926659087110391</v>
      </c>
      <c r="Q14" s="18">
        <f>F14</f>
        <v>8.5926659087110391</v>
      </c>
      <c r="S14" s="2"/>
      <c r="T14" s="2"/>
      <c r="U14" s="2"/>
    </row>
    <row r="15" spans="1:21" ht="16" thickBot="1" x14ac:dyDescent="0.4">
      <c r="A15" s="53" t="s">
        <v>35</v>
      </c>
      <c r="B15" s="64">
        <v>4032</v>
      </c>
      <c r="C15" s="65">
        <v>25867</v>
      </c>
      <c r="D15" s="54">
        <f t="shared" si="1"/>
        <v>0.62349711988247569</v>
      </c>
      <c r="E15" s="18">
        <f t="shared" si="2"/>
        <v>6.2349711988247574</v>
      </c>
      <c r="F15" s="19">
        <f t="shared" si="0"/>
        <v>10.457831501504705</v>
      </c>
      <c r="G15" s="18">
        <f>(D15*579)/1000</f>
        <v>0.36100483241195341</v>
      </c>
      <c r="H15" s="12"/>
      <c r="I15" s="12"/>
      <c r="J15" s="12"/>
      <c r="K15" s="18">
        <f>F15</f>
        <v>10.457831501504705</v>
      </c>
      <c r="L15" s="12"/>
      <c r="M15" s="12"/>
      <c r="N15" s="18"/>
      <c r="O15" s="23">
        <f>F15</f>
        <v>10.457831501504705</v>
      </c>
      <c r="P15" s="18">
        <f>F15</f>
        <v>10.457831501504705</v>
      </c>
      <c r="Q15" s="18">
        <f>F15</f>
        <v>10.457831501504705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59.620115297589663</v>
      </c>
      <c r="F16" s="18">
        <f t="shared" si="3"/>
        <v>99.999999999999972</v>
      </c>
      <c r="G16" s="29">
        <f t="shared" si="3"/>
        <v>2.6126892477334636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69.358551764761785</v>
      </c>
      <c r="N16" s="18">
        <f>SUM(N8:N13)</f>
        <v>0</v>
      </c>
      <c r="O16" s="23">
        <f>SUM(O8:O15)</f>
        <v>27.169709030475005</v>
      </c>
      <c r="P16" s="18">
        <f>SUM(P8:P15)</f>
        <v>35.257003894899334</v>
      </c>
      <c r="Q16" s="18">
        <f>SUM(Q8:Q15)</f>
        <v>30.11555909847538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1.3063446238667318E-2</v>
      </c>
      <c r="H17" s="36" t="s">
        <v>39</v>
      </c>
      <c r="I17" s="37"/>
      <c r="J17" s="38"/>
      <c r="K17" s="38"/>
      <c r="L17" s="38">
        <f>SUM(O16:Q16)</f>
        <v>92.542272023849719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5.2253784954669272E-2</v>
      </c>
      <c r="H18" s="41" t="s">
        <v>39</v>
      </c>
      <c r="I18" s="2"/>
      <c r="J18" s="2"/>
      <c r="K18" s="2"/>
      <c r="L18" s="42">
        <f>L17/L16</f>
        <v>0.92542272023849736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3.0000000000000001E-3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17.41792831822309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F727-71E7-491F-9076-BD25B0311EF3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15847</v>
      </c>
      <c r="C8" s="59">
        <v>13383</v>
      </c>
      <c r="D8" s="54">
        <f>(B8/C8)*((Q$4/M$4)*T$4)</f>
        <v>4.7364566987969816</v>
      </c>
      <c r="E8" s="18">
        <f>D8*($I$4/(($K$4/$M$4)*$Q$4))</f>
        <v>47.364566987969816</v>
      </c>
      <c r="F8" s="19">
        <f t="shared" ref="F8:F15" si="0">(E8/E$16)*100</f>
        <v>36.136384905190475</v>
      </c>
      <c r="G8" s="18">
        <f>(D8*379)/1000</f>
        <v>1.795117088844056</v>
      </c>
      <c r="H8" s="18">
        <f>F8</f>
        <v>36.136384905190475</v>
      </c>
      <c r="I8" s="12"/>
      <c r="J8" s="12"/>
      <c r="K8" s="12"/>
      <c r="L8" s="12"/>
      <c r="M8" s="20">
        <f>F8</f>
        <v>36.136384905190475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1289</v>
      </c>
      <c r="C9" s="61">
        <v>28619</v>
      </c>
      <c r="D9" s="54">
        <f t="shared" ref="D9:D15" si="1">(B9/C9)*((Q$4/M$4)*T$4)</f>
        <v>0.180160033544149</v>
      </c>
      <c r="E9" s="18">
        <f t="shared" ref="E9:E15" si="2">D9*($I$4/(($K$4/$M$4)*$Q$4))</f>
        <v>1.80160033544149</v>
      </c>
      <c r="F9" s="19">
        <f t="shared" si="0"/>
        <v>1.3745153245752171</v>
      </c>
      <c r="G9" s="18">
        <f>(D9*459)/1000</f>
        <v>8.2693455396764398E-2</v>
      </c>
      <c r="H9" s="12"/>
      <c r="I9" s="20">
        <f>F9</f>
        <v>1.3745153245752171</v>
      </c>
      <c r="J9" s="26"/>
      <c r="K9" s="12"/>
      <c r="L9" s="12"/>
      <c r="M9" s="12"/>
      <c r="N9" s="18"/>
      <c r="O9" s="23"/>
      <c r="P9" s="18">
        <f>F9</f>
        <v>1.3745153245752171</v>
      </c>
      <c r="Q9" s="18"/>
      <c r="T9" s="2"/>
      <c r="U9" s="2"/>
    </row>
    <row r="10" spans="1:21" ht="15.5" x14ac:dyDescent="0.35">
      <c r="A10" s="48" t="s">
        <v>30</v>
      </c>
      <c r="B10" s="60">
        <v>4400</v>
      </c>
      <c r="C10" s="61">
        <v>38209</v>
      </c>
      <c r="D10" s="54">
        <f t="shared" si="1"/>
        <v>0.46062446020571068</v>
      </c>
      <c r="E10" s="18">
        <f t="shared" si="2"/>
        <v>4.6062446020571066</v>
      </c>
      <c r="F10" s="19">
        <f t="shared" si="0"/>
        <v>3.5142943025251157</v>
      </c>
      <c r="G10" s="18">
        <f>(D10*459)/1000</f>
        <v>0.21142662723442121</v>
      </c>
      <c r="H10" s="12"/>
      <c r="I10" s="20">
        <f>F10</f>
        <v>3.5142943025251157</v>
      </c>
      <c r="J10" s="18"/>
      <c r="K10" s="12"/>
      <c r="L10" s="12"/>
      <c r="M10" s="18">
        <f>F10</f>
        <v>3.5142943025251157</v>
      </c>
      <c r="N10" s="18"/>
      <c r="O10" s="23"/>
      <c r="P10" s="18"/>
      <c r="Q10" s="18">
        <f>F10</f>
        <v>3.5142943025251157</v>
      </c>
      <c r="T10" s="2"/>
      <c r="U10" s="2"/>
    </row>
    <row r="11" spans="1:21" ht="15.5" x14ac:dyDescent="0.35">
      <c r="A11" s="49" t="s">
        <v>34</v>
      </c>
      <c r="B11" s="60">
        <v>3102</v>
      </c>
      <c r="C11" s="61">
        <v>43289</v>
      </c>
      <c r="D11" s="54">
        <f t="shared" si="1"/>
        <v>0.28663170782415859</v>
      </c>
      <c r="E11" s="18">
        <f t="shared" si="2"/>
        <v>2.8663170782415861</v>
      </c>
      <c r="F11" s="19">
        <f t="shared" si="0"/>
        <v>2.1868317137991968</v>
      </c>
      <c r="G11" s="18">
        <f>(D11*539)/1000</f>
        <v>0.1544944905172215</v>
      </c>
      <c r="H11" s="12"/>
      <c r="I11" s="20">
        <f>F11</f>
        <v>2.1868317137991968</v>
      </c>
      <c r="J11" s="26">
        <f>F11</f>
        <v>2.1868317137991968</v>
      </c>
      <c r="K11" s="12"/>
      <c r="L11" s="12"/>
      <c r="M11" s="18">
        <f>F11</f>
        <v>2.1868317137991968</v>
      </c>
      <c r="N11" s="18"/>
      <c r="O11" s="23"/>
      <c r="P11" s="18">
        <f>F11</f>
        <v>2.1868317137991968</v>
      </c>
      <c r="Q11" s="18">
        <f>F11</f>
        <v>2.1868317137991968</v>
      </c>
      <c r="T11" s="2"/>
      <c r="U11" s="2"/>
    </row>
    <row r="12" spans="1:21" ht="15.5" x14ac:dyDescent="0.35">
      <c r="A12" s="50" t="s">
        <v>29</v>
      </c>
      <c r="B12" s="62">
        <v>13770</v>
      </c>
      <c r="C12" s="63">
        <v>24029</v>
      </c>
      <c r="D12" s="55">
        <f t="shared" si="1"/>
        <v>2.2922302218153066</v>
      </c>
      <c r="E12" s="24">
        <f t="shared" si="2"/>
        <v>22.922302218153064</v>
      </c>
      <c r="F12" s="19">
        <f t="shared" si="0"/>
        <v>17.488371340514284</v>
      </c>
      <c r="G12" s="24">
        <f>(D12*417)/1000</f>
        <v>0.95586000249698277</v>
      </c>
      <c r="H12" s="25"/>
      <c r="I12" s="26">
        <f>E12</f>
        <v>22.922302218153064</v>
      </c>
      <c r="J12" s="26"/>
      <c r="K12" s="25"/>
      <c r="L12" s="25"/>
      <c r="M12" s="25"/>
      <c r="N12" s="24"/>
      <c r="O12" s="27">
        <f>F12</f>
        <v>17.488371340514284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10666</v>
      </c>
      <c r="C13" s="63">
        <v>39837</v>
      </c>
      <c r="D13" s="55">
        <f t="shared" si="1"/>
        <v>1.0709641790295454</v>
      </c>
      <c r="E13" s="24">
        <f t="shared" si="2"/>
        <v>10.709641790295453</v>
      </c>
      <c r="F13" s="19">
        <f t="shared" si="0"/>
        <v>8.1708281642081992</v>
      </c>
      <c r="G13" s="24">
        <f>(D13*497)/1000</f>
        <v>0.53226919697768404</v>
      </c>
      <c r="H13" s="25"/>
      <c r="I13" s="25"/>
      <c r="J13" s="26">
        <f>F13</f>
        <v>8.1708281642081992</v>
      </c>
      <c r="K13" s="24"/>
      <c r="L13" s="28"/>
      <c r="M13" s="25"/>
      <c r="N13" s="24"/>
      <c r="O13" s="27">
        <f>F13</f>
        <v>8.1708281642081992</v>
      </c>
      <c r="P13" s="24">
        <f>F13</f>
        <v>8.1708281642081992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26111</v>
      </c>
      <c r="C14" s="61">
        <v>32088</v>
      </c>
      <c r="D14" s="54">
        <f t="shared" si="1"/>
        <v>3.2549239591124408</v>
      </c>
      <c r="E14" s="18">
        <f t="shared" si="2"/>
        <v>32.549239591124405</v>
      </c>
      <c r="F14" s="19">
        <f t="shared" si="0"/>
        <v>24.833159575487802</v>
      </c>
      <c r="G14" s="18">
        <f>(D14*497)/1000</f>
        <v>1.6176972076788831</v>
      </c>
      <c r="H14" s="12"/>
      <c r="I14" s="12"/>
      <c r="J14" s="20">
        <f>F14</f>
        <v>24.833159575487802</v>
      </c>
      <c r="K14" s="12"/>
      <c r="L14" s="12"/>
      <c r="M14" s="18">
        <f>F14</f>
        <v>24.833159575487802</v>
      </c>
      <c r="N14" s="12"/>
      <c r="O14" s="21"/>
      <c r="P14" s="18">
        <f>F14</f>
        <v>24.833159575487802</v>
      </c>
      <c r="Q14" s="18">
        <f>F14</f>
        <v>24.833159575487802</v>
      </c>
      <c r="S14" s="2"/>
      <c r="T14" s="2"/>
      <c r="U14" s="2"/>
    </row>
    <row r="15" spans="1:21" ht="16" thickBot="1" x14ac:dyDescent="0.4">
      <c r="A15" s="53" t="s">
        <v>35</v>
      </c>
      <c r="B15" s="64">
        <v>7322</v>
      </c>
      <c r="C15" s="65">
        <v>35493</v>
      </c>
      <c r="D15" s="54">
        <f t="shared" si="1"/>
        <v>0.82517679542444988</v>
      </c>
      <c r="E15" s="18">
        <f t="shared" si="2"/>
        <v>8.2517679542444995</v>
      </c>
      <c r="F15" s="19">
        <f t="shared" si="0"/>
        <v>6.2956146736997054</v>
      </c>
      <c r="G15" s="18">
        <f>(D15*579)/1000</f>
        <v>0.47777736455075648</v>
      </c>
      <c r="H15" s="12"/>
      <c r="I15" s="12"/>
      <c r="J15" s="12"/>
      <c r="K15" s="18">
        <f>F15</f>
        <v>6.2956146736997054</v>
      </c>
      <c r="L15" s="12"/>
      <c r="M15" s="12"/>
      <c r="N15" s="18"/>
      <c r="O15" s="23">
        <f>F15</f>
        <v>6.2956146736997054</v>
      </c>
      <c r="P15" s="18">
        <f>F15</f>
        <v>6.2956146736997054</v>
      </c>
      <c r="Q15" s="18">
        <f>F15</f>
        <v>6.2956146736997054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131.07168055752743</v>
      </c>
      <c r="F16" s="18">
        <f t="shared" si="3"/>
        <v>99.999999999999986</v>
      </c>
      <c r="G16" s="29">
        <f t="shared" si="3"/>
        <v>5.8273354336967698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66.67067049700259</v>
      </c>
      <c r="N16" s="18">
        <f>SUM(N8:N13)</f>
        <v>0</v>
      </c>
      <c r="O16" s="23">
        <f>SUM(O8:O15)</f>
        <v>31.95481417842219</v>
      </c>
      <c r="P16" s="18">
        <f>SUM(P8:P15)</f>
        <v>42.860949451770118</v>
      </c>
      <c r="Q16" s="18">
        <f>SUM(Q8:Q15)</f>
        <v>36.829900265511817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2.9136677168483845E-2</v>
      </c>
      <c r="H17" s="36" t="s">
        <v>39</v>
      </c>
      <c r="I17" s="37"/>
      <c r="J17" s="38"/>
      <c r="K17" s="38"/>
      <c r="L17" s="38">
        <f>SUM(O16:Q16)</f>
        <v>111.64566389570413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0.11654670867393538</v>
      </c>
      <c r="H18" s="41" t="s">
        <v>39</v>
      </c>
      <c r="I18" s="2"/>
      <c r="J18" s="2"/>
      <c r="K18" s="2"/>
      <c r="L18" s="42">
        <f>L17/L16</f>
        <v>1.1164566389570414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2.8999999999999998E-3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40.188520232391511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U22"/>
  <sheetViews>
    <sheetView zoomScale="78" zoomScaleNormal="78" zoomScalePageLayoutView="125" workbookViewId="0">
      <selection activeCell="L37" sqref="L37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25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10363</v>
      </c>
      <c r="C8" s="59">
        <v>3893</v>
      </c>
      <c r="D8" s="54">
        <f>(B8/C8)*((Q$4/M$4)*T$4)</f>
        <v>10.647829437451836</v>
      </c>
      <c r="E8" s="18">
        <f>D8*($I$4/(($K$4/$M$4)*$Q$4))</f>
        <v>106.47829437451836</v>
      </c>
      <c r="F8" s="19">
        <f t="shared" ref="F8:F15" si="0">(E8/E$16)*100</f>
        <v>63.633515832565358</v>
      </c>
      <c r="G8" s="18">
        <f>(D8*379)/1000</f>
        <v>4.0355273567942458</v>
      </c>
      <c r="H8" s="18">
        <f>F8</f>
        <v>63.633515832565358</v>
      </c>
      <c r="I8" s="12"/>
      <c r="J8" s="12"/>
      <c r="K8" s="12"/>
      <c r="L8" s="12"/>
      <c r="M8" s="20">
        <f>F8</f>
        <v>63.633515832565358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916</v>
      </c>
      <c r="C9" s="61">
        <v>8906</v>
      </c>
      <c r="D9" s="54">
        <f t="shared" ref="D9:D15" si="1">(B9/C9)*((Q$4/M$4)*T$4)</f>
        <v>0.41140803952391647</v>
      </c>
      <c r="E9" s="18">
        <f t="shared" ref="E9:E15" si="2">D9*($I$4/(($K$4/$M$4)*$Q$4))</f>
        <v>4.1140803952391645</v>
      </c>
      <c r="F9" s="19">
        <f t="shared" si="0"/>
        <v>2.4586550855715874</v>
      </c>
      <c r="G9" s="18">
        <f>(D9*459)/1000</f>
        <v>0.18883629014147765</v>
      </c>
      <c r="H9" s="12"/>
      <c r="I9" s="20">
        <f>F9</f>
        <v>2.4586550855715874</v>
      </c>
      <c r="J9" s="26"/>
      <c r="K9" s="12"/>
      <c r="L9" s="12"/>
      <c r="M9" s="12"/>
      <c r="N9" s="18"/>
      <c r="O9" s="23"/>
      <c r="P9" s="18">
        <f>F9</f>
        <v>2.4586550855715874</v>
      </c>
      <c r="Q9" s="18"/>
      <c r="T9" s="2"/>
      <c r="U9" s="2"/>
    </row>
    <row r="10" spans="1:21" ht="15.5" x14ac:dyDescent="0.35">
      <c r="A10" s="48" t="s">
        <v>30</v>
      </c>
      <c r="B10" s="60">
        <v>2217</v>
      </c>
      <c r="C10" s="61">
        <v>7912</v>
      </c>
      <c r="D10" s="54">
        <f t="shared" si="1"/>
        <v>1.1208291203235592</v>
      </c>
      <c r="E10" s="18">
        <f t="shared" si="2"/>
        <v>11.208291203235593</v>
      </c>
      <c r="F10" s="19">
        <f t="shared" si="0"/>
        <v>6.6982945202752857</v>
      </c>
      <c r="G10" s="18">
        <f>(D10*459)/1000</f>
        <v>0.51446056622851366</v>
      </c>
      <c r="H10" s="12"/>
      <c r="I10" s="20">
        <f>F10</f>
        <v>6.6982945202752857</v>
      </c>
      <c r="J10" s="18"/>
      <c r="K10" s="12"/>
      <c r="L10" s="12"/>
      <c r="M10" s="18">
        <f>F10</f>
        <v>6.6982945202752857</v>
      </c>
      <c r="N10" s="18"/>
      <c r="O10" s="23"/>
      <c r="P10" s="18"/>
      <c r="Q10" s="18">
        <f>F10</f>
        <v>6.6982945202752857</v>
      </c>
      <c r="T10" s="2"/>
      <c r="U10" s="2"/>
    </row>
    <row r="11" spans="1:21" ht="15.5" x14ac:dyDescent="0.35">
      <c r="A11" s="49" t="s">
        <v>34</v>
      </c>
      <c r="B11" s="60">
        <v>0</v>
      </c>
      <c r="C11" s="61">
        <v>21060</v>
      </c>
      <c r="D11" s="54">
        <f t="shared" si="1"/>
        <v>0</v>
      </c>
      <c r="E11" s="18">
        <f t="shared" si="2"/>
        <v>0</v>
      </c>
      <c r="F11" s="19">
        <f t="shared" si="0"/>
        <v>0</v>
      </c>
      <c r="G11" s="18">
        <f>(D11*539)/1000</f>
        <v>0</v>
      </c>
      <c r="H11" s="12"/>
      <c r="I11" s="20">
        <f>F11</f>
        <v>0</v>
      </c>
      <c r="J11" s="26">
        <f>F11</f>
        <v>0</v>
      </c>
      <c r="K11" s="12"/>
      <c r="L11" s="12"/>
      <c r="M11" s="18">
        <f>F11</f>
        <v>0</v>
      </c>
      <c r="N11" s="18"/>
      <c r="O11" s="23"/>
      <c r="P11" s="18">
        <f>F11</f>
        <v>0</v>
      </c>
      <c r="Q11" s="18">
        <f>F11</f>
        <v>0</v>
      </c>
      <c r="T11" s="2"/>
      <c r="U11" s="2"/>
    </row>
    <row r="12" spans="1:21" ht="15.5" x14ac:dyDescent="0.35">
      <c r="A12" s="50" t="s">
        <v>29</v>
      </c>
      <c r="B12" s="62">
        <v>8487</v>
      </c>
      <c r="C12" s="63">
        <v>13713</v>
      </c>
      <c r="D12" s="55">
        <f t="shared" si="1"/>
        <v>2.4756070881645154</v>
      </c>
      <c r="E12" s="24">
        <f t="shared" si="2"/>
        <v>24.756070881645154</v>
      </c>
      <c r="F12" s="19">
        <f t="shared" si="0"/>
        <v>14.794713210359903</v>
      </c>
      <c r="G12" s="24">
        <f>(D12*417)/1000</f>
        <v>1.0323281557646029</v>
      </c>
      <c r="H12" s="25"/>
      <c r="I12" s="26">
        <f>E12</f>
        <v>24.756070881645154</v>
      </c>
      <c r="J12" s="26"/>
      <c r="K12" s="25"/>
      <c r="L12" s="25"/>
      <c r="M12" s="25"/>
      <c r="N12" s="24"/>
      <c r="O12" s="27">
        <f>F12</f>
        <v>14.794713210359903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4764</v>
      </c>
      <c r="C13" s="63">
        <v>23517</v>
      </c>
      <c r="D13" s="55">
        <f t="shared" si="1"/>
        <v>0.81030743717310882</v>
      </c>
      <c r="E13" s="24">
        <f t="shared" si="2"/>
        <v>8.103074371731088</v>
      </c>
      <c r="F13" s="19">
        <f t="shared" si="0"/>
        <v>4.8425560754418049</v>
      </c>
      <c r="G13" s="24">
        <f>(D13*497)/1000</f>
        <v>0.4027227962750351</v>
      </c>
      <c r="H13" s="25"/>
      <c r="I13" s="25"/>
      <c r="J13" s="26">
        <f>F13</f>
        <v>4.8425560754418049</v>
      </c>
      <c r="K13" s="24"/>
      <c r="L13" s="28"/>
      <c r="M13" s="25"/>
      <c r="N13" s="24"/>
      <c r="O13" s="27">
        <f>F13</f>
        <v>4.8425560754418049</v>
      </c>
      <c r="P13" s="24">
        <f>F13</f>
        <v>4.8425560754418049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3663</v>
      </c>
      <c r="C14" s="61">
        <v>23926</v>
      </c>
      <c r="D14" s="54">
        <f t="shared" si="1"/>
        <v>0.61238819694056679</v>
      </c>
      <c r="E14" s="18">
        <f t="shared" si="2"/>
        <v>6.1238819694056676</v>
      </c>
      <c r="F14" s="19">
        <f t="shared" si="0"/>
        <v>3.6597519010427875</v>
      </c>
      <c r="G14" s="18">
        <f>(D14*497)/1000</f>
        <v>0.30435693387946167</v>
      </c>
      <c r="H14" s="12"/>
      <c r="I14" s="12"/>
      <c r="J14" s="20">
        <f>F14</f>
        <v>3.6597519010427875</v>
      </c>
      <c r="K14" s="12"/>
      <c r="L14" s="12"/>
      <c r="M14" s="18">
        <f>F14</f>
        <v>3.6597519010427875</v>
      </c>
      <c r="N14" s="12"/>
      <c r="O14" s="21"/>
      <c r="P14" s="18">
        <f>F14</f>
        <v>3.6597519010427875</v>
      </c>
      <c r="Q14" s="18">
        <f>F14</f>
        <v>3.6597519010427875</v>
      </c>
      <c r="S14" s="2"/>
      <c r="T14" s="2"/>
      <c r="U14" s="2"/>
    </row>
    <row r="15" spans="1:21" ht="16" thickBot="1" x14ac:dyDescent="0.4">
      <c r="A15" s="53" t="s">
        <v>35</v>
      </c>
      <c r="B15" s="64">
        <v>3897</v>
      </c>
      <c r="C15" s="65">
        <v>23810</v>
      </c>
      <c r="D15" s="54">
        <f t="shared" si="1"/>
        <v>0.65468290634187321</v>
      </c>
      <c r="E15" s="18">
        <f t="shared" si="2"/>
        <v>6.5468290634187323</v>
      </c>
      <c r="F15" s="19">
        <f t="shared" si="0"/>
        <v>3.9125133747432774</v>
      </c>
      <c r="G15" s="18">
        <f>(D15*579)/1000</f>
        <v>0.37906140277194461</v>
      </c>
      <c r="H15" s="12"/>
      <c r="I15" s="12"/>
      <c r="J15" s="12"/>
      <c r="K15" s="18">
        <f>F15</f>
        <v>3.9125133747432774</v>
      </c>
      <c r="L15" s="12"/>
      <c r="M15" s="12"/>
      <c r="N15" s="18"/>
      <c r="O15" s="23">
        <f>F15</f>
        <v>3.9125133747432774</v>
      </c>
      <c r="P15" s="18">
        <f>F15</f>
        <v>3.9125133747432774</v>
      </c>
      <c r="Q15" s="18">
        <f>F15</f>
        <v>3.9125133747432774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167.33052225919374</v>
      </c>
      <c r="F16" s="18">
        <f t="shared" si="3"/>
        <v>100</v>
      </c>
      <c r="G16" s="29">
        <f t="shared" si="3"/>
        <v>6.8572935018552812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73.99156225388343</v>
      </c>
      <c r="N16" s="18">
        <f>SUM(N8:N13)</f>
        <v>0</v>
      </c>
      <c r="O16" s="23">
        <f>SUM(O8:O15)</f>
        <v>23.549782660544984</v>
      </c>
      <c r="P16" s="18">
        <f>SUM(P8:P15)</f>
        <v>14.873476436799457</v>
      </c>
      <c r="Q16" s="18">
        <f>SUM(Q8:Q15)</f>
        <v>14.270559796061351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3.4286467509276407E-2</v>
      </c>
      <c r="H17" s="36" t="s">
        <v>39</v>
      </c>
      <c r="I17" s="37"/>
      <c r="J17" s="38"/>
      <c r="K17" s="38"/>
      <c r="L17" s="38">
        <f>SUM(O16:Q16)</f>
        <v>52.693818893405791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0.27429174007421125</v>
      </c>
      <c r="H18" s="41" t="s">
        <v>39</v>
      </c>
      <c r="I18" s="2"/>
      <c r="J18" s="2"/>
      <c r="K18" s="2"/>
      <c r="L18" s="42">
        <f>L17/L16</f>
        <v>0.52693818893405797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4.1064300000000005E-2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6.6795669249009775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937-08BF-46ED-8479-0A5CCE9D4E54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1858</v>
      </c>
      <c r="C8" s="59">
        <v>3506</v>
      </c>
      <c r="D8" s="54">
        <f>(B8/C8)*((Q$4/M$4)*T$4)</f>
        <v>2.1197946377638335</v>
      </c>
      <c r="E8" s="18">
        <f>D8*($I$4/(($K$4/$M$4)*$Q$4))</f>
        <v>21.197946377638335</v>
      </c>
      <c r="F8" s="19">
        <f t="shared" ref="F8:F15" si="0">(E8/E$16)*100</f>
        <v>30.910055444246183</v>
      </c>
      <c r="G8" s="18">
        <f>(D8*379)/1000</f>
        <v>0.80340216771249284</v>
      </c>
      <c r="H8" s="18">
        <f>F8</f>
        <v>30.910055444246183</v>
      </c>
      <c r="I8" s="12"/>
      <c r="J8" s="12"/>
      <c r="K8" s="12"/>
      <c r="L8" s="12"/>
      <c r="M8" s="20">
        <f>F8</f>
        <v>30.910055444246183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423</v>
      </c>
      <c r="C9" s="61">
        <v>6143</v>
      </c>
      <c r="D9" s="54">
        <f t="shared" ref="D9:D15" si="1">(B9/C9)*((Q$4/M$4)*T$4)</f>
        <v>0.27543545498941885</v>
      </c>
      <c r="E9" s="18">
        <f t="shared" ref="E9:E15" si="2">D9*($I$4/(($K$4/$M$4)*$Q$4))</f>
        <v>2.7543545498941886</v>
      </c>
      <c r="F9" s="19">
        <f t="shared" si="0"/>
        <v>4.0162971607547888</v>
      </c>
      <c r="G9" s="18">
        <f>(D9*459)/1000</f>
        <v>0.12642487384014325</v>
      </c>
      <c r="H9" s="12"/>
      <c r="I9" s="20">
        <f>F9</f>
        <v>4.0162971607547888</v>
      </c>
      <c r="J9" s="26"/>
      <c r="K9" s="12"/>
      <c r="L9" s="12"/>
      <c r="M9" s="12"/>
      <c r="N9" s="18"/>
      <c r="O9" s="23"/>
      <c r="P9" s="18">
        <f>F9</f>
        <v>4.0162971607547888</v>
      </c>
      <c r="Q9" s="18"/>
      <c r="T9" s="2"/>
      <c r="U9" s="2"/>
    </row>
    <row r="10" spans="1:21" ht="15.5" x14ac:dyDescent="0.35">
      <c r="A10" s="48" t="s">
        <v>30</v>
      </c>
      <c r="B10" s="60">
        <v>698</v>
      </c>
      <c r="C10" s="61">
        <v>7859</v>
      </c>
      <c r="D10" s="54">
        <f t="shared" si="1"/>
        <v>0.35526148364931925</v>
      </c>
      <c r="E10" s="18">
        <f t="shared" si="2"/>
        <v>3.5526148364931927</v>
      </c>
      <c r="F10" s="19">
        <f t="shared" si="0"/>
        <v>5.1802905626696027</v>
      </c>
      <c r="G10" s="18">
        <f>(D10*459)/1000</f>
        <v>0.16306502099503753</v>
      </c>
      <c r="H10" s="12"/>
      <c r="I10" s="20">
        <f>F10</f>
        <v>5.1802905626696027</v>
      </c>
      <c r="J10" s="18"/>
      <c r="K10" s="12"/>
      <c r="L10" s="12"/>
      <c r="M10" s="18">
        <f>F10</f>
        <v>5.1802905626696027</v>
      </c>
      <c r="N10" s="18"/>
      <c r="O10" s="23"/>
      <c r="P10" s="18"/>
      <c r="Q10" s="18">
        <f>F10</f>
        <v>5.1802905626696027</v>
      </c>
      <c r="T10" s="2"/>
      <c r="U10" s="2"/>
    </row>
    <row r="11" spans="1:21" ht="15.5" x14ac:dyDescent="0.35">
      <c r="A11" s="49" t="s">
        <v>34</v>
      </c>
      <c r="B11" s="60">
        <v>874</v>
      </c>
      <c r="C11" s="61">
        <v>9555</v>
      </c>
      <c r="D11" s="54">
        <f t="shared" si="1"/>
        <v>0.36588173731030876</v>
      </c>
      <c r="E11" s="18">
        <f t="shared" si="2"/>
        <v>3.6588173731030875</v>
      </c>
      <c r="F11" s="19">
        <f t="shared" si="0"/>
        <v>5.335151143805632</v>
      </c>
      <c r="G11" s="18">
        <f>(D11*539)/1000</f>
        <v>0.19721025641025641</v>
      </c>
      <c r="H11" s="12"/>
      <c r="I11" s="20">
        <f>F11</f>
        <v>5.335151143805632</v>
      </c>
      <c r="J11" s="26">
        <f>F11</f>
        <v>5.335151143805632</v>
      </c>
      <c r="K11" s="12"/>
      <c r="L11" s="12"/>
      <c r="M11" s="18">
        <f>F11</f>
        <v>5.335151143805632</v>
      </c>
      <c r="N11" s="18"/>
      <c r="O11" s="23"/>
      <c r="P11" s="18">
        <f>F11</f>
        <v>5.335151143805632</v>
      </c>
      <c r="Q11" s="18">
        <f>F11</f>
        <v>5.335151143805632</v>
      </c>
      <c r="T11" s="2"/>
      <c r="U11" s="2"/>
    </row>
    <row r="12" spans="1:21" ht="15.5" x14ac:dyDescent="0.35">
      <c r="A12" s="50" t="s">
        <v>29</v>
      </c>
      <c r="B12" s="62">
        <v>1448</v>
      </c>
      <c r="C12" s="63">
        <v>5618</v>
      </c>
      <c r="D12" s="55">
        <f t="shared" si="1"/>
        <v>1.0309718761124955</v>
      </c>
      <c r="E12" s="24">
        <f t="shared" si="2"/>
        <v>10.309718761124955</v>
      </c>
      <c r="F12" s="19">
        <f t="shared" si="0"/>
        <v>15.033247695027944</v>
      </c>
      <c r="G12" s="24">
        <f>(D12*417)/1000</f>
        <v>0.42991527233891064</v>
      </c>
      <c r="H12" s="25"/>
      <c r="I12" s="26">
        <f>E12</f>
        <v>10.309718761124955</v>
      </c>
      <c r="J12" s="26"/>
      <c r="K12" s="25"/>
      <c r="L12" s="25"/>
      <c r="M12" s="25"/>
      <c r="N12" s="24"/>
      <c r="O12" s="27">
        <f>F12</f>
        <v>15.033247695027944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1502</v>
      </c>
      <c r="C13" s="63">
        <v>7538</v>
      </c>
      <c r="D13" s="55">
        <f t="shared" si="1"/>
        <v>0.79702838949323429</v>
      </c>
      <c r="E13" s="24">
        <f t="shared" si="2"/>
        <v>7.9702838949323427</v>
      </c>
      <c r="F13" s="19">
        <f t="shared" si="0"/>
        <v>11.62197095463114</v>
      </c>
      <c r="G13" s="24">
        <f>(D13*497)/1000</f>
        <v>0.3961231095781374</v>
      </c>
      <c r="H13" s="25"/>
      <c r="I13" s="25"/>
      <c r="J13" s="26">
        <f>F13</f>
        <v>11.62197095463114</v>
      </c>
      <c r="K13" s="24"/>
      <c r="L13" s="28"/>
      <c r="M13" s="25"/>
      <c r="N13" s="24"/>
      <c r="O13" s="27">
        <f>F13</f>
        <v>11.62197095463114</v>
      </c>
      <c r="P13" s="24">
        <f>F13</f>
        <v>11.62197095463114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1920</v>
      </c>
      <c r="C14" s="61">
        <v>6992</v>
      </c>
      <c r="D14" s="54">
        <f t="shared" si="1"/>
        <v>1.0983981693363845</v>
      </c>
      <c r="E14" s="18">
        <f t="shared" si="2"/>
        <v>10.983981693363845</v>
      </c>
      <c r="F14" s="19">
        <f t="shared" si="0"/>
        <v>16.016432775705837</v>
      </c>
      <c r="G14" s="18">
        <f>(D14*497)/1000</f>
        <v>0.54590389016018315</v>
      </c>
      <c r="H14" s="12"/>
      <c r="I14" s="12"/>
      <c r="J14" s="20">
        <f>F14</f>
        <v>16.016432775705837</v>
      </c>
      <c r="K14" s="12"/>
      <c r="L14" s="12"/>
      <c r="M14" s="18">
        <f>F14</f>
        <v>16.016432775705837</v>
      </c>
      <c r="N14" s="12"/>
      <c r="O14" s="21"/>
      <c r="P14" s="18">
        <f>F14</f>
        <v>16.016432775705837</v>
      </c>
      <c r="Q14" s="18">
        <f>F14</f>
        <v>16.016432775705837</v>
      </c>
      <c r="S14" s="2"/>
      <c r="T14" s="2"/>
      <c r="U14" s="2"/>
    </row>
    <row r="15" spans="1:21" ht="16" thickBot="1" x14ac:dyDescent="0.4">
      <c r="A15" s="53" t="s">
        <v>35</v>
      </c>
      <c r="B15" s="64">
        <v>2063</v>
      </c>
      <c r="C15" s="65">
        <v>10123</v>
      </c>
      <c r="D15" s="54">
        <f t="shared" si="1"/>
        <v>0.81517336757878101</v>
      </c>
      <c r="E15" s="18">
        <f t="shared" si="2"/>
        <v>8.1517336757878098</v>
      </c>
      <c r="F15" s="19">
        <f t="shared" si="0"/>
        <v>11.886554263158864</v>
      </c>
      <c r="G15" s="18">
        <f>(D15*579)/1000</f>
        <v>0.47198537982811423</v>
      </c>
      <c r="H15" s="12"/>
      <c r="I15" s="12"/>
      <c r="J15" s="12"/>
      <c r="K15" s="18">
        <f>F15</f>
        <v>11.886554263158864</v>
      </c>
      <c r="L15" s="12"/>
      <c r="M15" s="12"/>
      <c r="N15" s="18"/>
      <c r="O15" s="23">
        <f>F15</f>
        <v>11.886554263158864</v>
      </c>
      <c r="P15" s="18">
        <f>F15</f>
        <v>11.886554263158864</v>
      </c>
      <c r="Q15" s="18">
        <f>F15</f>
        <v>11.886554263158864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68.579451162337762</v>
      </c>
      <c r="F16" s="18">
        <f t="shared" si="3"/>
        <v>100</v>
      </c>
      <c r="G16" s="29">
        <f t="shared" si="3"/>
        <v>3.1340299708632755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57.441929926427257</v>
      </c>
      <c r="N16" s="18">
        <f>SUM(N8:N13)</f>
        <v>0</v>
      </c>
      <c r="O16" s="23">
        <f>SUM(O8:O15)</f>
        <v>38.541772912817947</v>
      </c>
      <c r="P16" s="18">
        <f>SUM(P8:P15)</f>
        <v>48.87640629805626</v>
      </c>
      <c r="Q16" s="18">
        <f>SUM(Q8:Q15)</f>
        <v>38.418428745339938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1.5670149854316376E-2</v>
      </c>
      <c r="H17" s="36" t="s">
        <v>39</v>
      </c>
      <c r="I17" s="37"/>
      <c r="J17" s="38"/>
      <c r="K17" s="38"/>
      <c r="L17" s="38">
        <f>SUM(O16:Q16)</f>
        <v>125.83660795621414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6.2680599417265503E-2</v>
      </c>
      <c r="H18" s="41" t="s">
        <v>39</v>
      </c>
      <c r="I18" s="2"/>
      <c r="J18" s="2"/>
      <c r="K18" s="2"/>
      <c r="L18" s="42">
        <f>L17/L16</f>
        <v>1.2583660795621416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16.494894583490922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3AF0-44C5-49AD-9F19-18DD5713AC01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1988</v>
      </c>
      <c r="C8" s="59">
        <v>4292</v>
      </c>
      <c r="D8" s="54">
        <f>(B8/C8)*((Q$4/M$4)*T$4)</f>
        <v>1.852749301025163</v>
      </c>
      <c r="E8" s="18">
        <f>D8*($I$4/(($K$4/$M$4)*$Q$4))</f>
        <v>18.527493010251629</v>
      </c>
      <c r="F8" s="19">
        <f t="shared" ref="F8:F15" si="0">(E8/E$16)*100</f>
        <v>30.333372685775757</v>
      </c>
      <c r="G8" s="18">
        <f>(D8*379)/1000</f>
        <v>0.70219198508853675</v>
      </c>
      <c r="H8" s="18">
        <f>F8</f>
        <v>30.333372685775757</v>
      </c>
      <c r="I8" s="12"/>
      <c r="J8" s="12"/>
      <c r="K8" s="12"/>
      <c r="L8" s="12"/>
      <c r="M8" s="20">
        <f>F8</f>
        <v>30.333372685775757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843</v>
      </c>
      <c r="C9" s="61">
        <v>7777</v>
      </c>
      <c r="D9" s="54">
        <f t="shared" ref="D9:D15" si="1">(B9/C9)*((Q$4/M$4)*T$4)</f>
        <v>0.43358621576443357</v>
      </c>
      <c r="E9" s="18">
        <f t="shared" ref="E9:E15" si="2">D9*($I$4/(($K$4/$M$4)*$Q$4))</f>
        <v>4.3358621576443355</v>
      </c>
      <c r="F9" s="19">
        <f t="shared" si="0"/>
        <v>7.0987112325021027</v>
      </c>
      <c r="G9" s="18">
        <f>(D9*459)/1000</f>
        <v>0.19901607303587499</v>
      </c>
      <c r="H9" s="12"/>
      <c r="I9" s="20">
        <f>F9</f>
        <v>7.0987112325021027</v>
      </c>
      <c r="J9" s="26"/>
      <c r="K9" s="12"/>
      <c r="L9" s="12"/>
      <c r="M9" s="12"/>
      <c r="N9" s="18"/>
      <c r="O9" s="23"/>
      <c r="P9" s="18">
        <f>F9</f>
        <v>7.0987112325021027</v>
      </c>
      <c r="Q9" s="18"/>
      <c r="T9" s="2"/>
      <c r="U9" s="2"/>
    </row>
    <row r="10" spans="1:21" ht="15.5" x14ac:dyDescent="0.35">
      <c r="A10" s="48" t="s">
        <v>30</v>
      </c>
      <c r="B10" s="60">
        <v>749</v>
      </c>
      <c r="C10" s="61">
        <v>11296</v>
      </c>
      <c r="D10" s="54">
        <f t="shared" si="1"/>
        <v>0.26522662889518411</v>
      </c>
      <c r="E10" s="18">
        <f t="shared" si="2"/>
        <v>2.6522662889518411</v>
      </c>
      <c r="F10" s="19">
        <f t="shared" si="0"/>
        <v>4.3423134344284904</v>
      </c>
      <c r="G10" s="18">
        <f>(D10*459)/1000</f>
        <v>0.12173902266288951</v>
      </c>
      <c r="H10" s="12"/>
      <c r="I10" s="20">
        <f>F10</f>
        <v>4.3423134344284904</v>
      </c>
      <c r="J10" s="18"/>
      <c r="K10" s="12"/>
      <c r="L10" s="12"/>
      <c r="M10" s="18">
        <f>F10</f>
        <v>4.3423134344284904</v>
      </c>
      <c r="N10" s="18"/>
      <c r="O10" s="23"/>
      <c r="P10" s="18"/>
      <c r="Q10" s="18">
        <f>F10</f>
        <v>4.3423134344284904</v>
      </c>
      <c r="T10" s="2"/>
      <c r="U10" s="2"/>
    </row>
    <row r="11" spans="1:21" ht="15.5" x14ac:dyDescent="0.35">
      <c r="A11" s="49" t="s">
        <v>34</v>
      </c>
      <c r="B11" s="60">
        <v>1056</v>
      </c>
      <c r="C11" s="61">
        <v>12238</v>
      </c>
      <c r="D11" s="54">
        <f t="shared" si="1"/>
        <v>0.34515443699950971</v>
      </c>
      <c r="E11" s="18">
        <f t="shared" si="2"/>
        <v>3.451544369995097</v>
      </c>
      <c r="F11" s="19">
        <f t="shared" si="0"/>
        <v>5.6508984598521481</v>
      </c>
      <c r="G11" s="18">
        <f>(D11*539)/1000</f>
        <v>0.18603824154273574</v>
      </c>
      <c r="H11" s="12"/>
      <c r="I11" s="20">
        <f>F11</f>
        <v>5.6508984598521481</v>
      </c>
      <c r="J11" s="26">
        <f>F11</f>
        <v>5.6508984598521481</v>
      </c>
      <c r="K11" s="12"/>
      <c r="L11" s="12"/>
      <c r="M11" s="18">
        <f>F11</f>
        <v>5.6508984598521481</v>
      </c>
      <c r="N11" s="18"/>
      <c r="O11" s="23"/>
      <c r="P11" s="18">
        <f>F11</f>
        <v>5.6508984598521481</v>
      </c>
      <c r="Q11" s="18">
        <f>F11</f>
        <v>5.6508984598521481</v>
      </c>
      <c r="T11" s="2"/>
      <c r="U11" s="2"/>
    </row>
    <row r="12" spans="1:21" ht="15.5" x14ac:dyDescent="0.35">
      <c r="A12" s="50" t="s">
        <v>29</v>
      </c>
      <c r="B12" s="62">
        <v>1663</v>
      </c>
      <c r="C12" s="63">
        <v>7469</v>
      </c>
      <c r="D12" s="55">
        <f t="shared" si="1"/>
        <v>0.89061454009907615</v>
      </c>
      <c r="E12" s="24">
        <f t="shared" si="2"/>
        <v>8.906145400990761</v>
      </c>
      <c r="F12" s="19">
        <f t="shared" si="0"/>
        <v>14.581218705222518</v>
      </c>
      <c r="G12" s="24">
        <f>(D12*417)/1000</f>
        <v>0.37138626322131479</v>
      </c>
      <c r="H12" s="25"/>
      <c r="I12" s="26">
        <f>E12</f>
        <v>8.906145400990761</v>
      </c>
      <c r="J12" s="26"/>
      <c r="K12" s="25"/>
      <c r="L12" s="25"/>
      <c r="M12" s="25"/>
      <c r="N12" s="24"/>
      <c r="O12" s="27">
        <f>F12</f>
        <v>14.581218705222518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1594</v>
      </c>
      <c r="C13" s="63">
        <v>11873</v>
      </c>
      <c r="D13" s="55">
        <f t="shared" si="1"/>
        <v>0.53701676071759452</v>
      </c>
      <c r="E13" s="24">
        <f t="shared" si="2"/>
        <v>5.3701676071759454</v>
      </c>
      <c r="F13" s="19">
        <f t="shared" si="0"/>
        <v>8.7920851095944474</v>
      </c>
      <c r="G13" s="24">
        <f>(D13*497)/1000</f>
        <v>0.26689733007664451</v>
      </c>
      <c r="H13" s="25"/>
      <c r="I13" s="25"/>
      <c r="J13" s="26">
        <f>F13</f>
        <v>8.7920851095944474</v>
      </c>
      <c r="K13" s="24"/>
      <c r="L13" s="28"/>
      <c r="M13" s="25"/>
      <c r="N13" s="24"/>
      <c r="O13" s="27">
        <f>F13</f>
        <v>8.7920851095944474</v>
      </c>
      <c r="P13" s="24">
        <f>F13</f>
        <v>8.7920851095944474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2355</v>
      </c>
      <c r="C14" s="61">
        <v>9899</v>
      </c>
      <c r="D14" s="54">
        <f t="shared" si="1"/>
        <v>0.95161127386604705</v>
      </c>
      <c r="E14" s="18">
        <f t="shared" si="2"/>
        <v>9.5161127386604711</v>
      </c>
      <c r="F14" s="19">
        <f t="shared" si="0"/>
        <v>15.57986253520254</v>
      </c>
      <c r="G14" s="18">
        <f>(D14*497)/1000</f>
        <v>0.4729508031114254</v>
      </c>
      <c r="H14" s="12"/>
      <c r="I14" s="12"/>
      <c r="J14" s="20">
        <f>F14</f>
        <v>15.57986253520254</v>
      </c>
      <c r="K14" s="12"/>
      <c r="L14" s="12"/>
      <c r="M14" s="18">
        <f>F14</f>
        <v>15.57986253520254</v>
      </c>
      <c r="N14" s="12"/>
      <c r="O14" s="21"/>
      <c r="P14" s="18">
        <f>F14</f>
        <v>15.57986253520254</v>
      </c>
      <c r="Q14" s="18">
        <f>F14</f>
        <v>15.57986253520254</v>
      </c>
      <c r="S14" s="2"/>
      <c r="T14" s="2"/>
      <c r="U14" s="2"/>
    </row>
    <row r="15" spans="1:21" ht="16" thickBot="1" x14ac:dyDescent="0.4">
      <c r="A15" s="53" t="s">
        <v>35</v>
      </c>
      <c r="B15" s="64">
        <v>2829</v>
      </c>
      <c r="C15" s="65">
        <v>13601</v>
      </c>
      <c r="D15" s="54">
        <f t="shared" si="1"/>
        <v>0.83199764723182124</v>
      </c>
      <c r="E15" s="18">
        <f t="shared" si="2"/>
        <v>8.3199764723182117</v>
      </c>
      <c r="F15" s="19">
        <f t="shared" si="0"/>
        <v>13.621537837421998</v>
      </c>
      <c r="G15" s="18">
        <f>(D15*579)/1000</f>
        <v>0.48172663774722452</v>
      </c>
      <c r="H15" s="12"/>
      <c r="I15" s="12"/>
      <c r="J15" s="12"/>
      <c r="K15" s="18">
        <f>F15</f>
        <v>13.621537837421998</v>
      </c>
      <c r="L15" s="12"/>
      <c r="M15" s="12"/>
      <c r="N15" s="18"/>
      <c r="O15" s="23">
        <f>F15</f>
        <v>13.621537837421998</v>
      </c>
      <c r="P15" s="18">
        <f>F15</f>
        <v>13.621537837421998</v>
      </c>
      <c r="Q15" s="18">
        <f>F15</f>
        <v>13.621537837421998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61.079568045988289</v>
      </c>
      <c r="F16" s="18">
        <f t="shared" si="3"/>
        <v>100</v>
      </c>
      <c r="G16" s="29">
        <f t="shared" si="3"/>
        <v>2.801946356486646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55.906447115258942</v>
      </c>
      <c r="N16" s="18">
        <f>SUM(N8:N13)</f>
        <v>0</v>
      </c>
      <c r="O16" s="23">
        <f>SUM(O8:O15)</f>
        <v>36.994841652238961</v>
      </c>
      <c r="P16" s="18">
        <f>SUM(P8:P15)</f>
        <v>50.743095174573241</v>
      </c>
      <c r="Q16" s="18">
        <f>SUM(Q8:Q15)</f>
        <v>39.194612266905175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1.400973178243323E-2</v>
      </c>
      <c r="H17" s="36" t="s">
        <v>39</v>
      </c>
      <c r="I17" s="37"/>
      <c r="J17" s="38"/>
      <c r="K17" s="38"/>
      <c r="L17" s="38">
        <f>SUM(O16:Q16)</f>
        <v>126.93254909371737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5.6038927129732921E-2</v>
      </c>
      <c r="H18" s="41" t="s">
        <v>39</v>
      </c>
      <c r="I18" s="2"/>
      <c r="J18" s="2"/>
      <c r="K18" s="2"/>
      <c r="L18" s="42">
        <f>L17/L16</f>
        <v>1.2693254909371738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15.145655981008897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925E-D0FC-479D-A9AC-64F5ED8DDE0E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1782</v>
      </c>
      <c r="C8" s="59">
        <v>5096</v>
      </c>
      <c r="D8" s="54">
        <f>(B8/C8)*((Q$4/M$4)*T$4)</f>
        <v>1.3987441130298273</v>
      </c>
      <c r="E8" s="18">
        <f>D8*($I$4/(($K$4/$M$4)*$Q$4))</f>
        <v>13.987441130298272</v>
      </c>
      <c r="F8" s="19">
        <f t="shared" ref="F8:F15" si="0">(E8/E$16)*100</f>
        <v>29.661275169000394</v>
      </c>
      <c r="G8" s="18">
        <f>(D8*379)/1000</f>
        <v>0.53012401883830451</v>
      </c>
      <c r="H8" s="18">
        <f>F8</f>
        <v>29.661275169000394</v>
      </c>
      <c r="I8" s="12"/>
      <c r="J8" s="12"/>
      <c r="K8" s="12"/>
      <c r="L8" s="12"/>
      <c r="M8" s="20">
        <f>F8</f>
        <v>29.661275169000394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492</v>
      </c>
      <c r="C9" s="61">
        <v>8999</v>
      </c>
      <c r="D9" s="54">
        <f t="shared" ref="D9:D15" si="1">(B9/C9)*((Q$4/M$4)*T$4)</f>
        <v>0.21869096566285143</v>
      </c>
      <c r="E9" s="18">
        <f t="shared" ref="E9:E15" si="2">D9*($I$4/(($K$4/$M$4)*$Q$4))</f>
        <v>2.1869096566285142</v>
      </c>
      <c r="F9" s="19">
        <f t="shared" si="0"/>
        <v>4.6374836176786323</v>
      </c>
      <c r="G9" s="18">
        <f>(D9*459)/1000</f>
        <v>0.10037915323924881</v>
      </c>
      <c r="H9" s="12"/>
      <c r="I9" s="20">
        <f>F9</f>
        <v>4.6374836176786323</v>
      </c>
      <c r="J9" s="26"/>
      <c r="K9" s="12"/>
      <c r="L9" s="12"/>
      <c r="M9" s="12"/>
      <c r="N9" s="18"/>
      <c r="O9" s="23"/>
      <c r="P9" s="18">
        <f>F9</f>
        <v>4.6374836176786323</v>
      </c>
      <c r="Q9" s="18"/>
      <c r="T9" s="2"/>
      <c r="U9" s="2"/>
    </row>
    <row r="10" spans="1:21" ht="15.5" x14ac:dyDescent="0.35">
      <c r="A10" s="48" t="s">
        <v>30</v>
      </c>
      <c r="B10" s="60">
        <v>954</v>
      </c>
      <c r="C10" s="61">
        <v>12419</v>
      </c>
      <c r="D10" s="54">
        <f t="shared" si="1"/>
        <v>0.30727111683710445</v>
      </c>
      <c r="E10" s="18">
        <f t="shared" si="2"/>
        <v>3.0727111683710446</v>
      </c>
      <c r="F10" s="19">
        <f t="shared" si="0"/>
        <v>6.5158831147817491</v>
      </c>
      <c r="G10" s="18">
        <f>(D10*459)/1000</f>
        <v>0.14103744262823092</v>
      </c>
      <c r="H10" s="12"/>
      <c r="I10" s="20">
        <f>F10</f>
        <v>6.5158831147817491</v>
      </c>
      <c r="J10" s="18"/>
      <c r="K10" s="12"/>
      <c r="L10" s="12"/>
      <c r="M10" s="18">
        <f>F10</f>
        <v>6.5158831147817491</v>
      </c>
      <c r="N10" s="18"/>
      <c r="O10" s="23"/>
      <c r="P10" s="18"/>
      <c r="Q10" s="18">
        <f>F10</f>
        <v>6.5158831147817491</v>
      </c>
      <c r="T10" s="2"/>
      <c r="U10" s="2"/>
    </row>
    <row r="11" spans="1:21" ht="15.5" x14ac:dyDescent="0.35">
      <c r="A11" s="49" t="s">
        <v>34</v>
      </c>
      <c r="B11" s="60">
        <v>1151</v>
      </c>
      <c r="C11" s="61">
        <v>13874</v>
      </c>
      <c r="D11" s="54">
        <f t="shared" si="1"/>
        <v>0.33184373648551246</v>
      </c>
      <c r="E11" s="18">
        <f t="shared" si="2"/>
        <v>3.3184373648551246</v>
      </c>
      <c r="F11" s="19">
        <f t="shared" si="0"/>
        <v>7.0369614351300207</v>
      </c>
      <c r="G11" s="18">
        <f>(D11*539)/1000</f>
        <v>0.17886377396569123</v>
      </c>
      <c r="H11" s="12"/>
      <c r="I11" s="20">
        <f>F11</f>
        <v>7.0369614351300207</v>
      </c>
      <c r="J11" s="26">
        <f>F11</f>
        <v>7.0369614351300207</v>
      </c>
      <c r="K11" s="12"/>
      <c r="L11" s="12"/>
      <c r="M11" s="18">
        <f>F11</f>
        <v>7.0369614351300207</v>
      </c>
      <c r="N11" s="18"/>
      <c r="O11" s="23"/>
      <c r="P11" s="18">
        <f>F11</f>
        <v>7.0369614351300207</v>
      </c>
      <c r="Q11" s="18">
        <f>F11</f>
        <v>7.0369614351300207</v>
      </c>
      <c r="T11" s="2"/>
      <c r="U11" s="2"/>
    </row>
    <row r="12" spans="1:21" ht="15.5" x14ac:dyDescent="0.35">
      <c r="A12" s="50" t="s">
        <v>29</v>
      </c>
      <c r="B12" s="62">
        <v>1077</v>
      </c>
      <c r="C12" s="63">
        <v>8062</v>
      </c>
      <c r="D12" s="55">
        <f t="shared" si="1"/>
        <v>0.53435871992061523</v>
      </c>
      <c r="E12" s="24">
        <f t="shared" si="2"/>
        <v>5.3435871992061523</v>
      </c>
      <c r="F12" s="19">
        <f t="shared" si="0"/>
        <v>11.331422869182219</v>
      </c>
      <c r="G12" s="24">
        <f>(D12*417)/1000</f>
        <v>0.22282758620689655</v>
      </c>
      <c r="H12" s="25"/>
      <c r="I12" s="26">
        <f>E12</f>
        <v>5.3435871992061523</v>
      </c>
      <c r="J12" s="26"/>
      <c r="K12" s="25"/>
      <c r="L12" s="25"/>
      <c r="M12" s="25"/>
      <c r="N12" s="24"/>
      <c r="O12" s="27">
        <f>F12</f>
        <v>11.331422869182219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1231</v>
      </c>
      <c r="C13" s="63">
        <v>11553</v>
      </c>
      <c r="D13" s="55">
        <f t="shared" si="1"/>
        <v>0.42620964251709514</v>
      </c>
      <c r="E13" s="24">
        <f t="shared" si="2"/>
        <v>4.2620964251709514</v>
      </c>
      <c r="F13" s="19">
        <f t="shared" si="0"/>
        <v>9.0380516125977568</v>
      </c>
      <c r="G13" s="24">
        <f>(D13*497)/1000</f>
        <v>0.21182619233099628</v>
      </c>
      <c r="H13" s="25"/>
      <c r="I13" s="25"/>
      <c r="J13" s="26">
        <f>F13</f>
        <v>9.0380516125977568</v>
      </c>
      <c r="K13" s="24"/>
      <c r="L13" s="28"/>
      <c r="M13" s="25"/>
      <c r="N13" s="24"/>
      <c r="O13" s="27">
        <f>F13</f>
        <v>9.0380516125977568</v>
      </c>
      <c r="P13" s="24">
        <f>F13</f>
        <v>9.0380516125977568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1981</v>
      </c>
      <c r="C14" s="61">
        <v>10585</v>
      </c>
      <c r="D14" s="54">
        <f t="shared" si="1"/>
        <v>0.74860651865847894</v>
      </c>
      <c r="E14" s="18">
        <f t="shared" si="2"/>
        <v>7.4860651865847894</v>
      </c>
      <c r="F14" s="19">
        <f t="shared" si="0"/>
        <v>15.874686253469919</v>
      </c>
      <c r="G14" s="18">
        <f>(D14*497)/1000</f>
        <v>0.37205743977326405</v>
      </c>
      <c r="H14" s="12"/>
      <c r="I14" s="12"/>
      <c r="J14" s="20">
        <f>F14</f>
        <v>15.874686253469919</v>
      </c>
      <c r="K14" s="12"/>
      <c r="L14" s="12"/>
      <c r="M14" s="18">
        <f>F14</f>
        <v>15.874686253469919</v>
      </c>
      <c r="N14" s="12"/>
      <c r="O14" s="21"/>
      <c r="P14" s="18">
        <f>F14</f>
        <v>15.874686253469919</v>
      </c>
      <c r="Q14" s="18">
        <f>F14</f>
        <v>15.874686253469919</v>
      </c>
      <c r="S14" s="2"/>
      <c r="T14" s="2"/>
      <c r="U14" s="2"/>
    </row>
    <row r="15" spans="1:21" ht="16" thickBot="1" x14ac:dyDescent="0.4">
      <c r="A15" s="53" t="s">
        <v>35</v>
      </c>
      <c r="B15" s="64">
        <v>3399</v>
      </c>
      <c r="C15" s="65">
        <v>18128</v>
      </c>
      <c r="D15" s="54">
        <f t="shared" si="1"/>
        <v>0.75</v>
      </c>
      <c r="E15" s="18">
        <f t="shared" si="2"/>
        <v>7.5</v>
      </c>
      <c r="F15" s="19">
        <f t="shared" si="0"/>
        <v>15.904235928159306</v>
      </c>
      <c r="G15" s="18">
        <f>(D15*579)/1000</f>
        <v>0.43425000000000002</v>
      </c>
      <c r="H15" s="12"/>
      <c r="I15" s="12"/>
      <c r="J15" s="12"/>
      <c r="K15" s="18">
        <f>F15</f>
        <v>15.904235928159306</v>
      </c>
      <c r="L15" s="12"/>
      <c r="M15" s="12"/>
      <c r="N15" s="18"/>
      <c r="O15" s="23">
        <f>F15</f>
        <v>15.904235928159306</v>
      </c>
      <c r="P15" s="18">
        <f>F15</f>
        <v>15.904235928159306</v>
      </c>
      <c r="Q15" s="18">
        <f>F15</f>
        <v>15.904235928159306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47.157248131114848</v>
      </c>
      <c r="F16" s="18">
        <f t="shared" si="3"/>
        <v>100</v>
      </c>
      <c r="G16" s="29">
        <f t="shared" si="3"/>
        <v>2.1913656069826324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59.088805972382076</v>
      </c>
      <c r="N16" s="18">
        <f>SUM(N8:N13)</f>
        <v>0</v>
      </c>
      <c r="O16" s="23">
        <f>SUM(O8:O15)</f>
        <v>36.273710409939284</v>
      </c>
      <c r="P16" s="18">
        <f>SUM(P8:P15)</f>
        <v>52.491418847035632</v>
      </c>
      <c r="Q16" s="18">
        <f>SUM(Q8:Q15)</f>
        <v>45.331766731540995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1.0956828034913163E-2</v>
      </c>
      <c r="H17" s="36" t="s">
        <v>39</v>
      </c>
      <c r="I17" s="37"/>
      <c r="J17" s="38"/>
      <c r="K17" s="38"/>
      <c r="L17" s="38">
        <f>SUM(O16:Q16)</f>
        <v>134.09689598851591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4.3827312139652651E-2</v>
      </c>
      <c r="H18" s="41" t="s">
        <v>39</v>
      </c>
      <c r="I18" s="2"/>
      <c r="J18" s="2"/>
      <c r="K18" s="2"/>
      <c r="L18" s="42">
        <f>L17/L16</f>
        <v>1.3409689598851593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3.8E-3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11.533503194645434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FF8-D803-4E42-B847-EB111C1C37D0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1601</v>
      </c>
      <c r="C8" s="59">
        <v>5923</v>
      </c>
      <c r="D8" s="54">
        <f>(B8/C8)*((Q$4/M$4)*T$4)</f>
        <v>1.0812088468681411</v>
      </c>
      <c r="E8" s="18">
        <f>D8*($I$4/(($K$4/$M$4)*$Q$4))</f>
        <v>10.812088468681411</v>
      </c>
      <c r="F8" s="19">
        <f t="shared" ref="F8:F15" si="0">(E8/E$16)*100</f>
        <v>29.594784625918138</v>
      </c>
      <c r="G8" s="18">
        <f>(D8*379)/1000</f>
        <v>0.4097781529630255</v>
      </c>
      <c r="H8" s="18">
        <f>F8</f>
        <v>29.594784625918138</v>
      </c>
      <c r="I8" s="12"/>
      <c r="J8" s="12"/>
      <c r="K8" s="12"/>
      <c r="L8" s="12"/>
      <c r="M8" s="20">
        <f>F8</f>
        <v>29.594784625918138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591</v>
      </c>
      <c r="C9" s="61">
        <v>11715</v>
      </c>
      <c r="D9" s="54">
        <f t="shared" ref="D9:D15" si="1">(B9/C9)*((Q$4/M$4)*T$4)</f>
        <v>0.20179257362355954</v>
      </c>
      <c r="E9" s="18">
        <f t="shared" ref="E9:E15" si="2">D9*($I$4/(($K$4/$M$4)*$Q$4))</f>
        <v>2.0179257362355956</v>
      </c>
      <c r="F9" s="19">
        <f t="shared" si="0"/>
        <v>5.5234543934760181</v>
      </c>
      <c r="G9" s="18">
        <f>(D9*459)/1000</f>
        <v>9.2622791293213824E-2</v>
      </c>
      <c r="H9" s="12"/>
      <c r="I9" s="20">
        <f>F9</f>
        <v>5.5234543934760181</v>
      </c>
      <c r="J9" s="26"/>
      <c r="K9" s="12"/>
      <c r="L9" s="12"/>
      <c r="M9" s="12"/>
      <c r="N9" s="18"/>
      <c r="O9" s="23"/>
      <c r="P9" s="18">
        <f>F9</f>
        <v>5.5234543934760181</v>
      </c>
      <c r="Q9" s="18"/>
      <c r="T9" s="2"/>
      <c r="U9" s="2"/>
    </row>
    <row r="10" spans="1:21" ht="15.5" x14ac:dyDescent="0.35">
      <c r="A10" s="48" t="s">
        <v>30</v>
      </c>
      <c r="B10" s="60">
        <v>785</v>
      </c>
      <c r="C10" s="61">
        <v>15493</v>
      </c>
      <c r="D10" s="54">
        <f t="shared" si="1"/>
        <v>0.2026721745304331</v>
      </c>
      <c r="E10" s="18">
        <f t="shared" si="2"/>
        <v>2.0267217453043309</v>
      </c>
      <c r="F10" s="19">
        <f t="shared" si="0"/>
        <v>5.5475307774892348</v>
      </c>
      <c r="G10" s="18">
        <f>(D10*459)/1000</f>
        <v>9.3026528109468778E-2</v>
      </c>
      <c r="H10" s="12"/>
      <c r="I10" s="20">
        <f>F10</f>
        <v>5.5475307774892348</v>
      </c>
      <c r="J10" s="18"/>
      <c r="K10" s="12"/>
      <c r="L10" s="12"/>
      <c r="M10" s="18">
        <f>F10</f>
        <v>5.5475307774892348</v>
      </c>
      <c r="N10" s="18"/>
      <c r="O10" s="23"/>
      <c r="P10" s="18"/>
      <c r="Q10" s="18">
        <f>F10</f>
        <v>5.5475307774892348</v>
      </c>
      <c r="T10" s="2"/>
      <c r="U10" s="2"/>
    </row>
    <row r="11" spans="1:21" ht="15.5" x14ac:dyDescent="0.35">
      <c r="A11" s="49" t="s">
        <v>34</v>
      </c>
      <c r="B11" s="60">
        <v>764</v>
      </c>
      <c r="C11" s="61">
        <v>15023</v>
      </c>
      <c r="D11" s="54">
        <f t="shared" si="1"/>
        <v>0.20342142048858416</v>
      </c>
      <c r="E11" s="18">
        <f t="shared" si="2"/>
        <v>2.0342142048858416</v>
      </c>
      <c r="F11" s="19">
        <f t="shared" si="0"/>
        <v>5.5680390935537494</v>
      </c>
      <c r="G11" s="18">
        <f>(D11*539)/1000</f>
        <v>0.10964414564334686</v>
      </c>
      <c r="H11" s="12"/>
      <c r="I11" s="20">
        <f>F11</f>
        <v>5.5680390935537494</v>
      </c>
      <c r="J11" s="26">
        <f>F11</f>
        <v>5.5680390935537494</v>
      </c>
      <c r="K11" s="12"/>
      <c r="L11" s="12"/>
      <c r="M11" s="18">
        <f>F11</f>
        <v>5.5680390935537494</v>
      </c>
      <c r="N11" s="18"/>
      <c r="O11" s="23"/>
      <c r="P11" s="18">
        <f>F11</f>
        <v>5.5680390935537494</v>
      </c>
      <c r="Q11" s="18">
        <f>F11</f>
        <v>5.5680390935537494</v>
      </c>
      <c r="T11" s="2"/>
      <c r="U11" s="2"/>
    </row>
    <row r="12" spans="1:21" ht="15.5" x14ac:dyDescent="0.35">
      <c r="A12" s="50" t="s">
        <v>29</v>
      </c>
      <c r="B12" s="62">
        <v>1192</v>
      </c>
      <c r="C12" s="63">
        <v>10035</v>
      </c>
      <c r="D12" s="55">
        <f t="shared" si="1"/>
        <v>0.47513702042850026</v>
      </c>
      <c r="E12" s="24">
        <f t="shared" si="2"/>
        <v>4.7513702042850028</v>
      </c>
      <c r="F12" s="19">
        <f t="shared" si="0"/>
        <v>13.005422428898058</v>
      </c>
      <c r="G12" s="24">
        <f>(D12*417)/1000</f>
        <v>0.19813213751868461</v>
      </c>
      <c r="H12" s="25"/>
      <c r="I12" s="26">
        <f>E12</f>
        <v>4.7513702042850028</v>
      </c>
      <c r="J12" s="26"/>
      <c r="K12" s="25"/>
      <c r="L12" s="25"/>
      <c r="M12" s="25"/>
      <c r="N12" s="24"/>
      <c r="O12" s="27">
        <f>F12</f>
        <v>13.005422428898058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1132</v>
      </c>
      <c r="C13" s="63">
        <v>13849</v>
      </c>
      <c r="D13" s="55">
        <f t="shared" si="1"/>
        <v>0.32695501480251282</v>
      </c>
      <c r="E13" s="24">
        <f t="shared" si="2"/>
        <v>3.2695501480251283</v>
      </c>
      <c r="F13" s="19">
        <f t="shared" si="0"/>
        <v>8.9493933327242736</v>
      </c>
      <c r="G13" s="24">
        <f>(D13*497)/1000</f>
        <v>0.16249664235684885</v>
      </c>
      <c r="H13" s="25"/>
      <c r="I13" s="25"/>
      <c r="J13" s="26">
        <f>F13</f>
        <v>8.9493933327242736</v>
      </c>
      <c r="K13" s="24"/>
      <c r="L13" s="28"/>
      <c r="M13" s="25"/>
      <c r="N13" s="24"/>
      <c r="O13" s="27">
        <f>F13</f>
        <v>8.9493933327242736</v>
      </c>
      <c r="P13" s="24">
        <f>F13</f>
        <v>8.9493933327242736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1625</v>
      </c>
      <c r="C14" s="61">
        <v>12448</v>
      </c>
      <c r="D14" s="54">
        <f t="shared" si="1"/>
        <v>0.52217223650385602</v>
      </c>
      <c r="E14" s="18">
        <f t="shared" si="2"/>
        <v>5.22172236503856</v>
      </c>
      <c r="F14" s="19">
        <f t="shared" si="0"/>
        <v>14.292867582177902</v>
      </c>
      <c r="G14" s="18">
        <f>(D14*497)/1000</f>
        <v>0.25951960154241649</v>
      </c>
      <c r="H14" s="12"/>
      <c r="I14" s="12"/>
      <c r="J14" s="20">
        <f>F14</f>
        <v>14.292867582177902</v>
      </c>
      <c r="K14" s="12"/>
      <c r="L14" s="12"/>
      <c r="M14" s="18">
        <f>F14</f>
        <v>14.292867582177902</v>
      </c>
      <c r="N14" s="12"/>
      <c r="O14" s="21"/>
      <c r="P14" s="18">
        <f>F14</f>
        <v>14.292867582177902</v>
      </c>
      <c r="Q14" s="18">
        <f>F14</f>
        <v>14.292867582177902</v>
      </c>
      <c r="S14" s="2"/>
      <c r="T14" s="2"/>
      <c r="U14" s="2"/>
    </row>
    <row r="15" spans="1:21" ht="16" thickBot="1" x14ac:dyDescent="0.4">
      <c r="A15" s="53" t="s">
        <v>35</v>
      </c>
      <c r="B15" s="64">
        <v>3010</v>
      </c>
      <c r="C15" s="65">
        <v>18812</v>
      </c>
      <c r="D15" s="54">
        <f t="shared" si="1"/>
        <v>0.64001701041888159</v>
      </c>
      <c r="E15" s="18">
        <f t="shared" si="2"/>
        <v>6.4001701041888159</v>
      </c>
      <c r="F15" s="19">
        <f t="shared" si="0"/>
        <v>17.518507765762646</v>
      </c>
      <c r="G15" s="18">
        <f>(D15*579)/1000</f>
        <v>0.37056984903253243</v>
      </c>
      <c r="H15" s="12"/>
      <c r="I15" s="12"/>
      <c r="J15" s="12"/>
      <c r="K15" s="18">
        <f>F15</f>
        <v>17.518507765762646</v>
      </c>
      <c r="L15" s="12"/>
      <c r="M15" s="12"/>
      <c r="N15" s="18"/>
      <c r="O15" s="23">
        <f>F15</f>
        <v>17.518507765762646</v>
      </c>
      <c r="P15" s="18">
        <f>F15</f>
        <v>17.518507765762646</v>
      </c>
      <c r="Q15" s="18">
        <f>F15</f>
        <v>17.518507765762646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36.533762976644681</v>
      </c>
      <c r="F16" s="18">
        <f t="shared" si="3"/>
        <v>100.00000000000003</v>
      </c>
      <c r="G16" s="29">
        <f t="shared" si="3"/>
        <v>1.6957898484595373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55.003222079139022</v>
      </c>
      <c r="N16" s="18">
        <f>SUM(N8:N13)</f>
        <v>0</v>
      </c>
      <c r="O16" s="23">
        <f>SUM(O8:O15)</f>
        <v>39.473323527384977</v>
      </c>
      <c r="P16" s="18">
        <f>SUM(P8:P15)</f>
        <v>51.85226216769459</v>
      </c>
      <c r="Q16" s="18">
        <f>SUM(Q8:Q15)</f>
        <v>42.926945218983533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8.4789492422976866E-3</v>
      </c>
      <c r="H17" s="36" t="s">
        <v>39</v>
      </c>
      <c r="I17" s="37"/>
      <c r="J17" s="38"/>
      <c r="K17" s="38"/>
      <c r="L17" s="38">
        <f>SUM(O16:Q16)</f>
        <v>134.2525309140631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3.3915796969190747E-2</v>
      </c>
      <c r="H18" s="41" t="s">
        <v>39</v>
      </c>
      <c r="I18" s="2"/>
      <c r="J18" s="2"/>
      <c r="K18" s="2"/>
      <c r="L18" s="42">
        <f>L17/L16</f>
        <v>1.3425253091406313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3.7000000000000002E-3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9.1664316132947956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E8A0-582D-4090-9B2E-48AC9D85E0CB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937</v>
      </c>
      <c r="C8" s="59">
        <v>6262</v>
      </c>
      <c r="D8" s="54">
        <f>(B8/C8)*((Q$4/M$4)*T$4)</f>
        <v>0.59853082082401787</v>
      </c>
      <c r="E8" s="18">
        <f>D8*($I$4/(($K$4/$M$4)*$Q$4))</f>
        <v>5.9853082082401787</v>
      </c>
      <c r="F8" s="19">
        <f t="shared" ref="F8:F15" si="0">(E8/E$16)*100</f>
        <v>21.271298921937937</v>
      </c>
      <c r="G8" s="18">
        <f>(D8*379)/1000</f>
        <v>0.22684318109230278</v>
      </c>
      <c r="H8" s="18">
        <f>F8</f>
        <v>21.271298921937937</v>
      </c>
      <c r="I8" s="12"/>
      <c r="J8" s="12"/>
      <c r="K8" s="12"/>
      <c r="L8" s="12"/>
      <c r="M8" s="20">
        <f>F8</f>
        <v>21.271298921937937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567</v>
      </c>
      <c r="C9" s="61">
        <v>11886</v>
      </c>
      <c r="D9" s="54">
        <f t="shared" ref="D9:D15" si="1">(B9/C9)*((Q$4/M$4)*T$4)</f>
        <v>0.19081272084805653</v>
      </c>
      <c r="E9" s="18">
        <f t="shared" ref="E9:E15" si="2">D9*($I$4/(($K$4/$M$4)*$Q$4))</f>
        <v>1.9081272084805654</v>
      </c>
      <c r="F9" s="19">
        <f t="shared" si="0"/>
        <v>6.7813290177427685</v>
      </c>
      <c r="G9" s="18">
        <f>(D9*459)/1000</f>
        <v>8.7583038869257945E-2</v>
      </c>
      <c r="H9" s="12"/>
      <c r="I9" s="20">
        <f>F9</f>
        <v>6.7813290177427685</v>
      </c>
      <c r="J9" s="26"/>
      <c r="K9" s="12"/>
      <c r="L9" s="12"/>
      <c r="M9" s="12"/>
      <c r="N9" s="18"/>
      <c r="O9" s="23"/>
      <c r="P9" s="18">
        <f>F9</f>
        <v>6.7813290177427685</v>
      </c>
      <c r="Q9" s="18"/>
      <c r="T9" s="2"/>
      <c r="U9" s="2"/>
    </row>
    <row r="10" spans="1:21" ht="15.5" x14ac:dyDescent="0.35">
      <c r="A10" s="48" t="s">
        <v>30</v>
      </c>
      <c r="B10" s="60">
        <v>873</v>
      </c>
      <c r="C10" s="61">
        <v>16276</v>
      </c>
      <c r="D10" s="54">
        <f t="shared" si="1"/>
        <v>0.21454902924551486</v>
      </c>
      <c r="E10" s="18">
        <f t="shared" si="2"/>
        <v>2.1454902924551487</v>
      </c>
      <c r="F10" s="19">
        <f t="shared" si="0"/>
        <v>7.6248981267328872</v>
      </c>
      <c r="G10" s="18">
        <f>(D10*459)/1000</f>
        <v>9.8478004423691312E-2</v>
      </c>
      <c r="H10" s="12"/>
      <c r="I10" s="20">
        <f>F10</f>
        <v>7.6248981267328872</v>
      </c>
      <c r="J10" s="18"/>
      <c r="K10" s="12"/>
      <c r="L10" s="12"/>
      <c r="M10" s="18">
        <f>F10</f>
        <v>7.6248981267328872</v>
      </c>
      <c r="N10" s="18"/>
      <c r="O10" s="23"/>
      <c r="P10" s="18"/>
      <c r="Q10" s="18">
        <f>F10</f>
        <v>7.6248981267328872</v>
      </c>
      <c r="T10" s="2"/>
      <c r="U10" s="2"/>
    </row>
    <row r="11" spans="1:21" ht="15.5" x14ac:dyDescent="0.35">
      <c r="A11" s="49" t="s">
        <v>34</v>
      </c>
      <c r="B11" s="60">
        <v>1078</v>
      </c>
      <c r="C11" s="61">
        <v>18263</v>
      </c>
      <c r="D11" s="54">
        <f t="shared" si="1"/>
        <v>0.23610578765810655</v>
      </c>
      <c r="E11" s="18">
        <f t="shared" si="2"/>
        <v>2.3610578765810657</v>
      </c>
      <c r="F11" s="19">
        <f t="shared" si="0"/>
        <v>8.39100780066906</v>
      </c>
      <c r="G11" s="18">
        <f>(D11*539)/1000</f>
        <v>0.12726101954771943</v>
      </c>
      <c r="H11" s="12"/>
      <c r="I11" s="20">
        <f>F11</f>
        <v>8.39100780066906</v>
      </c>
      <c r="J11" s="26">
        <f>F11</f>
        <v>8.39100780066906</v>
      </c>
      <c r="K11" s="12"/>
      <c r="L11" s="12"/>
      <c r="M11" s="18">
        <f>F11</f>
        <v>8.39100780066906</v>
      </c>
      <c r="N11" s="18"/>
      <c r="O11" s="23"/>
      <c r="P11" s="18">
        <f>F11</f>
        <v>8.39100780066906</v>
      </c>
      <c r="Q11" s="18">
        <f>F11</f>
        <v>8.39100780066906</v>
      </c>
      <c r="T11" s="2"/>
      <c r="U11" s="2"/>
    </row>
    <row r="12" spans="1:21" ht="15.5" x14ac:dyDescent="0.35">
      <c r="A12" s="50" t="s">
        <v>29</v>
      </c>
      <c r="B12" s="62">
        <v>1128</v>
      </c>
      <c r="C12" s="63">
        <v>10145</v>
      </c>
      <c r="D12" s="55">
        <f t="shared" si="1"/>
        <v>0.44475110892065056</v>
      </c>
      <c r="E12" s="24">
        <f t="shared" si="2"/>
        <v>4.4475110892065057</v>
      </c>
      <c r="F12" s="19">
        <f t="shared" si="0"/>
        <v>15.806092943868844</v>
      </c>
      <c r="G12" s="24">
        <f>(D12*417)/1000</f>
        <v>0.18546121241991129</v>
      </c>
      <c r="H12" s="25"/>
      <c r="I12" s="26">
        <f>E12</f>
        <v>4.4475110892065057</v>
      </c>
      <c r="J12" s="26"/>
      <c r="K12" s="25"/>
      <c r="L12" s="25"/>
      <c r="M12" s="25"/>
      <c r="N12" s="24"/>
      <c r="O12" s="27">
        <f>F12</f>
        <v>15.806092943868844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773</v>
      </c>
      <c r="C13" s="63">
        <v>12991</v>
      </c>
      <c r="D13" s="55">
        <f t="shared" si="1"/>
        <v>0.23801093064429221</v>
      </c>
      <c r="E13" s="24">
        <f t="shared" si="2"/>
        <v>2.3801093064429222</v>
      </c>
      <c r="F13" s="19">
        <f t="shared" si="0"/>
        <v>8.458715034011524</v>
      </c>
      <c r="G13" s="24">
        <f>(D13*497)/1000</f>
        <v>0.11829143253021322</v>
      </c>
      <c r="H13" s="25"/>
      <c r="I13" s="25"/>
      <c r="J13" s="26">
        <f>F13</f>
        <v>8.458715034011524</v>
      </c>
      <c r="K13" s="24"/>
      <c r="L13" s="28"/>
      <c r="M13" s="25"/>
      <c r="N13" s="24"/>
      <c r="O13" s="27">
        <f>F13</f>
        <v>8.458715034011524</v>
      </c>
      <c r="P13" s="24">
        <f>F13</f>
        <v>8.458715034011524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1092</v>
      </c>
      <c r="C14" s="61">
        <v>12246</v>
      </c>
      <c r="D14" s="54">
        <f t="shared" si="1"/>
        <v>0.35668789808917195</v>
      </c>
      <c r="E14" s="18">
        <f t="shared" si="2"/>
        <v>3.5668789808917194</v>
      </c>
      <c r="F14" s="19">
        <f t="shared" si="0"/>
        <v>12.676398003442719</v>
      </c>
      <c r="G14" s="18">
        <f>(D14*497)/1000</f>
        <v>0.17727388535031846</v>
      </c>
      <c r="H14" s="12"/>
      <c r="I14" s="12"/>
      <c r="J14" s="20">
        <f>F14</f>
        <v>12.676398003442719</v>
      </c>
      <c r="K14" s="12"/>
      <c r="L14" s="12"/>
      <c r="M14" s="18">
        <f>F14</f>
        <v>12.676398003442719</v>
      </c>
      <c r="N14" s="12"/>
      <c r="O14" s="21"/>
      <c r="P14" s="18">
        <f>F14</f>
        <v>12.676398003442719</v>
      </c>
      <c r="Q14" s="18">
        <f>F14</f>
        <v>12.676398003442719</v>
      </c>
      <c r="S14" s="2"/>
      <c r="T14" s="2"/>
      <c r="U14" s="2"/>
    </row>
    <row r="15" spans="1:21" ht="16" thickBot="1" x14ac:dyDescent="0.4">
      <c r="A15" s="53" t="s">
        <v>35</v>
      </c>
      <c r="B15" s="64">
        <v>2495</v>
      </c>
      <c r="C15" s="65">
        <v>18677</v>
      </c>
      <c r="D15" s="54">
        <f t="shared" si="1"/>
        <v>0.53434705787867431</v>
      </c>
      <c r="E15" s="18">
        <f t="shared" si="2"/>
        <v>5.3434705787867429</v>
      </c>
      <c r="F15" s="19">
        <f t="shared" si="0"/>
        <v>18.990260151594264</v>
      </c>
      <c r="G15" s="18">
        <f>(D15*579)/1000</f>
        <v>0.30938694651175247</v>
      </c>
      <c r="H15" s="12"/>
      <c r="I15" s="12"/>
      <c r="J15" s="12"/>
      <c r="K15" s="18">
        <f>F15</f>
        <v>18.990260151594264</v>
      </c>
      <c r="L15" s="12"/>
      <c r="M15" s="12"/>
      <c r="N15" s="18"/>
      <c r="O15" s="23">
        <f>F15</f>
        <v>18.990260151594264</v>
      </c>
      <c r="P15" s="18">
        <f>F15</f>
        <v>18.990260151594264</v>
      </c>
      <c r="Q15" s="18">
        <f>F15</f>
        <v>18.990260151594264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28.137953541084848</v>
      </c>
      <c r="F16" s="18">
        <f t="shared" si="3"/>
        <v>100</v>
      </c>
      <c r="G16" s="29">
        <f t="shared" si="3"/>
        <v>1.3305787207451669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49.963602852782607</v>
      </c>
      <c r="N16" s="18">
        <f>SUM(N8:N13)</f>
        <v>0</v>
      </c>
      <c r="O16" s="23">
        <f>SUM(O8:O15)</f>
        <v>43.25506812947463</v>
      </c>
      <c r="P16" s="18">
        <f>SUM(P8:P15)</f>
        <v>55.297710007460338</v>
      </c>
      <c r="Q16" s="18">
        <f>SUM(Q8:Q15)</f>
        <v>47.68256408243893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6.6528936037258341E-3</v>
      </c>
      <c r="H17" s="36" t="s">
        <v>39</v>
      </c>
      <c r="I17" s="37"/>
      <c r="J17" s="38"/>
      <c r="K17" s="38"/>
      <c r="L17" s="38">
        <f>SUM(O16:Q16)</f>
        <v>146.23534221937388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2.6611574414903336E-2</v>
      </c>
      <c r="H18" s="41" t="s">
        <v>39</v>
      </c>
      <c r="I18" s="2"/>
      <c r="J18" s="2"/>
      <c r="K18" s="2"/>
      <c r="L18" s="42">
        <f>L17/L16</f>
        <v>1.4623534221937389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7.3921040041398163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32DF-3A72-4791-92CB-0E7D787F9F62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15929</v>
      </c>
      <c r="C8" s="59">
        <v>8374</v>
      </c>
      <c r="D8" s="54">
        <f>(B8/C8)*((Q$4/M$4)*T$4)</f>
        <v>7.6087891091473612</v>
      </c>
      <c r="E8" s="18">
        <f>D8*($I$4/(($K$4/$M$4)*$Q$4))</f>
        <v>76.087891091473608</v>
      </c>
      <c r="F8" s="19">
        <f t="shared" ref="F8:F15" si="0">(E8/E$16)*100</f>
        <v>41.817231581935076</v>
      </c>
      <c r="G8" s="18">
        <f>(D8*379)/1000</f>
        <v>2.8837310723668499</v>
      </c>
      <c r="H8" s="18">
        <f>F8</f>
        <v>41.817231581935076</v>
      </c>
      <c r="I8" s="12"/>
      <c r="J8" s="12"/>
      <c r="K8" s="12"/>
      <c r="L8" s="12"/>
      <c r="M8" s="20">
        <f>F8</f>
        <v>41.817231581935076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692</v>
      </c>
      <c r="C9" s="61">
        <v>14556</v>
      </c>
      <c r="D9" s="54">
        <f t="shared" ref="D9:D15" si="1">(B9/C9)*((Q$4/M$4)*T$4)</f>
        <v>0.19016213245397087</v>
      </c>
      <c r="E9" s="18">
        <f t="shared" ref="E9:E15" si="2">D9*($I$4/(($K$4/$M$4)*$Q$4))</f>
        <v>1.9016213245397087</v>
      </c>
      <c r="F9" s="19">
        <f t="shared" si="0"/>
        <v>1.0451142510156151</v>
      </c>
      <c r="G9" s="18">
        <f>(D9*459)/1000</f>
        <v>8.7284418796372637E-2</v>
      </c>
      <c r="H9" s="12"/>
      <c r="I9" s="20">
        <f>F9</f>
        <v>1.0451142510156151</v>
      </c>
      <c r="J9" s="26"/>
      <c r="K9" s="12"/>
      <c r="L9" s="12"/>
      <c r="M9" s="12"/>
      <c r="N9" s="18"/>
      <c r="O9" s="23"/>
      <c r="P9" s="18">
        <f>F9</f>
        <v>1.0451142510156151</v>
      </c>
      <c r="Q9" s="18"/>
      <c r="T9" s="2"/>
      <c r="U9" s="2"/>
    </row>
    <row r="10" spans="1:21" ht="15.5" x14ac:dyDescent="0.35">
      <c r="A10" s="48" t="s">
        <v>30</v>
      </c>
      <c r="B10" s="60">
        <v>3328</v>
      </c>
      <c r="C10" s="61">
        <v>18446</v>
      </c>
      <c r="D10" s="54">
        <f t="shared" si="1"/>
        <v>0.72167407568036435</v>
      </c>
      <c r="E10" s="18">
        <f t="shared" si="2"/>
        <v>7.2167407568036435</v>
      </c>
      <c r="F10" s="19">
        <f t="shared" si="0"/>
        <v>3.9662568532914069</v>
      </c>
      <c r="G10" s="18">
        <f>(D10*459)/1000</f>
        <v>0.33124840073728723</v>
      </c>
      <c r="H10" s="12"/>
      <c r="I10" s="20">
        <f>F10</f>
        <v>3.9662568532914069</v>
      </c>
      <c r="J10" s="18"/>
      <c r="K10" s="12"/>
      <c r="L10" s="12"/>
      <c r="M10" s="18">
        <f>F10</f>
        <v>3.9662568532914069</v>
      </c>
      <c r="N10" s="18"/>
      <c r="O10" s="23"/>
      <c r="P10" s="18"/>
      <c r="Q10" s="18">
        <f>F10</f>
        <v>3.9662568532914069</v>
      </c>
      <c r="T10" s="2"/>
      <c r="U10" s="2"/>
    </row>
    <row r="11" spans="1:21" ht="15.5" x14ac:dyDescent="0.35">
      <c r="A11" s="49" t="s">
        <v>34</v>
      </c>
      <c r="B11" s="60">
        <v>1416</v>
      </c>
      <c r="C11" s="61">
        <v>21295</v>
      </c>
      <c r="D11" s="54">
        <f t="shared" si="1"/>
        <v>0.265977929091336</v>
      </c>
      <c r="E11" s="18">
        <f t="shared" si="2"/>
        <v>2.65977929091336</v>
      </c>
      <c r="F11" s="19">
        <f t="shared" si="0"/>
        <v>1.4617911597949764</v>
      </c>
      <c r="G11" s="18">
        <f>(D11*539)/1000</f>
        <v>0.14336210378023012</v>
      </c>
      <c r="H11" s="12"/>
      <c r="I11" s="20">
        <f>F11</f>
        <v>1.4617911597949764</v>
      </c>
      <c r="J11" s="26">
        <f>F11</f>
        <v>1.4617911597949764</v>
      </c>
      <c r="K11" s="12"/>
      <c r="L11" s="12"/>
      <c r="M11" s="18">
        <f>F11</f>
        <v>1.4617911597949764</v>
      </c>
      <c r="N11" s="18"/>
      <c r="O11" s="23"/>
      <c r="P11" s="18">
        <f>F11</f>
        <v>1.4617911597949764</v>
      </c>
      <c r="Q11" s="18">
        <f>F11</f>
        <v>1.4617911597949764</v>
      </c>
      <c r="T11" s="2"/>
      <c r="U11" s="2"/>
    </row>
    <row r="12" spans="1:21" ht="15.5" x14ac:dyDescent="0.35">
      <c r="A12" s="50" t="s">
        <v>29</v>
      </c>
      <c r="B12" s="62">
        <v>12139</v>
      </c>
      <c r="C12" s="63">
        <v>14048</v>
      </c>
      <c r="D12" s="55">
        <f t="shared" si="1"/>
        <v>3.4564350797266514</v>
      </c>
      <c r="E12" s="24">
        <f t="shared" si="2"/>
        <v>34.564350797266513</v>
      </c>
      <c r="F12" s="19">
        <f t="shared" si="0"/>
        <v>18.996261310894784</v>
      </c>
      <c r="G12" s="24">
        <f>(D12*417)/1000</f>
        <v>1.4413334282460137</v>
      </c>
      <c r="H12" s="25"/>
      <c r="I12" s="26">
        <f>E12</f>
        <v>34.564350797266513</v>
      </c>
      <c r="J12" s="26"/>
      <c r="K12" s="25"/>
      <c r="L12" s="25"/>
      <c r="M12" s="25"/>
      <c r="N12" s="24"/>
      <c r="O12" s="27">
        <f>F12</f>
        <v>18.996261310894784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5036</v>
      </c>
      <c r="C13" s="63">
        <v>18737</v>
      </c>
      <c r="D13" s="55">
        <f t="shared" si="1"/>
        <v>1.0750920638309227</v>
      </c>
      <c r="E13" s="24">
        <f t="shared" si="2"/>
        <v>10.750920638309227</v>
      </c>
      <c r="F13" s="19">
        <f t="shared" si="0"/>
        <v>5.9086108394133339</v>
      </c>
      <c r="G13" s="24">
        <f>(D13*497)/1000</f>
        <v>0.53432075572396853</v>
      </c>
      <c r="H13" s="25"/>
      <c r="I13" s="25"/>
      <c r="J13" s="26">
        <f>F13</f>
        <v>5.9086108394133339</v>
      </c>
      <c r="K13" s="24"/>
      <c r="L13" s="28"/>
      <c r="M13" s="25"/>
      <c r="N13" s="24"/>
      <c r="O13" s="27">
        <f>F13</f>
        <v>5.9086108394133339</v>
      </c>
      <c r="P13" s="24">
        <f>F13</f>
        <v>5.9086108394133339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17087</v>
      </c>
      <c r="C14" s="61">
        <v>16636</v>
      </c>
      <c r="D14" s="54">
        <f t="shared" si="1"/>
        <v>4.1084395287328688</v>
      </c>
      <c r="E14" s="18">
        <f t="shared" si="2"/>
        <v>41.08439528732869</v>
      </c>
      <c r="F14" s="19">
        <f t="shared" si="0"/>
        <v>22.579620061601481</v>
      </c>
      <c r="G14" s="18">
        <f>(D14*497)/1000</f>
        <v>2.0418944457802359</v>
      </c>
      <c r="H14" s="12"/>
      <c r="I14" s="12"/>
      <c r="J14" s="20">
        <f>F14</f>
        <v>22.579620061601481</v>
      </c>
      <c r="K14" s="12"/>
      <c r="L14" s="12"/>
      <c r="M14" s="18">
        <f>F14</f>
        <v>22.579620061601481</v>
      </c>
      <c r="N14" s="12"/>
      <c r="O14" s="21"/>
      <c r="P14" s="18">
        <f>F14</f>
        <v>22.579620061601481</v>
      </c>
      <c r="Q14" s="18">
        <f>F14</f>
        <v>22.579620061601481</v>
      </c>
      <c r="S14" s="2"/>
      <c r="T14" s="2"/>
      <c r="U14" s="2"/>
    </row>
    <row r="15" spans="1:21" ht="16" thickBot="1" x14ac:dyDescent="0.4">
      <c r="A15" s="53" t="s">
        <v>35</v>
      </c>
      <c r="B15" s="64">
        <v>4402</v>
      </c>
      <c r="C15" s="65">
        <v>22904</v>
      </c>
      <c r="D15" s="54">
        <f t="shared" si="1"/>
        <v>0.76877401327279082</v>
      </c>
      <c r="E15" s="18">
        <f t="shared" si="2"/>
        <v>7.6877401327279085</v>
      </c>
      <c r="F15" s="19">
        <f t="shared" si="0"/>
        <v>4.2251139420533139</v>
      </c>
      <c r="G15" s="18">
        <f>(D15*579)/1000</f>
        <v>0.4451201536849459</v>
      </c>
      <c r="H15" s="12"/>
      <c r="I15" s="12"/>
      <c r="J15" s="12"/>
      <c r="K15" s="18">
        <f>F15</f>
        <v>4.2251139420533139</v>
      </c>
      <c r="L15" s="12"/>
      <c r="M15" s="12"/>
      <c r="N15" s="18"/>
      <c r="O15" s="23">
        <f>F15</f>
        <v>4.2251139420533139</v>
      </c>
      <c r="P15" s="18">
        <f>F15</f>
        <v>4.2251139420533139</v>
      </c>
      <c r="Q15" s="18">
        <f>F15</f>
        <v>4.2251139420533139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181.95343931936267</v>
      </c>
      <c r="F16" s="18">
        <f t="shared" si="3"/>
        <v>99.999999999999986</v>
      </c>
      <c r="G16" s="29">
        <f t="shared" si="3"/>
        <v>7.9082947791159039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69.824899656622932</v>
      </c>
      <c r="N16" s="18">
        <f>SUM(N8:N13)</f>
        <v>0</v>
      </c>
      <c r="O16" s="23">
        <f>SUM(O8:O15)</f>
        <v>29.129986092361435</v>
      </c>
      <c r="P16" s="18">
        <f>SUM(P8:P15)</f>
        <v>35.220250253878717</v>
      </c>
      <c r="Q16" s="18">
        <f>SUM(Q8:Q15)</f>
        <v>32.232782016741176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3.9541473895579514E-2</v>
      </c>
      <c r="H17" s="36" t="s">
        <v>39</v>
      </c>
      <c r="I17" s="37"/>
      <c r="J17" s="38"/>
      <c r="K17" s="38"/>
      <c r="L17" s="38">
        <f>SUM(O16:Q16)</f>
        <v>96.583018362981335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0.15816589558231806</v>
      </c>
      <c r="H18" s="41" t="s">
        <v>39</v>
      </c>
      <c r="I18" s="2"/>
      <c r="J18" s="2"/>
      <c r="K18" s="2"/>
      <c r="L18" s="42">
        <f>L17/L16</f>
        <v>0.96583018362981343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4.1000000000000003E-3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38.577047703004403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FFCB-E82A-4DBC-B796-945113C7216E}">
  <sheetPr>
    <pageSetUpPr fitToPage="1"/>
  </sheetPr>
  <dimension ref="A1:U22"/>
  <sheetViews>
    <sheetView zoomScale="78" zoomScaleNormal="78" zoomScalePageLayoutView="125" workbookViewId="0">
      <selection activeCell="G21" sqref="G21"/>
    </sheetView>
  </sheetViews>
  <sheetFormatPr defaultColWidth="11.453125" defaultRowHeight="14.5" x14ac:dyDescent="0.35"/>
  <sheetData>
    <row r="1" spans="1:21" ht="20" x14ac:dyDescent="0.4">
      <c r="A1" s="1"/>
      <c r="B1" s="1"/>
      <c r="C1" s="1"/>
      <c r="D1" s="75"/>
      <c r="E1" s="75"/>
      <c r="F1" s="75"/>
      <c r="G1" s="7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4"/>
      <c r="N2" s="2"/>
      <c r="O2" s="2"/>
      <c r="P2" s="2"/>
      <c r="Q2" s="2"/>
      <c r="R2" s="2"/>
      <c r="S2" s="2"/>
      <c r="T2" s="2"/>
      <c r="U2" s="2"/>
    </row>
    <row r="3" spans="1:21" ht="15.5" x14ac:dyDescent="0.35">
      <c r="A3" s="66" t="s">
        <v>0</v>
      </c>
      <c r="B3" s="66"/>
      <c r="C3" s="66"/>
      <c r="D3" s="2"/>
      <c r="E3" s="67" t="s">
        <v>1</v>
      </c>
      <c r="F3" s="67"/>
      <c r="G3" s="67"/>
      <c r="H3" s="67" t="s">
        <v>2</v>
      </c>
      <c r="I3" s="67"/>
      <c r="J3" s="67"/>
      <c r="K3" s="67"/>
      <c r="L3" s="67"/>
      <c r="M3" s="67"/>
      <c r="N3" s="67"/>
      <c r="O3" s="67"/>
      <c r="P3" s="67"/>
      <c r="Q3" s="67"/>
      <c r="R3" s="2"/>
      <c r="S3" s="67" t="s">
        <v>3</v>
      </c>
      <c r="T3" s="67"/>
      <c r="U3" s="2"/>
    </row>
    <row r="4" spans="1:21" ht="15.5" x14ac:dyDescent="0.35">
      <c r="A4" s="66" t="s">
        <v>4</v>
      </c>
      <c r="B4" s="66"/>
      <c r="C4" s="66"/>
      <c r="D4" s="6"/>
      <c r="E4" s="2"/>
      <c r="F4" s="7">
        <v>50</v>
      </c>
      <c r="G4" s="6" t="s">
        <v>5</v>
      </c>
      <c r="H4" s="8" t="s">
        <v>6</v>
      </c>
      <c r="I4" s="7">
        <v>16</v>
      </c>
      <c r="J4" s="8" t="s">
        <v>7</v>
      </c>
      <c r="K4" s="7">
        <v>8</v>
      </c>
      <c r="L4" s="8" t="s">
        <v>8</v>
      </c>
      <c r="M4" s="7">
        <v>10</v>
      </c>
      <c r="O4" s="9"/>
      <c r="P4" s="9" t="s">
        <v>9</v>
      </c>
      <c r="Q4" s="7">
        <v>2</v>
      </c>
      <c r="R4" s="68" t="s">
        <v>10</v>
      </c>
      <c r="S4" s="69"/>
      <c r="T4" s="7">
        <v>20</v>
      </c>
      <c r="U4" s="2"/>
    </row>
    <row r="5" spans="1:2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10"/>
      <c r="B6" s="11"/>
      <c r="C6" s="11"/>
      <c r="D6" s="5" t="s">
        <v>11</v>
      </c>
      <c r="E6" s="5" t="s">
        <v>12</v>
      </c>
      <c r="F6" s="2"/>
      <c r="G6" s="5" t="s">
        <v>11</v>
      </c>
      <c r="H6" s="67" t="s">
        <v>13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2"/>
      <c r="T6" s="2"/>
      <c r="U6" s="2"/>
    </row>
    <row r="7" spans="1:21" ht="15" thickBot="1" x14ac:dyDescent="0.4">
      <c r="A7" s="12"/>
      <c r="B7" s="56" t="s">
        <v>14</v>
      </c>
      <c r="C7" s="56" t="s">
        <v>15</v>
      </c>
      <c r="D7" s="13" t="s">
        <v>16</v>
      </c>
      <c r="E7" s="13" t="s">
        <v>16</v>
      </c>
      <c r="F7" s="13" t="s">
        <v>17</v>
      </c>
      <c r="G7" s="13" t="s">
        <v>18</v>
      </c>
      <c r="H7" s="14" t="s">
        <v>19</v>
      </c>
      <c r="I7" s="15" t="s">
        <v>20</v>
      </c>
      <c r="J7" s="14" t="s">
        <v>21</v>
      </c>
      <c r="K7" s="14" t="s">
        <v>22</v>
      </c>
      <c r="L7" s="12"/>
      <c r="M7" s="14" t="s">
        <v>23</v>
      </c>
      <c r="N7" s="15" t="s">
        <v>24</v>
      </c>
      <c r="O7" s="16" t="s">
        <v>25</v>
      </c>
      <c r="P7" s="14" t="s">
        <v>26</v>
      </c>
      <c r="Q7" s="14" t="s">
        <v>27</v>
      </c>
      <c r="S7" s="17"/>
      <c r="T7" s="2"/>
      <c r="U7" s="2"/>
    </row>
    <row r="8" spans="1:21" ht="15.5" x14ac:dyDescent="0.35">
      <c r="A8" s="46" t="s">
        <v>28</v>
      </c>
      <c r="B8" s="58">
        <v>13898</v>
      </c>
      <c r="C8" s="59">
        <v>9600</v>
      </c>
      <c r="D8" s="54">
        <f>(B8/C8)*((Q$4/M$4)*T$4)</f>
        <v>5.7908333333333335</v>
      </c>
      <c r="E8" s="18">
        <f>D8*($I$4/(($K$4/$M$4)*$Q$4))</f>
        <v>57.908333333333331</v>
      </c>
      <c r="F8" s="19">
        <f t="shared" ref="F8:F15" si="0">(E8/E$16)*100</f>
        <v>40.233854601471592</v>
      </c>
      <c r="G8" s="18">
        <f>(D8*379)/1000</f>
        <v>2.1947258333333335</v>
      </c>
      <c r="H8" s="18">
        <f>F8</f>
        <v>40.233854601471592</v>
      </c>
      <c r="I8" s="12"/>
      <c r="J8" s="12"/>
      <c r="K8" s="12"/>
      <c r="L8" s="12"/>
      <c r="M8" s="20">
        <f>F8</f>
        <v>40.233854601471592</v>
      </c>
      <c r="N8" s="12"/>
      <c r="O8" s="21"/>
      <c r="P8" s="12"/>
      <c r="Q8" s="14"/>
      <c r="S8" s="22"/>
      <c r="T8" s="2"/>
      <c r="U8" s="2"/>
    </row>
    <row r="9" spans="1:21" ht="15.5" x14ac:dyDescent="0.35">
      <c r="A9" s="47" t="s">
        <v>31</v>
      </c>
      <c r="B9" s="60">
        <v>541</v>
      </c>
      <c r="C9" s="61">
        <v>17867</v>
      </c>
      <c r="D9" s="54">
        <f t="shared" ref="D9:D15" si="1">(B9/C9)*((Q$4/M$4)*T$4)</f>
        <v>0.12111714333687805</v>
      </c>
      <c r="E9" s="18">
        <f t="shared" ref="E9:E15" si="2">D9*($I$4/(($K$4/$M$4)*$Q$4))</f>
        <v>1.2111714333687804</v>
      </c>
      <c r="F9" s="19">
        <f t="shared" si="0"/>
        <v>0.84150402096903942</v>
      </c>
      <c r="G9" s="18">
        <f>(D9*459)/1000</f>
        <v>5.5592768791627022E-2</v>
      </c>
      <c r="H9" s="12"/>
      <c r="I9" s="20">
        <f>F9</f>
        <v>0.84150402096903942</v>
      </c>
      <c r="J9" s="26"/>
      <c r="K9" s="12"/>
      <c r="L9" s="12"/>
      <c r="M9" s="12"/>
      <c r="N9" s="18"/>
      <c r="O9" s="23"/>
      <c r="P9" s="18">
        <f>F9</f>
        <v>0.84150402096903942</v>
      </c>
      <c r="Q9" s="18"/>
      <c r="T9" s="2"/>
      <c r="U9" s="2"/>
    </row>
    <row r="10" spans="1:21" ht="15.5" x14ac:dyDescent="0.35">
      <c r="A10" s="48" t="s">
        <v>30</v>
      </c>
      <c r="B10" s="60">
        <v>3339</v>
      </c>
      <c r="C10" s="61">
        <v>25053</v>
      </c>
      <c r="D10" s="54">
        <f t="shared" si="1"/>
        <v>0.53310980720871748</v>
      </c>
      <c r="E10" s="18">
        <f t="shared" si="2"/>
        <v>5.3310980720871743</v>
      </c>
      <c r="F10" s="19">
        <f t="shared" si="0"/>
        <v>3.7039681916570601</v>
      </c>
      <c r="G10" s="18">
        <f>(D10*459)/1000</f>
        <v>0.24469740150880134</v>
      </c>
      <c r="H10" s="12"/>
      <c r="I10" s="20">
        <f>F10</f>
        <v>3.7039681916570601</v>
      </c>
      <c r="J10" s="18"/>
      <c r="K10" s="12"/>
      <c r="L10" s="12"/>
      <c r="M10" s="18">
        <f>F10</f>
        <v>3.7039681916570601</v>
      </c>
      <c r="N10" s="18"/>
      <c r="O10" s="23"/>
      <c r="P10" s="18"/>
      <c r="Q10" s="18">
        <f>F10</f>
        <v>3.7039681916570601</v>
      </c>
      <c r="T10" s="2"/>
      <c r="U10" s="2"/>
    </row>
    <row r="11" spans="1:21" ht="15.5" x14ac:dyDescent="0.35">
      <c r="A11" s="49" t="s">
        <v>34</v>
      </c>
      <c r="B11" s="60">
        <v>1388</v>
      </c>
      <c r="C11" s="61">
        <v>27157</v>
      </c>
      <c r="D11" s="54">
        <f t="shared" si="1"/>
        <v>0.20444084398129395</v>
      </c>
      <c r="E11" s="18">
        <f t="shared" si="2"/>
        <v>2.0444084398129396</v>
      </c>
      <c r="F11" s="19">
        <f t="shared" si="0"/>
        <v>1.4204247848056735</v>
      </c>
      <c r="G11" s="18">
        <f>(D11*539)/1000</f>
        <v>0.11019361490591745</v>
      </c>
      <c r="H11" s="12"/>
      <c r="I11" s="20">
        <f>F11</f>
        <v>1.4204247848056735</v>
      </c>
      <c r="J11" s="26">
        <f>F11</f>
        <v>1.4204247848056735</v>
      </c>
      <c r="K11" s="12"/>
      <c r="L11" s="12"/>
      <c r="M11" s="18">
        <f>F11</f>
        <v>1.4204247848056735</v>
      </c>
      <c r="N11" s="18"/>
      <c r="O11" s="23"/>
      <c r="P11" s="18">
        <f>F11</f>
        <v>1.4204247848056735</v>
      </c>
      <c r="Q11" s="18">
        <f>F11</f>
        <v>1.4204247848056735</v>
      </c>
      <c r="T11" s="2"/>
      <c r="U11" s="2"/>
    </row>
    <row r="12" spans="1:21" ht="15.5" x14ac:dyDescent="0.35">
      <c r="A12" s="50" t="s">
        <v>29</v>
      </c>
      <c r="B12" s="62">
        <v>10599</v>
      </c>
      <c r="C12" s="63">
        <v>15581</v>
      </c>
      <c r="D12" s="55">
        <f t="shared" si="1"/>
        <v>2.7210063538925615</v>
      </c>
      <c r="E12" s="24">
        <f t="shared" si="2"/>
        <v>27.210063538925617</v>
      </c>
      <c r="F12" s="19">
        <f t="shared" si="0"/>
        <v>18.905150210768806</v>
      </c>
      <c r="G12" s="24">
        <f>(D12*417)/1000</f>
        <v>1.134659649573198</v>
      </c>
      <c r="H12" s="25"/>
      <c r="I12" s="26">
        <f>E12</f>
        <v>27.210063538925617</v>
      </c>
      <c r="J12" s="26"/>
      <c r="K12" s="25"/>
      <c r="L12" s="25"/>
      <c r="M12" s="25"/>
      <c r="N12" s="24"/>
      <c r="O12" s="27">
        <f>F12</f>
        <v>18.905150210768806</v>
      </c>
      <c r="P12" s="24"/>
      <c r="Q12" s="24"/>
      <c r="S12" s="2"/>
      <c r="T12" s="2"/>
      <c r="U12" s="2"/>
    </row>
    <row r="13" spans="1:21" ht="15.5" x14ac:dyDescent="0.35">
      <c r="A13" s="51" t="s">
        <v>33</v>
      </c>
      <c r="B13" s="62">
        <v>6598</v>
      </c>
      <c r="C13" s="63">
        <v>21862</v>
      </c>
      <c r="D13" s="55">
        <f t="shared" si="1"/>
        <v>1.2072088555484402</v>
      </c>
      <c r="E13" s="24">
        <f t="shared" si="2"/>
        <v>12.072088555484402</v>
      </c>
      <c r="F13" s="19">
        <f t="shared" si="0"/>
        <v>8.3875088043306736</v>
      </c>
      <c r="G13" s="24">
        <f>(D13*497)/1000</f>
        <v>0.59998280120757475</v>
      </c>
      <c r="H13" s="25"/>
      <c r="I13" s="25"/>
      <c r="J13" s="26">
        <f>F13</f>
        <v>8.3875088043306736</v>
      </c>
      <c r="K13" s="24"/>
      <c r="L13" s="28"/>
      <c r="M13" s="25"/>
      <c r="N13" s="24"/>
      <c r="O13" s="27">
        <f>F13</f>
        <v>8.3875088043306736</v>
      </c>
      <c r="P13" s="24">
        <f>F13</f>
        <v>8.3875088043306736</v>
      </c>
      <c r="Q13" s="24"/>
      <c r="S13" s="2"/>
      <c r="T13" s="2"/>
      <c r="U13" s="2"/>
    </row>
    <row r="14" spans="1:21" ht="15.5" x14ac:dyDescent="0.35">
      <c r="A14" s="52" t="s">
        <v>32</v>
      </c>
      <c r="B14" s="60">
        <v>15325</v>
      </c>
      <c r="C14" s="61">
        <v>18823</v>
      </c>
      <c r="D14" s="54">
        <f t="shared" si="1"/>
        <v>3.2566540933963766</v>
      </c>
      <c r="E14" s="18">
        <f t="shared" si="2"/>
        <v>32.566540933963765</v>
      </c>
      <c r="F14" s="19">
        <f t="shared" si="0"/>
        <v>22.626751581119088</v>
      </c>
      <c r="G14" s="18">
        <f>(D14*497)/1000</f>
        <v>1.6185570844179993</v>
      </c>
      <c r="H14" s="12"/>
      <c r="I14" s="12"/>
      <c r="J14" s="20">
        <f>F14</f>
        <v>22.626751581119088</v>
      </c>
      <c r="K14" s="12"/>
      <c r="L14" s="12"/>
      <c r="M14" s="18">
        <f>F14</f>
        <v>22.626751581119088</v>
      </c>
      <c r="N14" s="12"/>
      <c r="O14" s="21"/>
      <c r="P14" s="18">
        <f>F14</f>
        <v>22.626751581119088</v>
      </c>
      <c r="Q14" s="18">
        <f>F14</f>
        <v>22.626751581119088</v>
      </c>
      <c r="S14" s="2"/>
      <c r="T14" s="2"/>
      <c r="U14" s="2"/>
    </row>
    <row r="15" spans="1:21" ht="16" thickBot="1" x14ac:dyDescent="0.4">
      <c r="A15" s="53" t="s">
        <v>35</v>
      </c>
      <c r="B15" s="64">
        <v>3468</v>
      </c>
      <c r="C15" s="65">
        <v>24835</v>
      </c>
      <c r="D15" s="54">
        <f t="shared" si="1"/>
        <v>0.55856653915844579</v>
      </c>
      <c r="E15" s="18">
        <f t="shared" si="2"/>
        <v>5.5856653915844579</v>
      </c>
      <c r="F15" s="19">
        <f t="shared" si="0"/>
        <v>3.8808378048780714</v>
      </c>
      <c r="G15" s="18">
        <f>(D15*579)/1000</f>
        <v>0.32341002617274012</v>
      </c>
      <c r="H15" s="12"/>
      <c r="I15" s="12"/>
      <c r="J15" s="12"/>
      <c r="K15" s="18">
        <f>F15</f>
        <v>3.8808378048780714</v>
      </c>
      <c r="L15" s="12"/>
      <c r="M15" s="12"/>
      <c r="N15" s="18"/>
      <c r="O15" s="23">
        <f>F15</f>
        <v>3.8808378048780714</v>
      </c>
      <c r="P15" s="18">
        <f>F15</f>
        <v>3.8808378048780714</v>
      </c>
      <c r="Q15" s="18">
        <f>F15</f>
        <v>3.8808378048780714</v>
      </c>
      <c r="S15" s="2"/>
      <c r="T15" s="2"/>
      <c r="U15" s="2"/>
    </row>
    <row r="16" spans="1:21" x14ac:dyDescent="0.35">
      <c r="A16" s="12" t="s">
        <v>36</v>
      </c>
      <c r="B16" s="57"/>
      <c r="C16" s="57"/>
      <c r="D16" s="18"/>
      <c r="E16" s="18">
        <f t="shared" ref="E16:G16" si="3">SUM(E8:E15)</f>
        <v>143.92936969856046</v>
      </c>
      <c r="F16" s="18">
        <f t="shared" si="3"/>
        <v>100</v>
      </c>
      <c r="G16" s="29">
        <f t="shared" si="3"/>
        <v>6.2818191799111913</v>
      </c>
      <c r="H16" s="29">
        <v>59.542718641005308</v>
      </c>
      <c r="I16" s="18">
        <v>19.999044289057366</v>
      </c>
      <c r="J16" s="18">
        <v>16.627429251640013</v>
      </c>
      <c r="K16" s="18">
        <v>3.8308078182973042</v>
      </c>
      <c r="L16" s="18">
        <f>SUM(H16:K16)</f>
        <v>99.999999999999986</v>
      </c>
      <c r="M16" s="18">
        <f>SUM(M8:M15)</f>
        <v>67.984999159053416</v>
      </c>
      <c r="N16" s="18">
        <f>SUM(N8:N13)</f>
        <v>0</v>
      </c>
      <c r="O16" s="23">
        <f>SUM(O8:O15)</f>
        <v>31.173496819977551</v>
      </c>
      <c r="P16" s="18">
        <f>SUM(P8:P15)</f>
        <v>37.157026996102545</v>
      </c>
      <c r="Q16" s="18">
        <f>SUM(Q8:Q15)</f>
        <v>31.631982362459894</v>
      </c>
      <c r="R16" s="30" t="s">
        <v>37</v>
      </c>
      <c r="S16" s="31"/>
    </row>
    <row r="17" spans="1:21" x14ac:dyDescent="0.35">
      <c r="A17" s="32"/>
      <c r="B17" s="33"/>
      <c r="C17" s="33"/>
      <c r="D17" s="32"/>
      <c r="E17" s="32"/>
      <c r="F17" s="34" t="s">
        <v>38</v>
      </c>
      <c r="G17" s="35">
        <f>(G16/(Q4/M4))/1000</f>
        <v>3.1409095899555955E-2</v>
      </c>
      <c r="H17" s="36" t="s">
        <v>39</v>
      </c>
      <c r="I17" s="37"/>
      <c r="J17" s="38"/>
      <c r="K17" s="38"/>
      <c r="L17" s="38">
        <f>SUM(O16:Q16)</f>
        <v>99.962506178539996</v>
      </c>
      <c r="M17" s="32"/>
      <c r="N17" s="32"/>
      <c r="O17" s="39"/>
      <c r="P17" s="32"/>
      <c r="Q17" s="32"/>
      <c r="S17" s="2"/>
      <c r="T17" s="2"/>
      <c r="U17" s="2"/>
    </row>
    <row r="18" spans="1:21" ht="15.5" x14ac:dyDescent="0.35">
      <c r="A18" s="2"/>
      <c r="D18" s="2"/>
      <c r="E18" s="70" t="s">
        <v>40</v>
      </c>
      <c r="F18" s="71"/>
      <c r="G18" s="40">
        <f>G17*(100/F4)*(I4/K4)</f>
        <v>0.12563638359822382</v>
      </c>
      <c r="H18" s="41" t="s">
        <v>39</v>
      </c>
      <c r="I18" s="2"/>
      <c r="J18" s="2"/>
      <c r="K18" s="2"/>
      <c r="L18" s="42">
        <f>L17/L16</f>
        <v>0.99962506178540012</v>
      </c>
      <c r="M18" s="2" t="s">
        <v>41</v>
      </c>
      <c r="N18" s="2"/>
      <c r="O18" s="2"/>
      <c r="P18" s="43"/>
      <c r="Q18" s="2"/>
      <c r="R18" s="2"/>
      <c r="S18" s="2"/>
      <c r="T18" s="2"/>
      <c r="U18" s="2"/>
    </row>
    <row r="19" spans="1:21" x14ac:dyDescent="0.35">
      <c r="A19" s="2"/>
      <c r="D19" s="22"/>
      <c r="E19" s="22"/>
      <c r="F19" s="22"/>
      <c r="G19" s="2"/>
      <c r="H19" s="44"/>
      <c r="I19" s="2"/>
      <c r="J19" s="2"/>
      <c r="K19" s="2"/>
      <c r="L19" s="2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2"/>
      <c r="D20" s="72" t="s">
        <v>42</v>
      </c>
      <c r="E20" s="72"/>
      <c r="F20" s="72"/>
      <c r="G20" s="2">
        <v>3.5999999999999999E-3</v>
      </c>
      <c r="H20" s="2" t="s">
        <v>43</v>
      </c>
      <c r="I20" s="2"/>
      <c r="M20" s="2"/>
      <c r="N20" s="2"/>
      <c r="O20" s="2"/>
      <c r="P20" s="2"/>
      <c r="Q20" s="2"/>
      <c r="R20" s="2"/>
      <c r="S20" s="2"/>
      <c r="T20" s="2"/>
      <c r="U20" s="2"/>
    </row>
    <row r="22" spans="1:21" ht="15.5" x14ac:dyDescent="0.35">
      <c r="G22" s="19">
        <f>G18/G20</f>
        <v>34.898995443951065</v>
      </c>
      <c r="H22" s="73" t="s">
        <v>44</v>
      </c>
      <c r="I22" s="74"/>
      <c r="L22" s="45"/>
    </row>
  </sheetData>
  <mergeCells count="11">
    <mergeCell ref="H6:R6"/>
    <mergeCell ref="E18:F18"/>
    <mergeCell ref="D20:F20"/>
    <mergeCell ref="H22:I22"/>
    <mergeCell ref="D1:G1"/>
    <mergeCell ref="A3:C3"/>
    <mergeCell ref="E3:G3"/>
    <mergeCell ref="H3:Q3"/>
    <mergeCell ref="S3:T3"/>
    <mergeCell ref="A4:C4"/>
    <mergeCell ref="R4:S4"/>
  </mergeCells>
  <pageMargins left="0.75" right="0.75" top="1" bottom="1" header="0.5" footer="0.5"/>
  <pageSetup scale="55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WG2-R7</vt:lpstr>
      <vt:lpstr>WG2-R6</vt:lpstr>
      <vt:lpstr>WG2-R5</vt:lpstr>
      <vt:lpstr>WG2-R4</vt:lpstr>
      <vt:lpstr>WG2-R3</vt:lpstr>
      <vt:lpstr>WG2-R2</vt:lpstr>
      <vt:lpstr>WG2-R1</vt:lpstr>
      <vt:lpstr>W422X-R7</vt:lpstr>
      <vt:lpstr>W422X-R6</vt:lpstr>
      <vt:lpstr>W422X-R5</vt:lpstr>
      <vt:lpstr>W422X-R4</vt:lpstr>
      <vt:lpstr>W422X-R3</vt:lpstr>
      <vt:lpstr>W422X-R2</vt:lpstr>
      <vt:lpstr>W422X-R1</vt:lpstr>
      <vt:lpstr>Y160C-R7</vt:lpstr>
      <vt:lpstr>Y160C-R6</vt:lpstr>
      <vt:lpstr>Y160C-R5</vt:lpstr>
      <vt:lpstr>Y160C-R4</vt:lpstr>
      <vt:lpstr>Y160C-R3</vt:lpstr>
      <vt:lpstr>Y160C-R2</vt:lpstr>
      <vt:lpstr>Y160C-R1</vt:lpstr>
      <vt:lpstr>KO-R7</vt:lpstr>
      <vt:lpstr>KO-R6</vt:lpstr>
      <vt:lpstr>KO-R5</vt:lpstr>
      <vt:lpstr>KO-R4</vt:lpstr>
      <vt:lpstr>KO-R3</vt:lpstr>
      <vt:lpstr>KO-R2</vt:lpstr>
      <vt:lpstr>KO-R1</vt:lpstr>
      <vt:lpstr>TEMPLATE</vt:lpstr>
      <vt:lpstr>'KO-R1'!Print_Area</vt:lpstr>
      <vt:lpstr>'KO-R2'!Print_Area</vt:lpstr>
      <vt:lpstr>'KO-R3'!Print_Area</vt:lpstr>
      <vt:lpstr>'KO-R4'!Print_Area</vt:lpstr>
      <vt:lpstr>'KO-R5'!Print_Area</vt:lpstr>
      <vt:lpstr>'KO-R6'!Print_Area</vt:lpstr>
      <vt:lpstr>'KO-R7'!Print_Area</vt:lpstr>
      <vt:lpstr>TEMPLATE!Print_Area</vt:lpstr>
      <vt:lpstr>'W422X-R1'!Print_Area</vt:lpstr>
      <vt:lpstr>'W422X-R2'!Print_Area</vt:lpstr>
      <vt:lpstr>'W422X-R3'!Print_Area</vt:lpstr>
      <vt:lpstr>'W422X-R4'!Print_Area</vt:lpstr>
      <vt:lpstr>'W422X-R5'!Print_Area</vt:lpstr>
      <vt:lpstr>'W422X-R6'!Print_Area</vt:lpstr>
      <vt:lpstr>'W422X-R7'!Print_Area</vt:lpstr>
      <vt:lpstr>'WG2-R1'!Print_Area</vt:lpstr>
      <vt:lpstr>'WG2-R2'!Print_Area</vt:lpstr>
      <vt:lpstr>'WG2-R3'!Print_Area</vt:lpstr>
      <vt:lpstr>'WG2-R4'!Print_Area</vt:lpstr>
      <vt:lpstr>'WG2-R5'!Print_Area</vt:lpstr>
      <vt:lpstr>'WG2-R6'!Print_Area</vt:lpstr>
      <vt:lpstr>'WG2-R7'!Print_Area</vt:lpstr>
      <vt:lpstr>'Y160C-R1'!Print_Area</vt:lpstr>
      <vt:lpstr>'Y160C-R2'!Print_Area</vt:lpstr>
      <vt:lpstr>'Y160C-R3'!Print_Area</vt:lpstr>
      <vt:lpstr>'Y160C-R4'!Print_Area</vt:lpstr>
      <vt:lpstr>'Y160C-R5'!Print_Area</vt:lpstr>
      <vt:lpstr>'Y160C-R6'!Print_Area</vt:lpstr>
      <vt:lpstr>'Y160C-R7'!Print_Area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 Lab</dc:creator>
  <cp:lastModifiedBy>Amrita Basu</cp:lastModifiedBy>
  <dcterms:created xsi:type="dcterms:W3CDTF">2024-04-02T10:29:45Z</dcterms:created>
  <dcterms:modified xsi:type="dcterms:W3CDTF">2024-12-10T22:32:55Z</dcterms:modified>
</cp:coreProperties>
</file>