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47A80B8-62CA-428B-BDD9-2211AAE257AE}" xr6:coauthVersionLast="47" xr6:coauthVersionMax="47" xr10:uidLastSave="{00000000-0000-0000-0000-000000000000}"/>
  <bookViews>
    <workbookView xWindow="-108" yWindow="-108" windowWidth="23256" windowHeight="13176" xr2:uid="{16477F69-905A-446E-93E1-83CAAD804D44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definedNames>
    <definedName name="_xlnm._FilterDatabase" localSheetId="1" hidden="1">'2'!$A$1:$E$15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2" i="4"/>
  <c r="H3" i="1"/>
  <c r="H4" i="1"/>
  <c r="H2" i="1"/>
  <c r="I9" i="2"/>
  <c r="I10" i="2"/>
  <c r="I11" i="2"/>
  <c r="I8" i="2"/>
  <c r="B3" i="10"/>
  <c r="B4" i="10"/>
  <c r="B2" i="10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2" i="9"/>
  <c r="E5" i="8"/>
  <c r="E6" i="8"/>
  <c r="E7" i="8"/>
  <c r="E8" i="8"/>
  <c r="E4" i="8"/>
  <c r="E3" i="6"/>
  <c r="E4" i="6"/>
  <c r="E5" i="6"/>
  <c r="E6" i="6"/>
  <c r="E7" i="6"/>
  <c r="E8" i="6"/>
  <c r="E9" i="6"/>
  <c r="E10" i="6"/>
  <c r="E11" i="6"/>
  <c r="E2" i="6"/>
  <c r="D3" i="6"/>
  <c r="D4" i="6"/>
  <c r="D5" i="6"/>
  <c r="D6" i="6"/>
  <c r="D7" i="6"/>
  <c r="D8" i="6"/>
  <c r="D9" i="6"/>
  <c r="D10" i="6"/>
  <c r="D11" i="6"/>
  <c r="D2" i="6"/>
  <c r="C3" i="6"/>
  <c r="C4" i="6"/>
  <c r="C5" i="6"/>
  <c r="C6" i="6"/>
  <c r="C7" i="6"/>
  <c r="C8" i="6"/>
  <c r="C9" i="6"/>
  <c r="C10" i="6"/>
  <c r="C11" i="6"/>
  <c r="C2" i="6"/>
  <c r="B3" i="6"/>
  <c r="B4" i="6"/>
  <c r="B5" i="6"/>
  <c r="B6" i="6"/>
  <c r="B7" i="6"/>
  <c r="B8" i="6"/>
  <c r="B9" i="6"/>
  <c r="B10" i="6"/>
  <c r="B11" i="6"/>
  <c r="B2" i="6"/>
  <c r="M3" i="5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D2" i="7"/>
  <c r="B5" i="7" s="1"/>
  <c r="D11" i="5"/>
  <c r="D10" i="5"/>
  <c r="D9" i="5"/>
  <c r="D8" i="5"/>
  <c r="D7" i="5"/>
  <c r="D6" i="5"/>
  <c r="D5" i="5"/>
  <c r="D4" i="5"/>
  <c r="D3" i="5"/>
  <c r="D2" i="5"/>
</calcChain>
</file>

<file path=xl/sharedStrings.xml><?xml version="1.0" encoding="utf-8"?>
<sst xmlns="http://schemas.openxmlformats.org/spreadsheetml/2006/main" count="263" uniqueCount="170">
  <si>
    <t>Brand</t>
  </si>
  <si>
    <t>Category</t>
  </si>
  <si>
    <t>P-Style</t>
  </si>
  <si>
    <t>Barcode</t>
  </si>
  <si>
    <t>Last 3 Month Sales</t>
  </si>
  <si>
    <t>Stock</t>
  </si>
  <si>
    <t>Son satış tarixi</t>
  </si>
  <si>
    <t>Nə qədər vaxtdır satılmır</t>
  </si>
  <si>
    <t>Picture</t>
  </si>
  <si>
    <t>ELC</t>
  </si>
  <si>
    <t>Stroller</t>
  </si>
  <si>
    <t>Safety1st</t>
  </si>
  <si>
    <t>Travel system</t>
  </si>
  <si>
    <t>Okossh</t>
  </si>
  <si>
    <t>ID Kod</t>
  </si>
  <si>
    <t>Ad-Soyad</t>
  </si>
  <si>
    <t>Şöbə</t>
  </si>
  <si>
    <t>Maas</t>
  </si>
  <si>
    <t>İşə qəbul tarixi</t>
  </si>
  <si>
    <t>Vezife</t>
  </si>
  <si>
    <t>Nəbizadə Nicat</t>
  </si>
  <si>
    <t>Kadrlar</t>
  </si>
  <si>
    <t>10.10.2012</t>
  </si>
  <si>
    <t>HR</t>
  </si>
  <si>
    <t>Cəfərov Qafqaz</t>
  </si>
  <si>
    <t>Texnologiya</t>
  </si>
  <si>
    <t>10.10.2013</t>
  </si>
  <si>
    <t>IT</t>
  </si>
  <si>
    <t>Xıdırov Murad</t>
  </si>
  <si>
    <t>Hesabatlıq</t>
  </si>
  <si>
    <t>10.10.2014</t>
  </si>
  <si>
    <t>Maliyye</t>
  </si>
  <si>
    <t>Günel Əliyeva</t>
  </si>
  <si>
    <t>Sayım</t>
  </si>
  <si>
    <t>10.10.2015</t>
  </si>
  <si>
    <t>Audit</t>
  </si>
  <si>
    <t>Qəmbərli Vüsal</t>
  </si>
  <si>
    <t>10.10.2016</t>
  </si>
  <si>
    <t>Səfa Mehdiyev</t>
  </si>
  <si>
    <t>10.10.2017</t>
  </si>
  <si>
    <t>Allahquliyev Nahid</t>
  </si>
  <si>
    <t>10.10.2018</t>
  </si>
  <si>
    <t>Məzahim Bağırov</t>
  </si>
  <si>
    <t>10.10.2019</t>
  </si>
  <si>
    <t>Çimnaz Süleymanzadə</t>
  </si>
  <si>
    <t>10.10.2020</t>
  </si>
  <si>
    <t>Günay Mahmudlu</t>
  </si>
  <si>
    <t>10.10.2021</t>
  </si>
  <si>
    <t>Səbinə Mustafazadə</t>
  </si>
  <si>
    <t>10.10.2022</t>
  </si>
  <si>
    <t>Muxtar Babayev</t>
  </si>
  <si>
    <t>Aytən Babalı</t>
  </si>
  <si>
    <t>Emin Mirzəyev</t>
  </si>
  <si>
    <t>Satıcı</t>
  </si>
  <si>
    <t>Staj -il</t>
  </si>
  <si>
    <t>Rayon</t>
  </si>
  <si>
    <t>Emek haqqi</t>
  </si>
  <si>
    <t>Chloe Johnson</t>
  </si>
  <si>
    <t>Göygöl</t>
  </si>
  <si>
    <t>Nerimanov</t>
  </si>
  <si>
    <t>Emily Huang</t>
  </si>
  <si>
    <t>Nizami</t>
  </si>
  <si>
    <t>Xizi</t>
  </si>
  <si>
    <t>Dan Smith</t>
  </si>
  <si>
    <t>Bineqedi</t>
  </si>
  <si>
    <t>Shyla Patel</t>
  </si>
  <si>
    <t>Sirvan</t>
  </si>
  <si>
    <t>Zaqatala</t>
  </si>
  <si>
    <t>Quba</t>
  </si>
  <si>
    <t>Lerik</t>
  </si>
  <si>
    <t>Lenkeran</t>
  </si>
  <si>
    <t>Qazax</t>
  </si>
  <si>
    <t>Xacmaz</t>
  </si>
  <si>
    <t>AD-İxtisas-Universitet</t>
  </si>
  <si>
    <t>Universitet</t>
  </si>
  <si>
    <t>Səma Şirinova-Maliyyə-UNEC</t>
  </si>
  <si>
    <t>Səma Quliyeva - Maliyyə - BDU</t>
  </si>
  <si>
    <t>Aygün Mahmudova - Hüquq - BDU</t>
  </si>
  <si>
    <t>Arzu Məmmədova - İT - AzTU</t>
  </si>
  <si>
    <t>Nübar Həsənova- Geologiya - ADNSU</t>
  </si>
  <si>
    <t>Item</t>
  </si>
  <si>
    <t>Quantity</t>
  </si>
  <si>
    <t>Price</t>
  </si>
  <si>
    <t>Amount</t>
  </si>
  <si>
    <t>Criteria</t>
  </si>
  <si>
    <t>Laptop</t>
  </si>
  <si>
    <t>Total Amount</t>
  </si>
  <si>
    <t>Mause</t>
  </si>
  <si>
    <t>Ipad</t>
  </si>
  <si>
    <t>&gt;100</t>
  </si>
  <si>
    <t>SSD</t>
  </si>
  <si>
    <t>Keyboard</t>
  </si>
  <si>
    <t>Ay sonu</t>
  </si>
  <si>
    <t>20 iş günü sonra</t>
  </si>
  <si>
    <t>Keçən ayın ilk günü</t>
  </si>
  <si>
    <t>3 ay sonra</t>
  </si>
  <si>
    <t>Tarix</t>
  </si>
  <si>
    <t>Year</t>
  </si>
  <si>
    <t>Rate</t>
  </si>
  <si>
    <t>İnterest</t>
  </si>
  <si>
    <t>Length of the Loan (in Years)</t>
  </si>
  <si>
    <t>Loan Amount</t>
  </si>
  <si>
    <t>Interest rate(Month)</t>
  </si>
  <si>
    <t>Monthly Payment</t>
  </si>
  <si>
    <t>Ad&amp;Soyad</t>
  </si>
  <si>
    <t>Filial</t>
  </si>
  <si>
    <t>Maaşı</t>
  </si>
  <si>
    <t>Mehsul1</t>
  </si>
  <si>
    <t>Mehsul2</t>
  </si>
  <si>
    <t>Mehsul3</t>
  </si>
  <si>
    <t>Mehsul4</t>
  </si>
  <si>
    <t>Mehsul5</t>
  </si>
  <si>
    <t>Bonus</t>
  </si>
  <si>
    <t>Adilə Eldarova</t>
  </si>
  <si>
    <t>Nəsimi</t>
  </si>
  <si>
    <t>Novruz Əhmədov</t>
  </si>
  <si>
    <t>Yasamal</t>
  </si>
  <si>
    <t>Adilə Rəhmanova</t>
  </si>
  <si>
    <t>Ucar</t>
  </si>
  <si>
    <t>Çimnaz Ismayilova</t>
  </si>
  <si>
    <t>Şəmkir</t>
  </si>
  <si>
    <t>Nader Şəmsiyev</t>
  </si>
  <si>
    <t>Sumqayıt</t>
  </si>
  <si>
    <t>Nizami Sadiqov</t>
  </si>
  <si>
    <t>Qaradağ</t>
  </si>
  <si>
    <t>Sahib Kərimov</t>
  </si>
  <si>
    <t>Xamis Əhmədov</t>
  </si>
  <si>
    <t>Şükür Xəlilov</t>
  </si>
  <si>
    <t>Lənkəran</t>
  </si>
  <si>
    <t>Ürfət Niftəliyev</t>
  </si>
  <si>
    <t>Akif Kərimov</t>
  </si>
  <si>
    <t>Aydın Rüstəmzadə</t>
  </si>
  <si>
    <t>Binəqədi</t>
  </si>
  <si>
    <t>Vadim Ələkbərov</t>
  </si>
  <si>
    <t>Vüqar Əliyev</t>
  </si>
  <si>
    <t>Qoşqar Əliyev</t>
  </si>
  <si>
    <t>Aydın Əsgərov</t>
  </si>
  <si>
    <t>Fəridə Əhmədova</t>
  </si>
  <si>
    <t>Biləsuvar</t>
  </si>
  <si>
    <t>Ramin Aslanov</t>
  </si>
  <si>
    <t>Rəşad Seyfullayev</t>
  </si>
  <si>
    <t>Rəşad Vəlizadə</t>
  </si>
  <si>
    <t>Səadət Qarayeva</t>
  </si>
  <si>
    <t>Şahəddin Ağayev</t>
  </si>
  <si>
    <t>Aydın Əliyev</t>
  </si>
  <si>
    <t>Akif Əliyev</t>
  </si>
  <si>
    <t>Minəxanım Mustafayeva</t>
  </si>
  <si>
    <t>Ramin Allahverdiyev</t>
  </si>
  <si>
    <t>Seccad Əhmədov</t>
  </si>
  <si>
    <t>Xəlil Ələkbərov</t>
  </si>
  <si>
    <t>Afaq Babaşlı</t>
  </si>
  <si>
    <t>Akif Ismayılov</t>
  </si>
  <si>
    <t>Teymur Xanməmmədov</t>
  </si>
  <si>
    <t>Vaqif Əliyev</t>
  </si>
  <si>
    <t>Aftandil Baxşəliyev</t>
  </si>
  <si>
    <t>Akif Əmrahov</t>
  </si>
  <si>
    <t>Aydın Yaqubov</t>
  </si>
  <si>
    <t>Soyadı və adı</t>
  </si>
  <si>
    <t>Əliyev Namiq</t>
  </si>
  <si>
    <t>Əhmədov Əli</t>
  </si>
  <si>
    <t>Məmmədov Nurlan</t>
  </si>
  <si>
    <t>Adı</t>
  </si>
  <si>
    <t>Əmək haqqı</t>
  </si>
  <si>
    <t>Fəridə</t>
  </si>
  <si>
    <t>Namiq</t>
  </si>
  <si>
    <t>Natiq</t>
  </si>
  <si>
    <t>Əli</t>
  </si>
  <si>
    <t>Rüfət</t>
  </si>
  <si>
    <t>Nurlan</t>
  </si>
  <si>
    <t>Sənan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</si>
</sst>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164" formatCode="#,##0\ [$₼-42C]"/>
    <numFmt numFmtId="165" formatCode="_(&quot;$&quot;* #,##0_);_(&quot;$&quot;* \(#,##0\);_(&quot;$&quot;* &quot;-&quot;??_);_(@_)"/>
    <numFmt numFmtId="166" formatCode="_-* #,##0.00\ &quot;₼&quot;_-;\-* #,##0.00\ &quot;₼&quot;_-;_-* &quot;-&quot;??\ &quot;₼&quot;_-;_-@_-"/>
    <numFmt numFmtId="169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2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theme="1" tint="4.9989318521683403E-2"/>
      <name val="Times New Roman"/>
      <family val="1"/>
    </font>
    <font>
      <sz val="20"/>
      <color theme="1"/>
      <name val="Times New Roman"/>
      <family val="1"/>
    </font>
    <font>
      <b/>
      <sz val="20"/>
      <color theme="0"/>
      <name val="Calibri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Arial"/>
      <family val="2"/>
      <charset val="186"/>
    </font>
    <font>
      <sz val="11"/>
      <color theme="1"/>
      <name val="Calibri"/>
      <family val="2"/>
      <charset val="186"/>
      <scheme val="minor"/>
    </font>
    <font>
      <b/>
      <sz val="14"/>
      <color theme="0"/>
      <name val="Times New Roman"/>
      <family val="1"/>
    </font>
    <font>
      <sz val="12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/>
    <xf numFmtId="0" fontId="16" fillId="0" borderId="0"/>
    <xf numFmtId="166" fontId="1" fillId="0" borderId="0" applyFont="0" applyFill="0" applyBorder="0" applyAlignment="0" applyProtection="0"/>
  </cellStyleXfs>
  <cellXfs count="6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/>
    </xf>
    <xf numFmtId="0" fontId="3" fillId="4" borderId="1" xfId="0" applyFont="1" applyFill="1" applyBorder="1"/>
    <xf numFmtId="0" fontId="6" fillId="0" borderId="0" xfId="0" applyFont="1"/>
    <xf numFmtId="0" fontId="4" fillId="0" borderId="1" xfId="0" applyFont="1" applyBorder="1"/>
    <xf numFmtId="164" fontId="4" fillId="0" borderId="1" xfId="0" applyNumberFormat="1" applyFont="1" applyBorder="1"/>
    <xf numFmtId="0" fontId="4" fillId="5" borderId="1" xfId="0" applyFont="1" applyFill="1" applyBorder="1"/>
    <xf numFmtId="164" fontId="6" fillId="0" borderId="0" xfId="0" applyNumberFormat="1" applyFont="1"/>
    <xf numFmtId="0" fontId="8" fillId="0" borderId="1" xfId="0" applyFont="1" applyBorder="1"/>
    <xf numFmtId="164" fontId="9" fillId="0" borderId="1" xfId="0" applyNumberFormat="1" applyFont="1" applyBorder="1"/>
    <xf numFmtId="0" fontId="3" fillId="6" borderId="1" xfId="0" applyFont="1" applyFill="1" applyBorder="1"/>
    <xf numFmtId="0" fontId="3" fillId="2" borderId="1" xfId="0" applyFont="1" applyFill="1" applyBorder="1"/>
    <xf numFmtId="0" fontId="3" fillId="0" borderId="1" xfId="0" applyFont="1" applyBorder="1"/>
    <xf numFmtId="0" fontId="3" fillId="7" borderId="1" xfId="0" applyFont="1" applyFill="1" applyBorder="1"/>
    <xf numFmtId="0" fontId="10" fillId="6" borderId="1" xfId="0" applyFont="1" applyFill="1" applyBorder="1"/>
    <xf numFmtId="0" fontId="5" fillId="7" borderId="1" xfId="0" applyFont="1" applyFill="1" applyBorder="1"/>
    <xf numFmtId="0" fontId="5" fillId="5" borderId="1" xfId="0" applyFont="1" applyFill="1" applyBorder="1"/>
    <xf numFmtId="0" fontId="11" fillId="0" borderId="0" xfId="0" applyFont="1"/>
    <xf numFmtId="0" fontId="11" fillId="0" borderId="1" xfId="0" applyFont="1" applyBorder="1"/>
    <xf numFmtId="0" fontId="7" fillId="0" borderId="0" xfId="0" applyFont="1"/>
    <xf numFmtId="0" fontId="8" fillId="7" borderId="1" xfId="0" applyFont="1" applyFill="1" applyBorder="1"/>
    <xf numFmtId="0" fontId="9" fillId="0" borderId="1" xfId="0" applyFont="1" applyBorder="1"/>
    <xf numFmtId="165" fontId="9" fillId="0" borderId="1" xfId="1" applyNumberFormat="1" applyFont="1" applyBorder="1"/>
    <xf numFmtId="0" fontId="8" fillId="9" borderId="1" xfId="0" applyFont="1" applyFill="1" applyBorder="1"/>
    <xf numFmtId="14" fontId="9" fillId="0" borderId="1" xfId="0" applyNumberFormat="1" applyFont="1" applyBorder="1"/>
    <xf numFmtId="0" fontId="8" fillId="5" borderId="1" xfId="0" applyFont="1" applyFill="1" applyBorder="1"/>
    <xf numFmtId="0" fontId="9" fillId="0" borderId="0" xfId="0" applyFont="1"/>
    <xf numFmtId="10" fontId="9" fillId="0" borderId="1" xfId="0" applyNumberFormat="1" applyFont="1" applyBorder="1"/>
    <xf numFmtId="0" fontId="8" fillId="6" borderId="1" xfId="0" applyFont="1" applyFill="1" applyBorder="1"/>
    <xf numFmtId="0" fontId="14" fillId="7" borderId="1" xfId="0" applyFont="1" applyFill="1" applyBorder="1"/>
    <xf numFmtId="10" fontId="14" fillId="5" borderId="1" xfId="0" applyNumberFormat="1" applyFont="1" applyFill="1" applyBorder="1"/>
    <xf numFmtId="9" fontId="14" fillId="5" borderId="1" xfId="0" applyNumberFormat="1" applyFont="1" applyFill="1" applyBorder="1"/>
    <xf numFmtId="10" fontId="4" fillId="0" borderId="1" xfId="0" applyNumberFormat="1" applyFont="1" applyBorder="1"/>
    <xf numFmtId="9" fontId="4" fillId="0" borderId="1" xfId="0" applyNumberFormat="1" applyFont="1" applyBorder="1"/>
    <xf numFmtId="0" fontId="3" fillId="10" borderId="1" xfId="0" applyFont="1" applyFill="1" applyBorder="1"/>
    <xf numFmtId="165" fontId="4" fillId="0" borderId="1" xfId="1" applyNumberFormat="1" applyFont="1" applyBorder="1"/>
    <xf numFmtId="0" fontId="17" fillId="8" borderId="1" xfId="3" applyFont="1" applyFill="1" applyBorder="1" applyAlignment="1">
      <alignment horizontal="centerContinuous" vertical="center"/>
    </xf>
    <xf numFmtId="0" fontId="17" fillId="8" borderId="3" xfId="3" applyFont="1" applyFill="1" applyBorder="1" applyAlignment="1">
      <alignment horizontal="centerContinuous" vertical="center"/>
    </xf>
    <xf numFmtId="0" fontId="18" fillId="0" borderId="1" xfId="4" applyFont="1" applyBorder="1" applyAlignment="1">
      <alignment horizontal="center" vertical="center"/>
    </xf>
    <xf numFmtId="0" fontId="18" fillId="0" borderId="1" xfId="5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/>
    </xf>
    <xf numFmtId="9" fontId="3" fillId="0" borderId="1" xfId="2" applyFont="1" applyBorder="1"/>
    <xf numFmtId="0" fontId="4" fillId="0" borderId="0" xfId="0" applyFont="1"/>
    <xf numFmtId="0" fontId="3" fillId="11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12" fillId="8" borderId="2" xfId="0" applyFont="1" applyFill="1" applyBorder="1" applyAlignment="1">
      <alignment horizontal="center"/>
    </xf>
    <xf numFmtId="165" fontId="13" fillId="0" borderId="1" xfId="0" applyNumberFormat="1" applyFont="1" applyBorder="1"/>
    <xf numFmtId="169" fontId="13" fillId="0" borderId="1" xfId="0" applyNumberFormat="1" applyFont="1" applyBorder="1"/>
    <xf numFmtId="8" fontId="4" fillId="0" borderId="1" xfId="0" applyNumberFormat="1" applyFont="1" applyBorder="1"/>
  </cellXfs>
  <cellStyles count="6">
    <cellStyle name="Currency" xfId="1" builtinId="4"/>
    <cellStyle name="Currency 2 2" xfId="5" xr:uid="{645AAA06-2C3B-4BC8-8E29-72F3BDB9A587}"/>
    <cellStyle name="Normal" xfId="0" builtinId="0"/>
    <cellStyle name="Normal 2 2 2 2" xfId="4" xr:uid="{14C6542C-2F09-4D19-9A52-DE2A60CF3F36}"/>
    <cellStyle name="Normal 6 3 2 2" xfId="3" xr:uid="{C984B9E1-CE98-4FC6-801E-E352840FDBD0}"/>
    <cellStyle name="Percent" xfId="2" builtinId="5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84522</xdr:colOff>
      <xdr:row>1</xdr:row>
      <xdr:rowOff>38100</xdr:rowOff>
    </xdr:from>
    <xdr:to>
      <xdr:col>8</xdr:col>
      <xdr:colOff>1226819</xdr:colOff>
      <xdr:row>1</xdr:row>
      <xdr:rowOff>1447633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E7DD4-2961-431F-8893-F27DC5409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9942" y="548640"/>
          <a:ext cx="1142297" cy="1409533"/>
        </a:xfrm>
        <a:prstGeom prst="rect">
          <a:avLst/>
        </a:prstGeom>
      </xdr:spPr>
    </xdr:pic>
    <xdr:clientData/>
  </xdr:twoCellAnchor>
  <xdr:twoCellAnchor>
    <xdr:from>
      <xdr:col>8</xdr:col>
      <xdr:colOff>118120</xdr:colOff>
      <xdr:row>2</xdr:row>
      <xdr:rowOff>38100</xdr:rowOff>
    </xdr:from>
    <xdr:to>
      <xdr:col>8</xdr:col>
      <xdr:colOff>1173480</xdr:colOff>
      <xdr:row>2</xdr:row>
      <xdr:rowOff>1653983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2ECBF-7198-454B-88B4-6CBBF12A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3540" y="1996440"/>
          <a:ext cx="1055360" cy="1394903"/>
        </a:xfrm>
        <a:prstGeom prst="rect">
          <a:avLst/>
        </a:prstGeom>
      </xdr:spPr>
    </xdr:pic>
    <xdr:clientData/>
  </xdr:twoCellAnchor>
  <xdr:twoCellAnchor>
    <xdr:from>
      <xdr:col>8</xdr:col>
      <xdr:colOff>80868</xdr:colOff>
      <xdr:row>3</xdr:row>
      <xdr:rowOff>76200</xdr:rowOff>
    </xdr:from>
    <xdr:to>
      <xdr:col>8</xdr:col>
      <xdr:colOff>1350360</xdr:colOff>
      <xdr:row>3</xdr:row>
      <xdr:rowOff>1783080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D3DCAD-EC8E-4D60-8BE2-C0F9C5C79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56288" y="3467100"/>
          <a:ext cx="1269492" cy="1607820"/>
        </a:xfrm>
        <a:prstGeom prst="rect">
          <a:avLst/>
        </a:prstGeom>
      </xdr:spPr>
    </xdr:pic>
    <xdr:clientData/>
  </xdr:twoCellAnchor>
  <xdr:twoCellAnchor>
    <xdr:from>
      <xdr:col>10</xdr:col>
      <xdr:colOff>205740</xdr:colOff>
      <xdr:row>1</xdr:row>
      <xdr:rowOff>266700</xdr:rowOff>
    </xdr:from>
    <xdr:to>
      <xdr:col>18</xdr:col>
      <xdr:colOff>228600</xdr:colOff>
      <xdr:row>2</xdr:row>
      <xdr:rowOff>830580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29268DF-55F5-4A6A-AE92-57C5068BC1AE}"/>
            </a:ext>
          </a:extLst>
        </xdr:cNvPr>
        <xdr:cNvSpPr/>
      </xdr:nvSpPr>
      <xdr:spPr>
        <a:xfrm>
          <a:off x="11452860" y="777240"/>
          <a:ext cx="4899660" cy="20116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297180</xdr:colOff>
      <xdr:row>1</xdr:row>
      <xdr:rowOff>365760</xdr:rowOff>
    </xdr:from>
    <xdr:to>
      <xdr:col>11</xdr:col>
      <xdr:colOff>586741</xdr:colOff>
      <xdr:row>2</xdr:row>
      <xdr:rowOff>107355</xdr:rowOff>
    </xdr:to>
    <xdr:pic>
      <xdr:nvPicPr>
        <xdr:cNvPr id="6" name="Picture 5" descr="Ceo - Free people icons">
          <a:extLst>
            <a:ext uri="{FF2B5EF4-FFF2-40B4-BE49-F238E27FC236}">
              <a16:creationId xmlns:a16="http://schemas.microsoft.com/office/drawing/2014/main" id="{D132EB31-29ED-4739-8619-0A0ECA06F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876300"/>
          <a:ext cx="899160" cy="89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175260</xdr:colOff>
      <xdr:row>1</xdr:row>
      <xdr:rowOff>487680</xdr:rowOff>
    </xdr:from>
    <xdr:to>
      <xdr:col>17</xdr:col>
      <xdr:colOff>548640</xdr:colOff>
      <xdr:row>2</xdr:row>
      <xdr:rowOff>313095</xdr:rowOff>
    </xdr:to>
    <xdr:pic>
      <xdr:nvPicPr>
        <xdr:cNvPr id="7" name="Picture 6" descr="Analysis - Free people icons">
          <a:extLst>
            <a:ext uri="{FF2B5EF4-FFF2-40B4-BE49-F238E27FC236}">
              <a16:creationId xmlns:a16="http://schemas.microsoft.com/office/drawing/2014/main" id="{BD0A56C6-664F-43AA-9829-AA0B1B92E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79980" y="998220"/>
          <a:ext cx="982980" cy="98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167640</xdr:colOff>
      <xdr:row>1</xdr:row>
      <xdr:rowOff>434340</xdr:rowOff>
    </xdr:from>
    <xdr:to>
      <xdr:col>15</xdr:col>
      <xdr:colOff>594360</xdr:colOff>
      <xdr:row>2</xdr:row>
      <xdr:rowOff>327660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9E0890D-F521-4C43-B02F-79C6475ACBC9}"/>
            </a:ext>
          </a:extLst>
        </xdr:cNvPr>
        <xdr:cNvSpPr txBox="1"/>
      </xdr:nvSpPr>
      <xdr:spPr>
        <a:xfrm>
          <a:off x="12633960" y="944880"/>
          <a:ext cx="2255520" cy="1341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latin typeface="Times New Roman" panose="02020603050405020304" pitchFamily="18" charset="0"/>
              <a:cs typeface="Times New Roman" panose="02020603050405020304" pitchFamily="18" charset="0"/>
            </a:rPr>
            <a:t>Bu</a:t>
          </a:r>
          <a:r>
            <a:rPr lang="en-US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az-Latn-AZ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məhsullar nə qədər müddətdir satılmır? (</a:t>
          </a:r>
          <a:r>
            <a:rPr lang="az-Latn-AZ" sz="2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il və ay</a:t>
          </a:r>
          <a:r>
            <a:rPr lang="az-Latn-AZ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br>
            <a:rPr lang="az-Latn-AZ" sz="2000" baseline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az-Latn-AZ" sz="20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H </a:t>
          </a:r>
          <a:r>
            <a:rPr lang="az-Latn-AZ" sz="2000" baseline="0">
              <a:latin typeface="Times New Roman" panose="02020603050405020304" pitchFamily="18" charset="0"/>
              <a:cs typeface="Times New Roman" panose="02020603050405020304" pitchFamily="18" charset="0"/>
            </a:rPr>
            <a:t>sütununda göstər.</a:t>
          </a:r>
          <a:endParaRPr lang="en-US" sz="2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13</xdr:row>
      <xdr:rowOff>0</xdr:rowOff>
    </xdr:from>
    <xdr:to>
      <xdr:col>14</xdr:col>
      <xdr:colOff>60960</xdr:colOff>
      <xdr:row>18</xdr:row>
      <xdr:rowOff>15240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6DA0E3C-E21F-4E3D-9828-57D5C5A5CCFE}"/>
            </a:ext>
          </a:extLst>
        </xdr:cNvPr>
        <xdr:cNvSpPr txBox="1"/>
      </xdr:nvSpPr>
      <xdr:spPr>
        <a:xfrm>
          <a:off x="9281160" y="3116580"/>
          <a:ext cx="3086100" cy="102108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az-Latn-AZ" sz="1800" b="1">
              <a:latin typeface="Times New Roman" panose="02020603050405020304" pitchFamily="18" charset="0"/>
              <a:cs typeface="Times New Roman" panose="02020603050405020304" pitchFamily="18" charset="0"/>
            </a:rPr>
            <a:t>Vəzifə</a:t>
          </a:r>
          <a: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adlarına uyğun olaraq </a:t>
          </a:r>
          <a:r>
            <a:rPr lang="az-Latn-AZ" sz="1800" b="1" i="1" baseline="0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Toplam maaşı </a:t>
          </a:r>
          <a: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tap.</a:t>
          </a:r>
          <a:b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(</a:t>
          </a:r>
          <a:r>
            <a:rPr lang="en-US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I9</a:t>
          </a:r>
          <a: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xanas</a:t>
          </a:r>
          <a: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ı)</a:t>
          </a:r>
          <a:endParaRPr lang="en-US" sz="18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723900</xdr:colOff>
      <xdr:row>9</xdr:row>
      <xdr:rowOff>106680</xdr:rowOff>
    </xdr:from>
    <xdr:to>
      <xdr:col>16</xdr:col>
      <xdr:colOff>274320</xdr:colOff>
      <xdr:row>14</xdr:row>
      <xdr:rowOff>175260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19BAAB5-9D34-4505-9145-A31A497426D7}"/>
            </a:ext>
          </a:extLst>
        </xdr:cNvPr>
        <xdr:cNvSpPr txBox="1"/>
      </xdr:nvSpPr>
      <xdr:spPr>
        <a:xfrm>
          <a:off x="9304020" y="2164080"/>
          <a:ext cx="3459480" cy="121158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az-Latn-AZ" sz="1600">
              <a:latin typeface="Times New Roman" panose="02020603050405020304" pitchFamily="18" charset="0"/>
              <a:cs typeface="Times New Roman" panose="02020603050405020304" pitchFamily="18" charset="0"/>
            </a:rPr>
            <a:t>"</a:t>
          </a:r>
          <a:r>
            <a:rPr lang="az-Latn-AZ" sz="1600" b="1">
              <a:latin typeface="Times New Roman" panose="02020603050405020304" pitchFamily="18" charset="0"/>
              <a:cs typeface="Times New Roman" panose="02020603050405020304" pitchFamily="18" charset="0"/>
            </a:rPr>
            <a:t>Nerimanov</a:t>
          </a:r>
          <a:r>
            <a:rPr lang="az-Latn-AZ" sz="1600">
              <a:latin typeface="Times New Roman" panose="02020603050405020304" pitchFamily="18" charset="0"/>
              <a:cs typeface="Times New Roman" panose="02020603050405020304" pitchFamily="18" charset="0"/>
            </a:rPr>
            <a:t>"</a:t>
          </a:r>
          <a:r>
            <a:rPr lang="az-Latn-AZ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və ya "</a:t>
          </a:r>
          <a:r>
            <a:rPr lang="az-Latn-AZ" sz="16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Xizi</a:t>
          </a:r>
          <a:r>
            <a:rPr lang="az-Latn-AZ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" rayonunda işləyən və Əmək haqqıları </a:t>
          </a:r>
          <a:r>
            <a:rPr lang="az-Latn-AZ" sz="16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400-500</a:t>
          </a:r>
          <a:r>
            <a:rPr lang="az-Latn-AZ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 aralığında olan bütün xanalar </a:t>
          </a:r>
          <a:r>
            <a:rPr lang="az-Latn-AZ" sz="16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qırmızıya </a:t>
          </a:r>
          <a:r>
            <a:rPr lang="az-Latn-AZ" sz="1600" baseline="0">
              <a:latin typeface="Times New Roman" panose="02020603050405020304" pitchFamily="18" charset="0"/>
              <a:cs typeface="Times New Roman" panose="02020603050405020304" pitchFamily="18" charset="0"/>
            </a:rPr>
            <a:t>boyansın.</a:t>
          </a:r>
          <a:endParaRPr lang="en-US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137160</xdr:rowOff>
    </xdr:from>
    <xdr:to>
      <xdr:col>14</xdr:col>
      <xdr:colOff>541020</xdr:colOff>
      <xdr:row>15</xdr:row>
      <xdr:rowOff>99060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908CFE-A46A-4607-B5D3-484B5397315B}"/>
            </a:ext>
          </a:extLst>
        </xdr:cNvPr>
        <xdr:cNvSpPr txBox="1"/>
      </xdr:nvSpPr>
      <xdr:spPr>
        <a:xfrm>
          <a:off x="8176260" y="2560320"/>
          <a:ext cx="5189220" cy="1424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Universitet adını </a:t>
          </a:r>
          <a:r>
            <a:rPr lang="az-Latn-AZ" sz="18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formula yazaraq </a:t>
          </a:r>
          <a: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kəsməlisən.</a:t>
          </a:r>
        </a:p>
        <a:p>
          <a:endParaRPr lang="az-Latn-AZ" sz="1800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Aşağı sürüşdürəndə dinamik olaraq dəyişməlidir.</a:t>
          </a:r>
        </a:p>
        <a:p>
          <a:b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az-Latn-AZ" sz="1800" b="1" baseline="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Flash Fill </a:t>
          </a:r>
          <a: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olmaz!</a:t>
          </a:r>
        </a:p>
        <a:p>
          <a:endParaRPr lang="en-US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10</xdr:row>
      <xdr:rowOff>167640</xdr:rowOff>
    </xdr:from>
    <xdr:to>
      <xdr:col>12</xdr:col>
      <xdr:colOff>426720</xdr:colOff>
      <xdr:row>13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D7D0320-CF61-4D3C-AB04-4A87EF553882}"/>
            </a:ext>
          </a:extLst>
        </xdr:cNvPr>
        <xdr:cNvSpPr txBox="1"/>
      </xdr:nvSpPr>
      <xdr:spPr>
        <a:xfrm>
          <a:off x="5768340" y="2895600"/>
          <a:ext cx="425196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az-Latn-AZ" sz="1600" b="1">
              <a:latin typeface="Times New Roman" panose="02020603050405020304" pitchFamily="18" charset="0"/>
              <a:cs typeface="Times New Roman" panose="02020603050405020304" pitchFamily="18" charset="0"/>
            </a:rPr>
            <a:t>Verilmiş kriteriyalara əsasən</a:t>
          </a:r>
          <a:r>
            <a:rPr lang="az-Latn-AZ" sz="16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600" b="1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Database funksiyasi </a:t>
          </a:r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il</a:t>
          </a:r>
          <a:r>
            <a:rPr lang="az-Latn-AZ" sz="1600" b="1">
              <a:latin typeface="Times New Roman" panose="02020603050405020304" pitchFamily="18" charset="0"/>
              <a:cs typeface="Times New Roman" panose="02020603050405020304" pitchFamily="18" charset="0"/>
            </a:rPr>
            <a:t>ə</a:t>
          </a:r>
          <a:r>
            <a:rPr lang="az-Latn-AZ" sz="16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az-Latn-AZ" sz="1600" b="1" baseline="0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</a:t>
          </a:r>
          <a:r>
            <a:rPr lang="en-US" sz="1600" b="1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Amountu </a:t>
          </a:r>
          <a:r>
            <a:rPr 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tap</a:t>
          </a:r>
          <a:r>
            <a:rPr lang="az-Latn-AZ" sz="1600" b="1">
              <a:latin typeface="Times New Roman" panose="02020603050405020304" pitchFamily="18" charset="0"/>
              <a:cs typeface="Times New Roman" panose="02020603050405020304" pitchFamily="18" charset="0"/>
            </a:rPr>
            <a:t>ın.</a:t>
          </a:r>
          <a:endParaRPr lang="en-US" sz="16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4</xdr:row>
      <xdr:rowOff>198120</xdr:rowOff>
    </xdr:from>
    <xdr:to>
      <xdr:col>17</xdr:col>
      <xdr:colOff>411480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BA9A6E0-646D-4261-9BDF-5ED2B3883D3B}"/>
            </a:ext>
          </a:extLst>
        </xdr:cNvPr>
        <xdr:cNvSpPr txBox="1"/>
      </xdr:nvSpPr>
      <xdr:spPr>
        <a:xfrm>
          <a:off x="7924800" y="1257300"/>
          <a:ext cx="4625340" cy="1036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az-Latn-AZ" sz="1800" b="1">
              <a:latin typeface="Times New Roman" panose="02020603050405020304" pitchFamily="18" charset="0"/>
              <a:cs typeface="Times New Roman" panose="02020603050405020304" pitchFamily="18" charset="0"/>
            </a:rPr>
            <a:t>İllərin</a:t>
          </a:r>
          <a:r>
            <a:rPr lang="az-Latn-AZ" sz="1800">
              <a:latin typeface="Times New Roman" panose="02020603050405020304" pitchFamily="18" charset="0"/>
              <a:cs typeface="Times New Roman" panose="02020603050405020304" pitchFamily="18" charset="0"/>
            </a:rPr>
            <a:t> və </a:t>
          </a:r>
          <a:r>
            <a:rPr lang="az-Latn-AZ" sz="1800" b="1">
              <a:latin typeface="Times New Roman" panose="02020603050405020304" pitchFamily="18" charset="0"/>
              <a:cs typeface="Times New Roman" panose="02020603050405020304" pitchFamily="18" charset="0"/>
            </a:rPr>
            <a:t>Faiz miqdarlarının </a:t>
          </a:r>
          <a:r>
            <a:rPr lang="az-Latn-AZ" sz="1800">
              <a:latin typeface="Times New Roman" panose="02020603050405020304" pitchFamily="18" charset="0"/>
              <a:cs typeface="Times New Roman" panose="02020603050405020304" pitchFamily="18" charset="0"/>
            </a:rPr>
            <a:t>dəyişimini cədvəldə görürsən.</a:t>
          </a:r>
          <a: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Bu dəyişimlərdə </a:t>
          </a:r>
          <a:r>
            <a:rPr lang="az-Latn-AZ" sz="1800" b="1" baseline="0">
              <a:solidFill>
                <a:srgbClr val="00206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İnterest </a:t>
          </a:r>
          <a:r>
            <a:rPr lang="az-Latn-AZ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dəyəri necə dəyişəcək tapmalısan.</a:t>
          </a:r>
          <a:endParaRPr lang="en-US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101153</xdr:colOff>
      <xdr:row>9</xdr:row>
      <xdr:rowOff>85161</xdr:rowOff>
    </xdr:from>
    <xdr:to>
      <xdr:col>16</xdr:col>
      <xdr:colOff>366346</xdr:colOff>
      <xdr:row>17</xdr:row>
      <xdr:rowOff>99061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A8BA03-A1C8-4C1C-BA45-234B841F1585}"/>
            </a:ext>
          </a:extLst>
        </xdr:cNvPr>
        <xdr:cNvSpPr txBox="1"/>
      </xdr:nvSpPr>
      <xdr:spPr>
        <a:xfrm>
          <a:off x="9847133" y="1891101"/>
          <a:ext cx="4258073" cy="1598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z-Latn-AZ" sz="18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Satış miqdarı 300-dən çox olan </a:t>
          </a:r>
          <a:r>
            <a:rPr lang="az-Latn-AZ" sz="18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məhsulların</a:t>
          </a:r>
          <a:r>
            <a:rPr lang="az-Latn-AZ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sayı </a:t>
          </a:r>
          <a:r>
            <a:rPr lang="az-Latn-AZ" sz="1800" b="1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4-dən çoxdursa </a:t>
          </a:r>
          <a:r>
            <a:rPr lang="az-Latn-AZ" sz="18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maaşın </a:t>
          </a:r>
          <a:r>
            <a:rPr lang="az-Latn-AZ" sz="18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35%-i </a:t>
          </a:r>
          <a:r>
            <a:rPr lang="az-Latn-AZ" sz="180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miqdarında</a:t>
          </a:r>
          <a:r>
            <a:rPr lang="en-US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bonus </a:t>
          </a:r>
          <a:r>
            <a:rPr lang="az-Latn-AZ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ödənsin.</a:t>
          </a:r>
          <a:br>
            <a:rPr lang="az-Latn-AZ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</a:br>
          <a:br>
            <a:rPr lang="az-Latn-AZ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</a:br>
          <a:r>
            <a:rPr lang="az-Latn-AZ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Digər hallara "</a:t>
          </a:r>
          <a:r>
            <a:rPr lang="az-Latn-AZ" sz="1800" b="1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Bonus yoxdur</a:t>
          </a:r>
          <a:r>
            <a:rPr lang="az-Latn-AZ" sz="1800" baseline="0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" yazılsın.</a:t>
          </a:r>
          <a:endParaRPr lang="en-US" sz="18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400"/>
        </a:p>
        <a:p>
          <a:endParaRPr lang="en-US" sz="14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18</xdr:row>
      <xdr:rowOff>15240</xdr:rowOff>
    </xdr:from>
    <xdr:to>
      <xdr:col>9</xdr:col>
      <xdr:colOff>716280</xdr:colOff>
      <xdr:row>20</xdr:row>
      <xdr:rowOff>99060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A362D7-4449-48ED-81C5-B5BE5E8956A3}"/>
            </a:ext>
          </a:extLst>
        </xdr:cNvPr>
        <xdr:cNvSpPr txBox="1"/>
      </xdr:nvSpPr>
      <xdr:spPr>
        <a:xfrm>
          <a:off x="5204460" y="3855720"/>
          <a:ext cx="4130040" cy="449580"/>
        </a:xfrm>
        <a:prstGeom prst="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az-Latn-AZ" sz="2000" b="1">
              <a:solidFill>
                <a:schemeClr val="accent4"/>
              </a:solidFill>
            </a:rPr>
            <a:t>Bonus</a:t>
          </a:r>
          <a:r>
            <a:rPr lang="az-Latn-AZ" sz="2000" b="1" baseline="0">
              <a:solidFill>
                <a:schemeClr val="accent4"/>
              </a:solidFill>
            </a:rPr>
            <a:t> </a:t>
          </a:r>
          <a:r>
            <a:rPr lang="az-Latn-AZ" sz="2000" b="1" i="1" baseline="0">
              <a:solidFill>
                <a:schemeClr val="accent4"/>
              </a:solidFill>
            </a:rPr>
            <a:t>faizlərin</a:t>
          </a:r>
          <a:r>
            <a:rPr lang="az-Latn-AZ" sz="2000" b="1" baseline="0">
              <a:solidFill>
                <a:schemeClr val="accent4"/>
              </a:solidFill>
            </a:rPr>
            <a:t> </a:t>
          </a:r>
          <a:r>
            <a:rPr lang="az-Latn-AZ" sz="2000" b="1" baseline="0"/>
            <a:t>tapmaq tələb olunur.</a:t>
          </a:r>
          <a:endParaRPr lang="en-US" sz="20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392-0EC9-41E9-B191-558C35AD6923}">
  <dimension ref="A1:I4"/>
  <sheetViews>
    <sheetView tabSelected="1" zoomScale="79" zoomScaleNormal="79" workbookViewId="0">
      <selection activeCell="H2" sqref="H2"/>
    </sheetView>
  </sheetViews>
  <sheetFormatPr defaultRowHeight="14.4" x14ac:dyDescent="0.3"/>
  <cols>
    <col min="1" max="1" width="10.6640625" bestFit="1" customWidth="1"/>
    <col min="2" max="2" width="19" customWidth="1"/>
    <col min="3" max="3" width="11.5546875" customWidth="1"/>
    <col min="4" max="4" width="16.88671875" customWidth="1"/>
    <col min="5" max="5" width="15.33203125" customWidth="1"/>
    <col min="6" max="7" width="18.109375" customWidth="1"/>
    <col min="8" max="8" width="26.44140625" bestFit="1" customWidth="1"/>
    <col min="9" max="9" width="22.77734375" customWidth="1"/>
  </cols>
  <sheetData>
    <row r="1" spans="1:9" ht="34.799999999999997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</row>
    <row r="2" spans="1:9" ht="111.6" customHeight="1" x14ac:dyDescent="0.3">
      <c r="A2" s="6" t="s">
        <v>9</v>
      </c>
      <c r="B2" s="6" t="s">
        <v>10</v>
      </c>
      <c r="C2" s="6">
        <v>132004</v>
      </c>
      <c r="D2" s="7">
        <v>27084887761</v>
      </c>
      <c r="E2" s="6">
        <v>40</v>
      </c>
      <c r="F2" s="6">
        <v>95</v>
      </c>
      <c r="G2" s="8">
        <v>44584</v>
      </c>
      <c r="H2" s="9" t="str">
        <f ca="1">DATEDIF(G2,TODAY(),"y")&amp;" il və "&amp;DATEDIF(G2,TODAY(),"ym")&amp;" ay"</f>
        <v>2 il və 9 ay</v>
      </c>
      <c r="I2" s="10"/>
    </row>
    <row r="3" spans="1:9" ht="125.4" customHeight="1" x14ac:dyDescent="0.3">
      <c r="A3" s="6" t="s">
        <v>11</v>
      </c>
      <c r="B3" s="6" t="s">
        <v>12</v>
      </c>
      <c r="C3" s="6">
        <v>132005</v>
      </c>
      <c r="D3" s="7">
        <v>27084887762</v>
      </c>
      <c r="E3" s="6">
        <v>32</v>
      </c>
      <c r="F3" s="6">
        <v>100</v>
      </c>
      <c r="G3" s="8">
        <v>44969</v>
      </c>
      <c r="H3" s="9" t="str">
        <f t="shared" ref="H3:H4" ca="1" si="0">DATEDIF(G3,TODAY(),"y")&amp;" il və "&amp;DATEDIF(G3,TODAY(),"ym")&amp;" ay"</f>
        <v>1 il və 9 ay</v>
      </c>
      <c r="I3" s="10"/>
    </row>
    <row r="4" spans="1:9" ht="127.8" customHeight="1" x14ac:dyDescent="0.3">
      <c r="A4" s="6" t="s">
        <v>13</v>
      </c>
      <c r="B4" s="6" t="s">
        <v>12</v>
      </c>
      <c r="C4" s="6">
        <v>132005</v>
      </c>
      <c r="D4" s="7">
        <v>27084887763</v>
      </c>
      <c r="E4" s="6">
        <v>35</v>
      </c>
      <c r="F4" s="6">
        <v>105</v>
      </c>
      <c r="G4" s="8">
        <v>42836</v>
      </c>
      <c r="H4" s="9" t="str">
        <f t="shared" ca="1" si="0"/>
        <v>7 il və 7 ay</v>
      </c>
      <c r="I4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3E5C2-0840-4219-A861-53FFBD846F64}">
  <dimension ref="A1:O21"/>
  <sheetViews>
    <sheetView workbookViewId="0">
      <selection activeCell="I8" sqref="I8"/>
    </sheetView>
  </sheetViews>
  <sheetFormatPr defaultRowHeight="14.4" x14ac:dyDescent="0.3"/>
  <cols>
    <col min="1" max="1" width="12.109375" customWidth="1"/>
    <col min="2" max="2" width="24.109375" bestFit="1" customWidth="1"/>
    <col min="3" max="3" width="13.88671875" bestFit="1" customWidth="1"/>
    <col min="4" max="4" width="13.109375" customWidth="1"/>
    <col min="5" max="5" width="18.21875" customWidth="1"/>
    <col min="8" max="8" width="16.5546875" customWidth="1"/>
    <col min="9" max="9" width="16.33203125" bestFit="1" customWidth="1"/>
    <col min="11" max="11" width="15.6640625" customWidth="1"/>
    <col min="12" max="12" width="10.6640625" customWidth="1"/>
  </cols>
  <sheetData>
    <row r="1" spans="1:15" ht="17.399999999999999" x14ac:dyDescent="0.3">
      <c r="A1" s="11" t="s">
        <v>14</v>
      </c>
      <c r="B1" s="11" t="s">
        <v>15</v>
      </c>
      <c r="C1" s="11" t="s">
        <v>16</v>
      </c>
      <c r="D1" s="11" t="s">
        <v>17</v>
      </c>
      <c r="E1" s="11" t="s">
        <v>18</v>
      </c>
      <c r="F1" s="12"/>
      <c r="G1" s="12"/>
      <c r="H1" s="19" t="s">
        <v>16</v>
      </c>
      <c r="I1" s="19" t="s">
        <v>19</v>
      </c>
      <c r="J1" s="12"/>
      <c r="M1" s="12"/>
      <c r="N1" s="12"/>
      <c r="O1" s="12"/>
    </row>
    <row r="2" spans="1:15" ht="18" x14ac:dyDescent="0.35">
      <c r="A2" s="13">
        <v>135876</v>
      </c>
      <c r="B2" s="13" t="s">
        <v>20</v>
      </c>
      <c r="C2" s="13" t="s">
        <v>21</v>
      </c>
      <c r="D2" s="14">
        <v>1500</v>
      </c>
      <c r="E2" s="13" t="s">
        <v>22</v>
      </c>
      <c r="F2" s="12"/>
      <c r="G2" s="12"/>
      <c r="H2" s="15" t="s">
        <v>21</v>
      </c>
      <c r="I2" s="13" t="s">
        <v>27</v>
      </c>
      <c r="J2" s="12"/>
      <c r="M2" s="12"/>
      <c r="N2" s="12"/>
      <c r="O2" s="12"/>
    </row>
    <row r="3" spans="1:15" ht="18" x14ac:dyDescent="0.35">
      <c r="A3" s="13">
        <v>135877</v>
      </c>
      <c r="B3" s="13" t="s">
        <v>24</v>
      </c>
      <c r="C3" s="13" t="s">
        <v>25</v>
      </c>
      <c r="D3" s="14">
        <v>2300</v>
      </c>
      <c r="E3" s="13" t="s">
        <v>26</v>
      </c>
      <c r="F3" s="12"/>
      <c r="G3" s="12"/>
      <c r="H3" s="15" t="s">
        <v>25</v>
      </c>
      <c r="I3" s="13" t="s">
        <v>23</v>
      </c>
      <c r="J3" s="12"/>
      <c r="M3" s="12"/>
      <c r="N3" s="12"/>
      <c r="O3" s="12"/>
    </row>
    <row r="4" spans="1:15" ht="18" x14ac:dyDescent="0.35">
      <c r="A4" s="13">
        <v>135878</v>
      </c>
      <c r="B4" s="13" t="s">
        <v>28</v>
      </c>
      <c r="C4" s="13" t="s">
        <v>29</v>
      </c>
      <c r="D4" s="14">
        <v>2350</v>
      </c>
      <c r="E4" s="13" t="s">
        <v>30</v>
      </c>
      <c r="F4" s="12"/>
      <c r="G4" s="12"/>
      <c r="H4" s="15" t="s">
        <v>29</v>
      </c>
      <c r="I4" s="13" t="s">
        <v>35</v>
      </c>
      <c r="J4" s="12"/>
      <c r="M4" s="12"/>
      <c r="N4" s="12"/>
      <c r="O4" s="12"/>
    </row>
    <row r="5" spans="1:15" ht="18" x14ac:dyDescent="0.35">
      <c r="A5" s="13">
        <v>135879</v>
      </c>
      <c r="B5" s="13" t="s">
        <v>32</v>
      </c>
      <c r="C5" s="13" t="s">
        <v>33</v>
      </c>
      <c r="D5" s="14">
        <v>1500</v>
      </c>
      <c r="E5" s="13" t="s">
        <v>34</v>
      </c>
      <c r="F5" s="12"/>
      <c r="G5" s="12"/>
      <c r="H5" s="15" t="s">
        <v>33</v>
      </c>
      <c r="I5" s="13" t="s">
        <v>31</v>
      </c>
      <c r="J5" s="12"/>
      <c r="M5" s="12"/>
      <c r="N5" s="12"/>
      <c r="O5" s="12"/>
    </row>
    <row r="6" spans="1:15" ht="18" x14ac:dyDescent="0.35">
      <c r="A6" s="13">
        <v>135880</v>
      </c>
      <c r="B6" s="13" t="s">
        <v>36</v>
      </c>
      <c r="C6" s="13" t="s">
        <v>21</v>
      </c>
      <c r="D6" s="14">
        <v>3890</v>
      </c>
      <c r="E6" s="13" t="s">
        <v>37</v>
      </c>
      <c r="F6" s="12"/>
      <c r="G6" s="12"/>
      <c r="H6" s="12"/>
      <c r="J6" s="12"/>
      <c r="K6" s="12"/>
      <c r="L6" s="12"/>
      <c r="M6" s="12"/>
      <c r="N6" s="12"/>
      <c r="O6" s="12"/>
    </row>
    <row r="7" spans="1:15" ht="18" x14ac:dyDescent="0.35">
      <c r="A7" s="13">
        <v>135881</v>
      </c>
      <c r="B7" s="13" t="s">
        <v>38</v>
      </c>
      <c r="C7" s="13" t="s">
        <v>25</v>
      </c>
      <c r="D7" s="14">
        <v>2795</v>
      </c>
      <c r="E7" s="13" t="s">
        <v>39</v>
      </c>
      <c r="F7" s="12"/>
      <c r="G7" s="12"/>
      <c r="J7" s="12"/>
      <c r="K7" s="12"/>
      <c r="L7" s="12"/>
      <c r="M7" s="12"/>
      <c r="N7" s="12"/>
      <c r="O7" s="12"/>
    </row>
    <row r="8" spans="1:15" ht="21" x14ac:dyDescent="0.4">
      <c r="A8" s="13">
        <v>135882</v>
      </c>
      <c r="B8" s="13" t="s">
        <v>40</v>
      </c>
      <c r="C8" s="13" t="s">
        <v>29</v>
      </c>
      <c r="D8" s="14">
        <v>2980</v>
      </c>
      <c r="E8" s="13" t="s">
        <v>41</v>
      </c>
      <c r="F8" s="12"/>
      <c r="G8" s="12"/>
      <c r="H8" s="17" t="s">
        <v>23</v>
      </c>
      <c r="I8" s="18">
        <f>SUMIFS($D$1:$D$15,$C$1:$C$15,"="&amp;INDEX($H$1:$I$5,MATCH($H8,$I$1:$I$5,0),MATCH($H$1,$H$1:$I$1,0)))</f>
        <v>8012</v>
      </c>
      <c r="J8" s="12"/>
      <c r="K8" s="12"/>
      <c r="L8" s="12"/>
      <c r="M8" s="12"/>
      <c r="N8" s="12"/>
      <c r="O8" s="12"/>
    </row>
    <row r="9" spans="1:15" ht="21" x14ac:dyDescent="0.4">
      <c r="A9" s="13">
        <v>135883</v>
      </c>
      <c r="B9" s="13" t="s">
        <v>42</v>
      </c>
      <c r="C9" s="13" t="s">
        <v>33</v>
      </c>
      <c r="D9" s="14">
        <v>3828</v>
      </c>
      <c r="E9" s="13" t="s">
        <v>43</v>
      </c>
      <c r="F9" s="12"/>
      <c r="G9" s="12"/>
      <c r="H9" s="17" t="s">
        <v>27</v>
      </c>
      <c r="I9" s="18">
        <f t="shared" ref="I9:I11" si="0">SUMIFS($D$1:$D$15,$C$1:$C$15,"="&amp;INDEX($H$1:$I$5,MATCH($H9,$I$1:$I$5,0),MATCH($H$1,$H$1:$I$1,0)))</f>
        <v>7449</v>
      </c>
      <c r="J9" s="12"/>
      <c r="K9" s="12"/>
      <c r="L9" s="12"/>
      <c r="M9" s="12"/>
      <c r="N9" s="12"/>
      <c r="O9" s="12"/>
    </row>
    <row r="10" spans="1:15" ht="21" x14ac:dyDescent="0.4">
      <c r="A10" s="13">
        <v>135884</v>
      </c>
      <c r="B10" s="13" t="s">
        <v>44</v>
      </c>
      <c r="C10" s="13" t="s">
        <v>21</v>
      </c>
      <c r="D10" s="14">
        <v>2059</v>
      </c>
      <c r="E10" s="13" t="s">
        <v>45</v>
      </c>
      <c r="F10" s="12"/>
      <c r="G10" s="16"/>
      <c r="H10" s="17" t="s">
        <v>31</v>
      </c>
      <c r="I10" s="18">
        <f t="shared" si="0"/>
        <v>13005</v>
      </c>
      <c r="J10" s="12"/>
      <c r="K10" s="12"/>
      <c r="L10" s="12"/>
      <c r="M10" s="12"/>
      <c r="N10" s="12"/>
      <c r="O10" s="12"/>
    </row>
    <row r="11" spans="1:15" ht="21" x14ac:dyDescent="0.4">
      <c r="A11" s="13">
        <v>135885</v>
      </c>
      <c r="B11" s="13" t="s">
        <v>46</v>
      </c>
      <c r="C11" s="13" t="s">
        <v>25</v>
      </c>
      <c r="D11" s="14">
        <v>2917</v>
      </c>
      <c r="E11" s="13" t="s">
        <v>47</v>
      </c>
      <c r="F11" s="12"/>
      <c r="G11" s="12"/>
      <c r="H11" s="17" t="s">
        <v>35</v>
      </c>
      <c r="I11" s="18">
        <f t="shared" si="0"/>
        <v>10533</v>
      </c>
      <c r="J11" s="12"/>
      <c r="K11" s="12"/>
      <c r="L11" s="12"/>
      <c r="M11" s="12"/>
      <c r="N11" s="12"/>
      <c r="O11" s="12"/>
    </row>
    <row r="12" spans="1:15" ht="18" x14ac:dyDescent="0.35">
      <c r="A12" s="13">
        <v>135886</v>
      </c>
      <c r="B12" s="13" t="s">
        <v>48</v>
      </c>
      <c r="C12" s="13" t="s">
        <v>29</v>
      </c>
      <c r="D12" s="14">
        <v>2351</v>
      </c>
      <c r="E12" s="13" t="s">
        <v>49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</row>
    <row r="13" spans="1:15" ht="18" x14ac:dyDescent="0.35">
      <c r="A13" s="13">
        <v>135887</v>
      </c>
      <c r="B13" s="13" t="s">
        <v>50</v>
      </c>
      <c r="C13" s="13" t="s">
        <v>33</v>
      </c>
      <c r="D13" s="14">
        <v>3933</v>
      </c>
      <c r="E13" s="13" t="s">
        <v>47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</row>
    <row r="14" spans="1:15" ht="18" x14ac:dyDescent="0.35">
      <c r="A14" s="13">
        <v>135888</v>
      </c>
      <c r="B14" s="13" t="s">
        <v>51</v>
      </c>
      <c r="C14" s="13" t="s">
        <v>29</v>
      </c>
      <c r="D14" s="14">
        <v>2852</v>
      </c>
      <c r="E14" s="13" t="s">
        <v>47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5" ht="18" x14ac:dyDescent="0.35">
      <c r="A15" s="13">
        <v>135889</v>
      </c>
      <c r="B15" s="13" t="s">
        <v>52</v>
      </c>
      <c r="C15" s="13" t="s">
        <v>33</v>
      </c>
      <c r="D15" s="14">
        <v>3744</v>
      </c>
      <c r="E15" s="13" t="s">
        <v>49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5" x14ac:dyDescent="0.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5" x14ac:dyDescent="0.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5" x14ac:dyDescent="0.3"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5" x14ac:dyDescent="0.3"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5" x14ac:dyDescent="0.3"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5" x14ac:dyDescent="0.3"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</sheetData>
  <autoFilter ref="A1:E15" xr:uid="{A7E3E5C2-0840-4219-A861-53FFBD846F64}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1F3D-F355-495D-B1DB-3A7DF34A8ABC}">
  <dimension ref="A1:K21"/>
  <sheetViews>
    <sheetView workbookViewId="0">
      <selection activeCell="E2" sqref="E2"/>
    </sheetView>
  </sheetViews>
  <sheetFormatPr defaultRowHeight="14.4" x14ac:dyDescent="0.3"/>
  <cols>
    <col min="1" max="1" width="15.88671875" bestFit="1" customWidth="1"/>
    <col min="2" max="2" width="15.109375" customWidth="1"/>
    <col min="3" max="3" width="14.21875" customWidth="1"/>
    <col min="4" max="4" width="20.21875" customWidth="1"/>
    <col min="10" max="10" width="15.21875" customWidth="1"/>
    <col min="11" max="11" width="15.5546875" customWidth="1"/>
  </cols>
  <sheetData>
    <row r="1" spans="1:11" ht="17.399999999999999" x14ac:dyDescent="0.3">
      <c r="A1" s="23" t="s">
        <v>53</v>
      </c>
      <c r="B1" s="23" t="s">
        <v>54</v>
      </c>
      <c r="C1" s="23" t="s">
        <v>55</v>
      </c>
      <c r="D1" s="23" t="s">
        <v>56</v>
      </c>
    </row>
    <row r="2" spans="1:11" ht="18" x14ac:dyDescent="0.35">
      <c r="A2" s="13" t="s">
        <v>57</v>
      </c>
      <c r="B2" s="13">
        <v>4</v>
      </c>
      <c r="C2" s="13" t="s">
        <v>58</v>
      </c>
      <c r="D2" s="13">
        <v>500</v>
      </c>
      <c r="E2" t="b">
        <f>AND(OR($C2=$K$2,$C2=$K$3),$D2&gt;=$K$5,$D2&lt;=$K$6)</f>
        <v>0</v>
      </c>
      <c r="J2" s="20" t="s">
        <v>55</v>
      </c>
      <c r="K2" s="21" t="s">
        <v>59</v>
      </c>
    </row>
    <row r="3" spans="1:11" ht="18" x14ac:dyDescent="0.35">
      <c r="A3" s="13" t="s">
        <v>60</v>
      </c>
      <c r="B3" s="13">
        <v>5</v>
      </c>
      <c r="C3" s="13" t="s">
        <v>61</v>
      </c>
      <c r="D3" s="13">
        <v>600</v>
      </c>
      <c r="E3" t="b">
        <f t="shared" ref="E3:E21" si="0">AND(OR($C3=$K$2,$C3=$K$3),$D3&gt;=$K$5,$D3&lt;=$K$6)</f>
        <v>0</v>
      </c>
      <c r="J3" s="21"/>
      <c r="K3" s="21" t="s">
        <v>62</v>
      </c>
    </row>
    <row r="4" spans="1:11" ht="18" x14ac:dyDescent="0.35">
      <c r="A4" s="13" t="s">
        <v>63</v>
      </c>
      <c r="B4" s="13">
        <v>6</v>
      </c>
      <c r="C4" s="13" t="s">
        <v>64</v>
      </c>
      <c r="D4" s="13">
        <v>700</v>
      </c>
      <c r="E4" t="b">
        <f t="shared" si="0"/>
        <v>0</v>
      </c>
      <c r="J4" s="12"/>
      <c r="K4" s="12"/>
    </row>
    <row r="5" spans="1:11" ht="18" x14ac:dyDescent="0.35">
      <c r="A5" s="13" t="s">
        <v>57</v>
      </c>
      <c r="B5" s="13">
        <v>7</v>
      </c>
      <c r="C5" s="13" t="s">
        <v>58</v>
      </c>
      <c r="D5" s="13">
        <v>800</v>
      </c>
      <c r="E5" t="b">
        <f t="shared" si="0"/>
        <v>0</v>
      </c>
      <c r="J5" s="22" t="s">
        <v>56</v>
      </c>
      <c r="K5" s="21">
        <v>400</v>
      </c>
    </row>
    <row r="6" spans="1:11" ht="18" x14ac:dyDescent="0.35">
      <c r="A6" s="13" t="s">
        <v>65</v>
      </c>
      <c r="B6" s="13">
        <v>8</v>
      </c>
      <c r="C6" s="13" t="s">
        <v>64</v>
      </c>
      <c r="D6" s="13">
        <v>900</v>
      </c>
      <c r="E6" t="b">
        <f t="shared" si="0"/>
        <v>0</v>
      </c>
      <c r="J6" s="21"/>
      <c r="K6" s="21">
        <v>500</v>
      </c>
    </row>
    <row r="7" spans="1:11" ht="18" x14ac:dyDescent="0.35">
      <c r="A7" s="13" t="s">
        <v>63</v>
      </c>
      <c r="B7" s="13">
        <v>9</v>
      </c>
      <c r="C7" s="13" t="s">
        <v>59</v>
      </c>
      <c r="D7" s="13">
        <v>450</v>
      </c>
      <c r="E7" t="b">
        <f t="shared" si="0"/>
        <v>1</v>
      </c>
    </row>
    <row r="8" spans="1:11" ht="18" x14ac:dyDescent="0.35">
      <c r="A8" s="13" t="s">
        <v>60</v>
      </c>
      <c r="B8" s="13">
        <v>10</v>
      </c>
      <c r="C8" s="13" t="s">
        <v>66</v>
      </c>
      <c r="D8" s="13">
        <v>1100</v>
      </c>
      <c r="E8" t="b">
        <f t="shared" si="0"/>
        <v>0</v>
      </c>
    </row>
    <row r="9" spans="1:11" ht="18" x14ac:dyDescent="0.35">
      <c r="A9" s="13" t="s">
        <v>57</v>
      </c>
      <c r="B9" s="13">
        <v>11</v>
      </c>
      <c r="C9" s="13" t="s">
        <v>62</v>
      </c>
      <c r="D9" s="13">
        <v>1200</v>
      </c>
      <c r="E9" t="b">
        <f t="shared" si="0"/>
        <v>0</v>
      </c>
    </row>
    <row r="10" spans="1:11" ht="18" x14ac:dyDescent="0.35">
      <c r="A10" s="13" t="s">
        <v>65</v>
      </c>
      <c r="B10" s="13">
        <v>8</v>
      </c>
      <c r="C10" s="13" t="s">
        <v>67</v>
      </c>
      <c r="D10" s="13">
        <v>1300</v>
      </c>
      <c r="E10" t="b">
        <f t="shared" si="0"/>
        <v>0</v>
      </c>
    </row>
    <row r="11" spans="1:11" ht="18" x14ac:dyDescent="0.35">
      <c r="A11" s="13" t="s">
        <v>63</v>
      </c>
      <c r="B11" s="13">
        <v>13</v>
      </c>
      <c r="C11" s="13" t="s">
        <v>68</v>
      </c>
      <c r="D11" s="13">
        <v>1400</v>
      </c>
      <c r="E11" t="b">
        <f t="shared" si="0"/>
        <v>0</v>
      </c>
    </row>
    <row r="12" spans="1:11" ht="18" x14ac:dyDescent="0.35">
      <c r="A12" s="13" t="s">
        <v>57</v>
      </c>
      <c r="B12" s="13">
        <v>8</v>
      </c>
      <c r="C12" s="13" t="s">
        <v>62</v>
      </c>
      <c r="D12" s="13">
        <v>445</v>
      </c>
      <c r="E12" t="b">
        <f t="shared" si="0"/>
        <v>1</v>
      </c>
    </row>
    <row r="13" spans="1:11" ht="18" x14ac:dyDescent="0.35">
      <c r="A13" s="13" t="s">
        <v>65</v>
      </c>
      <c r="B13" s="13">
        <v>15</v>
      </c>
      <c r="C13" s="13" t="s">
        <v>69</v>
      </c>
      <c r="D13" s="13">
        <v>1600</v>
      </c>
      <c r="E13" t="b">
        <f t="shared" si="0"/>
        <v>0</v>
      </c>
    </row>
    <row r="14" spans="1:11" ht="18" x14ac:dyDescent="0.35">
      <c r="A14" s="13" t="s">
        <v>60</v>
      </c>
      <c r="B14" s="13">
        <v>5</v>
      </c>
      <c r="C14" s="13" t="s">
        <v>70</v>
      </c>
      <c r="D14" s="13">
        <v>1700</v>
      </c>
      <c r="E14" t="b">
        <f t="shared" si="0"/>
        <v>0</v>
      </c>
    </row>
    <row r="15" spans="1:11" ht="18" x14ac:dyDescent="0.35">
      <c r="A15" s="13" t="s">
        <v>63</v>
      </c>
      <c r="B15" s="13">
        <v>6</v>
      </c>
      <c r="C15" s="13" t="s">
        <v>62</v>
      </c>
      <c r="D15" s="13">
        <v>1800</v>
      </c>
      <c r="E15" t="b">
        <f t="shared" si="0"/>
        <v>0</v>
      </c>
    </row>
    <row r="16" spans="1:11" ht="18" x14ac:dyDescent="0.35">
      <c r="A16" s="13" t="s">
        <v>57</v>
      </c>
      <c r="B16" s="13">
        <v>18</v>
      </c>
      <c r="C16" s="13" t="s">
        <v>58</v>
      </c>
      <c r="D16" s="13">
        <v>1900</v>
      </c>
      <c r="E16" t="b">
        <f t="shared" si="0"/>
        <v>0</v>
      </c>
    </row>
    <row r="17" spans="1:5" ht="18" x14ac:dyDescent="0.35">
      <c r="A17" s="13" t="s">
        <v>65</v>
      </c>
      <c r="B17" s="13">
        <v>19</v>
      </c>
      <c r="C17" s="13" t="s">
        <v>71</v>
      </c>
      <c r="D17" s="13">
        <v>2000</v>
      </c>
      <c r="E17" t="b">
        <f t="shared" si="0"/>
        <v>0</v>
      </c>
    </row>
    <row r="18" spans="1:5" ht="18" x14ac:dyDescent="0.35">
      <c r="A18" s="13" t="s">
        <v>63</v>
      </c>
      <c r="B18" s="13">
        <v>4</v>
      </c>
      <c r="C18" s="13" t="s">
        <v>59</v>
      </c>
      <c r="D18" s="13">
        <v>2100</v>
      </c>
      <c r="E18" t="b">
        <f t="shared" si="0"/>
        <v>0</v>
      </c>
    </row>
    <row r="19" spans="1:5" ht="18" x14ac:dyDescent="0.35">
      <c r="A19" s="13" t="s">
        <v>57</v>
      </c>
      <c r="B19" s="13">
        <v>21</v>
      </c>
      <c r="C19" s="13" t="s">
        <v>72</v>
      </c>
      <c r="D19" s="13">
        <v>2200</v>
      </c>
      <c r="E19" t="b">
        <f t="shared" si="0"/>
        <v>0</v>
      </c>
    </row>
    <row r="20" spans="1:5" ht="18" x14ac:dyDescent="0.35">
      <c r="A20" s="13" t="s">
        <v>60</v>
      </c>
      <c r="B20" s="13">
        <v>22</v>
      </c>
      <c r="C20" s="13" t="s">
        <v>68</v>
      </c>
      <c r="D20" s="13">
        <v>2300</v>
      </c>
      <c r="E20" t="b">
        <f t="shared" si="0"/>
        <v>0</v>
      </c>
    </row>
    <row r="21" spans="1:5" ht="18" x14ac:dyDescent="0.35">
      <c r="A21" s="13" t="s">
        <v>63</v>
      </c>
      <c r="B21" s="13">
        <v>2</v>
      </c>
      <c r="C21" s="13" t="s">
        <v>68</v>
      </c>
      <c r="D21" s="13">
        <v>2400</v>
      </c>
      <c r="E21" t="b">
        <f t="shared" si="0"/>
        <v>0</v>
      </c>
    </row>
  </sheetData>
  <conditionalFormatting sqref="A2:D21">
    <cfRule type="expression" dxfId="0" priority="1">
      <formula>AND(OR($C2=$K$2,$C2=$K$3),$D2&gt;=$K$5,$D2&lt;=$K$6)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000A-F47E-48EA-9DF9-5AB6D3389E4C}">
  <dimension ref="A1:O11"/>
  <sheetViews>
    <sheetView workbookViewId="0">
      <selection activeCell="E2" sqref="E2"/>
    </sheetView>
  </sheetViews>
  <sheetFormatPr defaultRowHeight="14.4" x14ac:dyDescent="0.3"/>
  <cols>
    <col min="1" max="1" width="61" customWidth="1"/>
    <col min="5" max="5" width="19.33203125" customWidth="1"/>
  </cols>
  <sheetData>
    <row r="1" spans="1:15" ht="25.2" x14ac:dyDescent="0.45">
      <c r="A1" s="24" t="s">
        <v>73</v>
      </c>
      <c r="B1" s="12"/>
      <c r="C1" s="12"/>
      <c r="D1" s="12"/>
      <c r="E1" s="25" t="s">
        <v>74</v>
      </c>
      <c r="F1" s="26"/>
      <c r="G1" s="12"/>
      <c r="H1" s="12"/>
      <c r="I1" s="12"/>
      <c r="J1" s="12"/>
      <c r="K1" s="12"/>
      <c r="L1" s="12"/>
      <c r="M1" s="12"/>
      <c r="N1" s="12"/>
      <c r="O1" s="12"/>
    </row>
    <row r="2" spans="1:15" ht="25.2" x14ac:dyDescent="0.45">
      <c r="A2" s="27" t="s">
        <v>75</v>
      </c>
      <c r="B2" s="12"/>
      <c r="C2" s="12"/>
      <c r="D2" s="12"/>
      <c r="E2" s="27" t="str">
        <f>RIGHT(A2,LEN(A2)-FIND("-",A2,FIND("-",A2)+1))</f>
        <v>UNEC</v>
      </c>
      <c r="F2" s="26"/>
      <c r="G2" s="12"/>
      <c r="H2" s="12"/>
      <c r="I2" s="12"/>
      <c r="J2" s="12"/>
      <c r="K2" s="12"/>
      <c r="L2" s="12"/>
      <c r="M2" s="12"/>
      <c r="N2" s="12"/>
      <c r="O2" s="12"/>
    </row>
    <row r="3" spans="1:15" ht="25.2" x14ac:dyDescent="0.45">
      <c r="A3" s="27" t="s">
        <v>76</v>
      </c>
      <c r="B3" s="12"/>
      <c r="C3" s="12"/>
      <c r="D3" s="12"/>
      <c r="E3" s="27" t="str">
        <f t="shared" ref="E3:E6" si="0">RIGHT(A3,LEN(A3)-FIND("-",A3,FIND("-",A3)+1))</f>
        <v xml:space="preserve"> BDU</v>
      </c>
      <c r="F3" s="26"/>
      <c r="G3" s="12"/>
      <c r="H3" s="12"/>
      <c r="I3" s="12"/>
      <c r="J3" s="12"/>
      <c r="K3" s="12"/>
      <c r="L3" s="12"/>
      <c r="M3" s="12"/>
      <c r="N3" s="12"/>
      <c r="O3" s="12"/>
    </row>
    <row r="4" spans="1:15" ht="25.2" x14ac:dyDescent="0.45">
      <c r="A4" s="27" t="s">
        <v>77</v>
      </c>
      <c r="B4" s="12"/>
      <c r="C4" s="12"/>
      <c r="D4" s="12"/>
      <c r="E4" s="27" t="str">
        <f t="shared" si="0"/>
        <v xml:space="preserve"> BDU</v>
      </c>
      <c r="F4" s="26"/>
      <c r="G4" s="12"/>
      <c r="H4" s="12"/>
      <c r="I4" s="12"/>
      <c r="J4" s="12"/>
      <c r="K4" s="12"/>
      <c r="L4" s="12"/>
      <c r="M4" s="12"/>
      <c r="N4" s="12"/>
      <c r="O4" s="12"/>
    </row>
    <row r="5" spans="1:15" ht="25.2" x14ac:dyDescent="0.45">
      <c r="A5" s="27" t="s">
        <v>78</v>
      </c>
      <c r="B5" s="12"/>
      <c r="C5" s="12"/>
      <c r="D5" s="12"/>
      <c r="E5" s="27" t="str">
        <f t="shared" si="0"/>
        <v xml:space="preserve"> AzTU</v>
      </c>
      <c r="F5" s="26"/>
      <c r="G5" s="12"/>
      <c r="H5" s="12"/>
      <c r="I5" s="12"/>
      <c r="J5" s="12"/>
      <c r="K5" s="12"/>
      <c r="L5" s="12"/>
      <c r="M5" s="12"/>
      <c r="N5" s="12"/>
      <c r="O5" s="12"/>
    </row>
    <row r="6" spans="1:15" ht="25.2" x14ac:dyDescent="0.45">
      <c r="A6" s="27" t="s">
        <v>79</v>
      </c>
      <c r="B6" s="12"/>
      <c r="C6" s="12"/>
      <c r="D6" s="12"/>
      <c r="E6" s="27" t="str">
        <f t="shared" si="0"/>
        <v xml:space="preserve"> ADNSU</v>
      </c>
      <c r="F6" s="26"/>
      <c r="G6" s="12"/>
      <c r="H6" s="12"/>
      <c r="I6" s="12"/>
      <c r="J6" s="12"/>
      <c r="K6" s="12"/>
      <c r="L6" s="12"/>
      <c r="M6" s="12"/>
      <c r="N6" s="12"/>
      <c r="O6" s="12"/>
    </row>
    <row r="7" spans="1:15" x14ac:dyDescent="0.3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</row>
    <row r="8" spans="1:15" x14ac:dyDescent="0.3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1:15" x14ac:dyDescent="0.3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1:15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1:15" x14ac:dyDescent="0.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2937-B7C6-48CF-B0F8-7350DD81FB8E}">
  <dimension ref="A1:N14"/>
  <sheetViews>
    <sheetView workbookViewId="0">
      <selection activeCell="M3" sqref="M3"/>
    </sheetView>
  </sheetViews>
  <sheetFormatPr defaultRowHeight="14.4" x14ac:dyDescent="0.3"/>
  <cols>
    <col min="1" max="1" width="12.6640625" bestFit="1" customWidth="1"/>
    <col min="2" max="2" width="15.33203125" customWidth="1"/>
    <col min="3" max="3" width="10.88671875" customWidth="1"/>
    <col min="4" max="4" width="19.5546875" customWidth="1"/>
    <col min="10" max="10" width="16.77734375" customWidth="1"/>
    <col min="11" max="11" width="11.33203125" customWidth="1"/>
    <col min="13" max="13" width="20.44140625" customWidth="1"/>
  </cols>
  <sheetData>
    <row r="1" spans="1:14" ht="25.8" x14ac:dyDescent="0.5">
      <c r="A1" s="29" t="s">
        <v>80</v>
      </c>
      <c r="B1" s="29" t="s">
        <v>81</v>
      </c>
      <c r="C1" s="29" t="s">
        <v>82</v>
      </c>
      <c r="D1" s="29" t="s">
        <v>83</v>
      </c>
      <c r="E1" s="28"/>
      <c r="F1" s="28"/>
      <c r="G1" s="28"/>
      <c r="H1" s="28"/>
      <c r="I1" s="56" t="s">
        <v>84</v>
      </c>
      <c r="J1" s="56"/>
      <c r="K1" s="56"/>
      <c r="N1" s="28"/>
    </row>
    <row r="2" spans="1:14" ht="21" x14ac:dyDescent="0.4">
      <c r="A2" s="30" t="s">
        <v>85</v>
      </c>
      <c r="B2" s="30">
        <v>28</v>
      </c>
      <c r="C2" s="30">
        <v>451</v>
      </c>
      <c r="D2" s="31">
        <f>C2*B2</f>
        <v>12628</v>
      </c>
      <c r="E2" s="28"/>
      <c r="F2" s="28"/>
      <c r="G2" s="28"/>
      <c r="H2" s="28"/>
      <c r="I2" s="32" t="s">
        <v>80</v>
      </c>
      <c r="J2" s="32" t="s">
        <v>81</v>
      </c>
      <c r="K2" s="32" t="s">
        <v>82</v>
      </c>
      <c r="L2" s="12"/>
      <c r="M2" s="17" t="s">
        <v>86</v>
      </c>
      <c r="N2" s="28"/>
    </row>
    <row r="3" spans="1:14" ht="21" x14ac:dyDescent="0.4">
      <c r="A3" s="30" t="s">
        <v>87</v>
      </c>
      <c r="B3" s="30">
        <v>23</v>
      </c>
      <c r="C3" s="30">
        <v>232</v>
      </c>
      <c r="D3" s="31">
        <f t="shared" ref="D3:D11" si="0">C3*B3</f>
        <v>5336</v>
      </c>
      <c r="E3" s="28"/>
      <c r="F3" s="28"/>
      <c r="G3" s="28"/>
      <c r="H3" s="28"/>
      <c r="I3" s="30" t="s">
        <v>88</v>
      </c>
      <c r="J3" s="30">
        <v>51</v>
      </c>
      <c r="K3" s="30" t="s">
        <v>89</v>
      </c>
      <c r="L3" s="12"/>
      <c r="M3" s="31">
        <f>DSUM(A1:D11,D1,I2:K3)</f>
        <v>24735</v>
      </c>
      <c r="N3" s="28"/>
    </row>
    <row r="4" spans="1:14" ht="21" x14ac:dyDescent="0.4">
      <c r="A4" s="30" t="s">
        <v>88</v>
      </c>
      <c r="B4" s="30">
        <v>51</v>
      </c>
      <c r="C4" s="30">
        <v>384</v>
      </c>
      <c r="D4" s="31">
        <f t="shared" si="0"/>
        <v>19584</v>
      </c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14" ht="21" x14ac:dyDescent="0.4">
      <c r="A5" s="30" t="s">
        <v>85</v>
      </c>
      <c r="B5" s="30">
        <v>33</v>
      </c>
      <c r="C5" s="30">
        <v>383</v>
      </c>
      <c r="D5" s="31">
        <f t="shared" si="0"/>
        <v>12639</v>
      </c>
      <c r="E5" s="28"/>
      <c r="F5" s="28"/>
      <c r="G5" s="28"/>
      <c r="H5" s="28"/>
      <c r="I5" s="28"/>
      <c r="J5" s="28"/>
      <c r="K5" s="28"/>
      <c r="L5" s="28"/>
      <c r="M5" s="28"/>
      <c r="N5" s="28"/>
    </row>
    <row r="6" spans="1:14" ht="21" x14ac:dyDescent="0.4">
      <c r="A6" s="30" t="s">
        <v>87</v>
      </c>
      <c r="B6" s="30">
        <v>30</v>
      </c>
      <c r="C6" s="30">
        <v>453</v>
      </c>
      <c r="D6" s="31">
        <f t="shared" si="0"/>
        <v>13590</v>
      </c>
      <c r="E6" s="28"/>
      <c r="F6" s="28"/>
      <c r="G6" s="28"/>
      <c r="H6" s="28"/>
      <c r="I6" s="28"/>
      <c r="J6" s="28"/>
      <c r="K6" s="28"/>
      <c r="L6" s="28"/>
      <c r="M6" s="28"/>
      <c r="N6" s="28"/>
    </row>
    <row r="7" spans="1:14" ht="21" x14ac:dyDescent="0.4">
      <c r="A7" s="30" t="s">
        <v>88</v>
      </c>
      <c r="B7" s="30">
        <v>51</v>
      </c>
      <c r="C7" s="30">
        <v>55</v>
      </c>
      <c r="D7" s="31">
        <f t="shared" si="0"/>
        <v>2805</v>
      </c>
      <c r="E7" s="28"/>
      <c r="F7" s="28"/>
      <c r="G7" s="28"/>
      <c r="H7" s="28"/>
      <c r="I7" s="28"/>
      <c r="J7" s="28"/>
      <c r="K7" s="28"/>
      <c r="L7" s="28"/>
      <c r="M7" s="28"/>
      <c r="N7" s="28"/>
    </row>
    <row r="8" spans="1:14" ht="21" x14ac:dyDescent="0.4">
      <c r="A8" s="30" t="s">
        <v>90</v>
      </c>
      <c r="B8" s="30">
        <v>28</v>
      </c>
      <c r="C8" s="30">
        <v>439</v>
      </c>
      <c r="D8" s="31">
        <f t="shared" si="0"/>
        <v>12292</v>
      </c>
      <c r="E8" s="28"/>
      <c r="F8" s="28"/>
      <c r="G8" s="28"/>
      <c r="H8" s="28"/>
      <c r="I8" s="28"/>
      <c r="J8" s="28"/>
      <c r="K8" s="28"/>
      <c r="L8" s="28"/>
      <c r="M8" s="28"/>
      <c r="N8" s="28"/>
    </row>
    <row r="9" spans="1:14" ht="21" x14ac:dyDescent="0.4">
      <c r="A9" s="30" t="s">
        <v>91</v>
      </c>
      <c r="B9" s="30">
        <v>28</v>
      </c>
      <c r="C9" s="30">
        <v>235</v>
      </c>
      <c r="D9" s="31">
        <f t="shared" si="0"/>
        <v>6580</v>
      </c>
      <c r="E9" s="28"/>
      <c r="F9" s="28"/>
      <c r="G9" s="28"/>
      <c r="H9" s="28"/>
      <c r="I9" s="28"/>
      <c r="J9" s="28"/>
      <c r="K9" s="28"/>
      <c r="L9" s="28"/>
      <c r="M9" s="28"/>
      <c r="N9" s="28"/>
    </row>
    <row r="10" spans="1:14" ht="21" x14ac:dyDescent="0.4">
      <c r="A10" s="30" t="s">
        <v>90</v>
      </c>
      <c r="B10" s="30">
        <v>31</v>
      </c>
      <c r="C10" s="30">
        <v>364</v>
      </c>
      <c r="D10" s="31">
        <f t="shared" si="0"/>
        <v>11284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</row>
    <row r="11" spans="1:14" ht="21" x14ac:dyDescent="0.4">
      <c r="A11" s="30" t="s">
        <v>88</v>
      </c>
      <c r="B11" s="30">
        <v>51</v>
      </c>
      <c r="C11" s="30">
        <v>101</v>
      </c>
      <c r="D11" s="31">
        <f t="shared" si="0"/>
        <v>5151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</row>
    <row r="12" spans="1:14" ht="21" x14ac:dyDescent="0.4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</row>
    <row r="13" spans="1:14" ht="21" x14ac:dyDescent="0.4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</row>
    <row r="14" spans="1:14" ht="21" x14ac:dyDescent="0.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</row>
  </sheetData>
  <mergeCells count="1">
    <mergeCell ref="I1:K1"/>
  </mergeCells>
  <dataValidations count="1">
    <dataValidation type="list" allowBlank="1" showInputMessage="1" showErrorMessage="1" sqref="I3" xr:uid="{F340F60F-0087-4415-87F4-A277827799DB}">
      <formula1>$A$3:$A$12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4F86C-FB10-4966-BE58-C76CB91175E7}">
  <dimension ref="A1:E11"/>
  <sheetViews>
    <sheetView workbookViewId="0">
      <selection activeCell="E2" sqref="E2"/>
    </sheetView>
  </sheetViews>
  <sheetFormatPr defaultRowHeight="14.4" x14ac:dyDescent="0.3"/>
  <cols>
    <col min="1" max="2" width="15.5546875" bestFit="1" customWidth="1"/>
    <col min="3" max="3" width="24.33203125" customWidth="1"/>
    <col min="4" max="4" width="29.21875" customWidth="1"/>
    <col min="5" max="5" width="16" customWidth="1"/>
  </cols>
  <sheetData>
    <row r="1" spans="1:5" ht="20.399999999999999" x14ac:dyDescent="0.35">
      <c r="A1" s="34" t="s">
        <v>96</v>
      </c>
      <c r="B1" s="34" t="s">
        <v>92</v>
      </c>
      <c r="C1" s="34" t="s">
        <v>93</v>
      </c>
      <c r="D1" s="34" t="s">
        <v>94</v>
      </c>
      <c r="E1" s="34" t="s">
        <v>95</v>
      </c>
    </row>
    <row r="2" spans="1:5" ht="21" x14ac:dyDescent="0.4">
      <c r="A2" s="33">
        <v>44846</v>
      </c>
      <c r="B2" s="33">
        <f>EOMONTH(A2,0)</f>
        <v>44865</v>
      </c>
      <c r="C2" s="33">
        <f>WORKDAY(A2,20)</f>
        <v>44874</v>
      </c>
      <c r="D2" s="33">
        <f>EOMONTH(A2,-2)+1</f>
        <v>44805</v>
      </c>
      <c r="E2" s="33">
        <f>EDATE(A2,3)</f>
        <v>44938</v>
      </c>
    </row>
    <row r="3" spans="1:5" ht="21" x14ac:dyDescent="0.4">
      <c r="A3" s="33">
        <v>44877</v>
      </c>
      <c r="B3" s="33">
        <f t="shared" ref="B3:B11" si="0">EOMONTH(A3,0)</f>
        <v>44895</v>
      </c>
      <c r="C3" s="33">
        <f t="shared" ref="C3:C11" si="1">WORKDAY(A3,20)</f>
        <v>44904</v>
      </c>
      <c r="D3" s="33">
        <f t="shared" ref="D3:D11" si="2">EOMONTH(A3,-2)+1</f>
        <v>44835</v>
      </c>
      <c r="E3" s="33">
        <f t="shared" ref="E3:E11" si="3">EDATE(A3,3)</f>
        <v>44969</v>
      </c>
    </row>
    <row r="4" spans="1:5" ht="21" x14ac:dyDescent="0.4">
      <c r="A4" s="33">
        <v>44907</v>
      </c>
      <c r="B4" s="33">
        <f t="shared" si="0"/>
        <v>44926</v>
      </c>
      <c r="C4" s="33">
        <f t="shared" si="1"/>
        <v>44935</v>
      </c>
      <c r="D4" s="33">
        <f t="shared" si="2"/>
        <v>44866</v>
      </c>
      <c r="E4" s="33">
        <f t="shared" si="3"/>
        <v>44997</v>
      </c>
    </row>
    <row r="5" spans="1:5" ht="21" x14ac:dyDescent="0.4">
      <c r="A5" s="33">
        <v>44938</v>
      </c>
      <c r="B5" s="33">
        <f t="shared" si="0"/>
        <v>44957</v>
      </c>
      <c r="C5" s="33">
        <f t="shared" si="1"/>
        <v>44966</v>
      </c>
      <c r="D5" s="33">
        <f t="shared" si="2"/>
        <v>44896</v>
      </c>
      <c r="E5" s="33">
        <f t="shared" si="3"/>
        <v>45028</v>
      </c>
    </row>
    <row r="6" spans="1:5" ht="21" x14ac:dyDescent="0.4">
      <c r="A6" s="33">
        <v>44969</v>
      </c>
      <c r="B6" s="33">
        <f t="shared" si="0"/>
        <v>44985</v>
      </c>
      <c r="C6" s="33">
        <f t="shared" si="1"/>
        <v>44995</v>
      </c>
      <c r="D6" s="33">
        <f t="shared" si="2"/>
        <v>44927</v>
      </c>
      <c r="E6" s="33">
        <f t="shared" si="3"/>
        <v>45058</v>
      </c>
    </row>
    <row r="7" spans="1:5" ht="21" x14ac:dyDescent="0.4">
      <c r="A7" s="33">
        <v>44997</v>
      </c>
      <c r="B7" s="33">
        <f t="shared" si="0"/>
        <v>45016</v>
      </c>
      <c r="C7" s="33">
        <f t="shared" si="1"/>
        <v>45023</v>
      </c>
      <c r="D7" s="33">
        <f t="shared" si="2"/>
        <v>44958</v>
      </c>
      <c r="E7" s="33">
        <f t="shared" si="3"/>
        <v>45089</v>
      </c>
    </row>
    <row r="8" spans="1:5" ht="21" x14ac:dyDescent="0.4">
      <c r="A8" s="33">
        <v>45028</v>
      </c>
      <c r="B8" s="33">
        <f t="shared" si="0"/>
        <v>45046</v>
      </c>
      <c r="C8" s="33">
        <f t="shared" si="1"/>
        <v>45056</v>
      </c>
      <c r="D8" s="33">
        <f t="shared" si="2"/>
        <v>44986</v>
      </c>
      <c r="E8" s="33">
        <f t="shared" si="3"/>
        <v>45119</v>
      </c>
    </row>
    <row r="9" spans="1:5" ht="21" x14ac:dyDescent="0.4">
      <c r="A9" s="33">
        <v>45058</v>
      </c>
      <c r="B9" s="33">
        <f t="shared" si="0"/>
        <v>45077</v>
      </c>
      <c r="C9" s="33">
        <f t="shared" si="1"/>
        <v>45086</v>
      </c>
      <c r="D9" s="33">
        <f t="shared" si="2"/>
        <v>45017</v>
      </c>
      <c r="E9" s="33">
        <f t="shared" si="3"/>
        <v>45150</v>
      </c>
    </row>
    <row r="10" spans="1:5" ht="21" x14ac:dyDescent="0.4">
      <c r="A10" s="33">
        <v>45089</v>
      </c>
      <c r="B10" s="33">
        <f t="shared" si="0"/>
        <v>45107</v>
      </c>
      <c r="C10" s="33">
        <f t="shared" si="1"/>
        <v>45117</v>
      </c>
      <c r="D10" s="33">
        <f t="shared" si="2"/>
        <v>45047</v>
      </c>
      <c r="E10" s="33">
        <f t="shared" si="3"/>
        <v>45181</v>
      </c>
    </row>
    <row r="11" spans="1:5" ht="21" x14ac:dyDescent="0.4">
      <c r="A11" s="33">
        <v>45119</v>
      </c>
      <c r="B11" s="33">
        <f t="shared" si="0"/>
        <v>45138</v>
      </c>
      <c r="C11" s="33">
        <f t="shared" si="1"/>
        <v>45147</v>
      </c>
      <c r="D11" s="33">
        <f t="shared" si="2"/>
        <v>45078</v>
      </c>
      <c r="E11" s="33">
        <f t="shared" si="3"/>
        <v>45211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31838-4E2D-4F48-ABB5-73226080708E}">
  <dimension ref="A1:F10"/>
  <sheetViews>
    <sheetView workbookViewId="0">
      <selection activeCell="C6" sqref="C6"/>
    </sheetView>
  </sheetViews>
  <sheetFormatPr defaultRowHeight="14.4" x14ac:dyDescent="0.3"/>
  <cols>
    <col min="1" max="1" width="13.33203125" bestFit="1" customWidth="1"/>
    <col min="2" max="2" width="12.6640625" bestFit="1" customWidth="1"/>
    <col min="3" max="3" width="14.77734375" customWidth="1"/>
    <col min="4" max="4" width="14.77734375" bestFit="1" customWidth="1"/>
    <col min="5" max="6" width="16.44140625" bestFit="1" customWidth="1"/>
  </cols>
  <sheetData>
    <row r="1" spans="1:6" ht="20.399999999999999" x14ac:dyDescent="0.35">
      <c r="A1" s="37" t="s">
        <v>83</v>
      </c>
      <c r="B1" s="37" t="s">
        <v>97</v>
      </c>
      <c r="C1" s="37" t="s">
        <v>98</v>
      </c>
      <c r="D1" s="37" t="s">
        <v>99</v>
      </c>
    </row>
    <row r="2" spans="1:6" ht="21" x14ac:dyDescent="0.4">
      <c r="A2" s="31">
        <v>35600</v>
      </c>
      <c r="B2" s="30">
        <v>5</v>
      </c>
      <c r="C2" s="36">
        <v>5.6000000000000001E-2</v>
      </c>
      <c r="D2" s="31">
        <f>A2*B2*C2</f>
        <v>9968</v>
      </c>
    </row>
    <row r="3" spans="1:6" ht="21" x14ac:dyDescent="0.4">
      <c r="A3" s="35"/>
      <c r="B3" s="35"/>
      <c r="C3" s="35"/>
      <c r="D3" s="35"/>
    </row>
    <row r="4" spans="1:6" ht="21" x14ac:dyDescent="0.4">
      <c r="A4" s="35"/>
      <c r="B4" s="35"/>
      <c r="C4" s="35"/>
      <c r="D4" s="35"/>
    </row>
    <row r="5" spans="1:6" ht="22.8" x14ac:dyDescent="0.4">
      <c r="A5" s="35"/>
      <c r="B5" s="57">
        <f>D2</f>
        <v>9968</v>
      </c>
      <c r="C5" s="39">
        <v>4.2999999999999997E-2</v>
      </c>
      <c r="D5" s="40">
        <v>0.05</v>
      </c>
      <c r="E5" s="40">
        <v>0.06</v>
      </c>
      <c r="F5" s="40">
        <v>0.08</v>
      </c>
    </row>
    <row r="6" spans="1:6" ht="22.8" x14ac:dyDescent="0.4">
      <c r="A6" s="35"/>
      <c r="B6" s="38">
        <v>1</v>
      </c>
      <c r="C6" s="58">
        <f t="dataTable" ref="C6:F10" dt2D="1" dtr="1" r1="C2" r2="B2"/>
        <v>1530.8</v>
      </c>
      <c r="D6" s="58">
        <v>1780</v>
      </c>
      <c r="E6" s="58">
        <v>2136</v>
      </c>
      <c r="F6" s="58">
        <v>2848</v>
      </c>
    </row>
    <row r="7" spans="1:6" ht="22.8" x14ac:dyDescent="0.4">
      <c r="A7" s="35"/>
      <c r="B7" s="38">
        <v>2</v>
      </c>
      <c r="C7" s="58">
        <v>3061.6</v>
      </c>
      <c r="D7" s="58">
        <v>3560</v>
      </c>
      <c r="E7" s="58">
        <v>4272</v>
      </c>
      <c r="F7" s="58">
        <v>5696</v>
      </c>
    </row>
    <row r="8" spans="1:6" ht="22.8" x14ac:dyDescent="0.4">
      <c r="A8" s="35"/>
      <c r="B8" s="38">
        <v>3</v>
      </c>
      <c r="C8" s="58">
        <v>4592.3999999999996</v>
      </c>
      <c r="D8" s="58">
        <v>5340</v>
      </c>
      <c r="E8" s="58">
        <v>6408</v>
      </c>
      <c r="F8" s="58">
        <v>8544</v>
      </c>
    </row>
    <row r="9" spans="1:6" ht="22.8" x14ac:dyDescent="0.4">
      <c r="B9" s="38">
        <v>4</v>
      </c>
      <c r="C9" s="58">
        <v>6123.2</v>
      </c>
      <c r="D9" s="58">
        <v>7120</v>
      </c>
      <c r="E9" s="58">
        <v>8544</v>
      </c>
      <c r="F9" s="58">
        <v>11392</v>
      </c>
    </row>
    <row r="10" spans="1:6" ht="22.8" x14ac:dyDescent="0.4">
      <c r="B10" s="38">
        <v>5</v>
      </c>
      <c r="C10" s="58">
        <v>7653.9999999999991</v>
      </c>
      <c r="D10" s="58">
        <v>8900</v>
      </c>
      <c r="E10" s="58">
        <v>10680</v>
      </c>
      <c r="F10" s="58">
        <v>14240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2145E-C961-4B9D-8057-18A81490311F}">
  <dimension ref="B3:E8"/>
  <sheetViews>
    <sheetView workbookViewId="0">
      <selection activeCell="E4" sqref="E4"/>
    </sheetView>
  </sheetViews>
  <sheetFormatPr defaultRowHeight="14.4" x14ac:dyDescent="0.3"/>
  <cols>
    <col min="2" max="2" width="25.44140625" customWidth="1"/>
    <col min="3" max="3" width="36.21875" customWidth="1"/>
    <col min="4" max="4" width="18.33203125" customWidth="1"/>
    <col min="5" max="5" width="23.21875" customWidth="1"/>
  </cols>
  <sheetData>
    <row r="3" spans="2:5" ht="17.399999999999999" x14ac:dyDescent="0.3">
      <c r="B3" s="22" t="s">
        <v>102</v>
      </c>
      <c r="C3" s="22" t="s">
        <v>100</v>
      </c>
      <c r="D3" s="22" t="s">
        <v>101</v>
      </c>
      <c r="E3" s="43" t="s">
        <v>103</v>
      </c>
    </row>
    <row r="4" spans="2:5" ht="18" x14ac:dyDescent="0.35">
      <c r="B4" s="41">
        <v>6.4699999999999994E-2</v>
      </c>
      <c r="C4" s="13">
        <v>30</v>
      </c>
      <c r="D4" s="44">
        <v>450000</v>
      </c>
      <c r="E4" s="59">
        <f>PMT(B4,C4*12,-D4)</f>
        <v>29115.000004595207</v>
      </c>
    </row>
    <row r="5" spans="2:5" ht="18" x14ac:dyDescent="0.35">
      <c r="B5" s="42">
        <v>7.0000000000000007E-2</v>
      </c>
      <c r="C5" s="13">
        <v>30</v>
      </c>
      <c r="D5" s="44">
        <v>548000</v>
      </c>
      <c r="E5" s="59">
        <f t="shared" ref="E5:E8" si="0">PMT(B5,C5*12,-D5)</f>
        <v>38360.000001013257</v>
      </c>
    </row>
    <row r="6" spans="2:5" ht="18" x14ac:dyDescent="0.35">
      <c r="B6" s="41">
        <v>6.4199999999999993E-2</v>
      </c>
      <c r="C6" s="13">
        <v>15</v>
      </c>
      <c r="D6" s="44">
        <v>349000</v>
      </c>
      <c r="E6" s="59">
        <f t="shared" si="0"/>
        <v>22406.106323677031</v>
      </c>
    </row>
    <row r="7" spans="2:5" ht="18" x14ac:dyDescent="0.35">
      <c r="B7" s="41">
        <v>7.4499999999999997E-2</v>
      </c>
      <c r="C7" s="13">
        <v>25</v>
      </c>
      <c r="D7" s="44">
        <v>459000</v>
      </c>
      <c r="E7" s="59">
        <f t="shared" si="0"/>
        <v>34195.500014860831</v>
      </c>
    </row>
    <row r="8" spans="2:5" ht="18" x14ac:dyDescent="0.35">
      <c r="B8" s="41">
        <v>6.1499999999999999E-2</v>
      </c>
      <c r="C8" s="13">
        <v>15</v>
      </c>
      <c r="D8" s="44">
        <v>1232000</v>
      </c>
      <c r="E8" s="59">
        <f t="shared" si="0"/>
        <v>75769.636422615848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F47FD-E075-4C86-9D9C-34F7481DF34B}">
  <dimension ref="A1:I37"/>
  <sheetViews>
    <sheetView workbookViewId="0">
      <selection activeCell="I3" sqref="I3"/>
    </sheetView>
  </sheetViews>
  <sheetFormatPr defaultRowHeight="14.4" x14ac:dyDescent="0.3"/>
  <cols>
    <col min="1" max="1" width="25.33203125" bestFit="1" customWidth="1"/>
    <col min="2" max="2" width="10.6640625" bestFit="1" customWidth="1"/>
    <col min="3" max="3" width="12.33203125" customWidth="1"/>
    <col min="4" max="4" width="14.88671875" customWidth="1"/>
    <col min="5" max="5" width="12.109375" customWidth="1"/>
    <col min="6" max="6" width="11.88671875" customWidth="1"/>
    <col min="7" max="7" width="11.5546875" customWidth="1"/>
    <col min="8" max="8" width="15.5546875" customWidth="1"/>
    <col min="9" max="9" width="18.88671875" customWidth="1"/>
    <col min="15" max="15" width="13.77734375" customWidth="1"/>
    <col min="17" max="17" width="13" customWidth="1"/>
  </cols>
  <sheetData>
    <row r="1" spans="1:9" ht="17.399999999999999" x14ac:dyDescent="0.3">
      <c r="A1" s="45" t="s">
        <v>104</v>
      </c>
      <c r="B1" s="45" t="s">
        <v>105</v>
      </c>
      <c r="C1" s="45" t="s">
        <v>106</v>
      </c>
      <c r="D1" s="46" t="s">
        <v>107</v>
      </c>
      <c r="E1" s="46" t="s">
        <v>108</v>
      </c>
      <c r="F1" s="46" t="s">
        <v>109</v>
      </c>
      <c r="G1" s="46" t="s">
        <v>110</v>
      </c>
      <c r="H1" s="46" t="s">
        <v>111</v>
      </c>
      <c r="I1" s="45" t="s">
        <v>112</v>
      </c>
    </row>
    <row r="2" spans="1:9" ht="15.6" x14ac:dyDescent="0.3">
      <c r="A2" s="47" t="s">
        <v>113</v>
      </c>
      <c r="B2" s="47" t="s">
        <v>114</v>
      </c>
      <c r="C2" s="48">
        <v>555</v>
      </c>
      <c r="D2" s="48">
        <v>400</v>
      </c>
      <c r="E2" s="48">
        <v>400</v>
      </c>
      <c r="F2" s="48">
        <v>400</v>
      </c>
      <c r="G2" s="48">
        <v>400</v>
      </c>
      <c r="H2" s="48">
        <v>317</v>
      </c>
      <c r="I2" s="48">
        <f>IF(COUNTIFS(D2:H2,"&gt;300")&gt;4,C2*35%,"Bonus yoxdur")</f>
        <v>194.25</v>
      </c>
    </row>
    <row r="3" spans="1:9" ht="15.6" x14ac:dyDescent="0.3">
      <c r="A3" s="47" t="s">
        <v>115</v>
      </c>
      <c r="B3" s="47" t="s">
        <v>116</v>
      </c>
      <c r="C3" s="48">
        <v>517</v>
      </c>
      <c r="D3" s="48">
        <v>163</v>
      </c>
      <c r="E3" s="48">
        <v>110</v>
      </c>
      <c r="F3" s="48">
        <v>185</v>
      </c>
      <c r="G3" s="48">
        <v>114</v>
      </c>
      <c r="H3" s="48">
        <v>149</v>
      </c>
      <c r="I3" s="48" t="str">
        <f t="shared" ref="I3:I37" si="0">IF(COUNTIFS(D3:H3,"&gt;300")&gt;4,C3*35%,"Bonus yoxdur")</f>
        <v>Bonus yoxdur</v>
      </c>
    </row>
    <row r="4" spans="1:9" ht="15.6" x14ac:dyDescent="0.3">
      <c r="A4" s="47" t="s">
        <v>117</v>
      </c>
      <c r="B4" s="47" t="s">
        <v>118</v>
      </c>
      <c r="C4" s="48">
        <v>575</v>
      </c>
      <c r="D4" s="48">
        <v>349</v>
      </c>
      <c r="E4" s="48">
        <v>354</v>
      </c>
      <c r="F4" s="48">
        <v>303</v>
      </c>
      <c r="G4" s="48">
        <v>229</v>
      </c>
      <c r="H4" s="48">
        <v>272</v>
      </c>
      <c r="I4" s="48" t="str">
        <f t="shared" si="0"/>
        <v>Bonus yoxdur</v>
      </c>
    </row>
    <row r="5" spans="1:9" ht="15.6" x14ac:dyDescent="0.3">
      <c r="A5" s="47" t="s">
        <v>119</v>
      </c>
      <c r="B5" s="47" t="s">
        <v>120</v>
      </c>
      <c r="C5" s="48">
        <v>625</v>
      </c>
      <c r="D5" s="48">
        <v>152</v>
      </c>
      <c r="E5" s="48">
        <v>208</v>
      </c>
      <c r="F5" s="48">
        <v>296</v>
      </c>
      <c r="G5" s="48">
        <v>120</v>
      </c>
      <c r="H5" s="48">
        <v>329</v>
      </c>
      <c r="I5" s="48" t="str">
        <f t="shared" si="0"/>
        <v>Bonus yoxdur</v>
      </c>
    </row>
    <row r="6" spans="1:9" ht="15.6" x14ac:dyDescent="0.3">
      <c r="A6" s="47" t="s">
        <v>121</v>
      </c>
      <c r="B6" s="47" t="s">
        <v>122</v>
      </c>
      <c r="C6" s="48">
        <v>894</v>
      </c>
      <c r="D6" s="48">
        <v>245</v>
      </c>
      <c r="E6" s="48">
        <v>224</v>
      </c>
      <c r="F6" s="48">
        <v>295</v>
      </c>
      <c r="G6" s="48">
        <v>114</v>
      </c>
      <c r="H6" s="48">
        <v>398</v>
      </c>
      <c r="I6" s="48" t="str">
        <f t="shared" si="0"/>
        <v>Bonus yoxdur</v>
      </c>
    </row>
    <row r="7" spans="1:9" ht="15.6" x14ac:dyDescent="0.3">
      <c r="A7" s="47" t="s">
        <v>123</v>
      </c>
      <c r="B7" s="47" t="s">
        <v>124</v>
      </c>
      <c r="C7" s="48">
        <v>427</v>
      </c>
      <c r="D7" s="48">
        <v>125</v>
      </c>
      <c r="E7" s="48">
        <v>203</v>
      </c>
      <c r="F7" s="48">
        <v>275</v>
      </c>
      <c r="G7" s="48">
        <v>113</v>
      </c>
      <c r="H7" s="48">
        <v>237</v>
      </c>
      <c r="I7" s="48" t="str">
        <f t="shared" si="0"/>
        <v>Bonus yoxdur</v>
      </c>
    </row>
    <row r="8" spans="1:9" ht="15.6" x14ac:dyDescent="0.3">
      <c r="A8" s="47" t="s">
        <v>125</v>
      </c>
      <c r="B8" s="47" t="s">
        <v>114</v>
      </c>
      <c r="C8" s="48">
        <v>828</v>
      </c>
      <c r="D8" s="48">
        <v>341</v>
      </c>
      <c r="E8" s="48">
        <v>266</v>
      </c>
      <c r="F8" s="48">
        <v>140</v>
      </c>
      <c r="G8" s="48">
        <v>133</v>
      </c>
      <c r="H8" s="48">
        <v>237</v>
      </c>
      <c r="I8" s="48" t="str">
        <f t="shared" si="0"/>
        <v>Bonus yoxdur</v>
      </c>
    </row>
    <row r="9" spans="1:9" ht="15.6" x14ac:dyDescent="0.3">
      <c r="A9" s="47" t="s">
        <v>126</v>
      </c>
      <c r="B9" s="47" t="s">
        <v>116</v>
      </c>
      <c r="C9" s="48">
        <v>572</v>
      </c>
      <c r="D9" s="48">
        <v>349</v>
      </c>
      <c r="E9" s="48">
        <v>188</v>
      </c>
      <c r="F9" s="48">
        <v>379</v>
      </c>
      <c r="G9" s="48">
        <v>379</v>
      </c>
      <c r="H9" s="48">
        <v>226</v>
      </c>
      <c r="I9" s="48" t="str">
        <f t="shared" si="0"/>
        <v>Bonus yoxdur</v>
      </c>
    </row>
    <row r="10" spans="1:9" ht="15.6" x14ac:dyDescent="0.3">
      <c r="A10" s="47" t="s">
        <v>127</v>
      </c>
      <c r="B10" s="47" t="s">
        <v>128</v>
      </c>
      <c r="C10" s="48">
        <v>1500</v>
      </c>
      <c r="D10" s="48">
        <v>372</v>
      </c>
      <c r="E10" s="48">
        <v>308</v>
      </c>
      <c r="F10" s="48">
        <v>351</v>
      </c>
      <c r="G10" s="48">
        <v>321</v>
      </c>
      <c r="H10" s="48">
        <v>369</v>
      </c>
      <c r="I10" s="48">
        <f t="shared" si="0"/>
        <v>525</v>
      </c>
    </row>
    <row r="11" spans="1:9" ht="15.6" x14ac:dyDescent="0.3">
      <c r="A11" s="47" t="s">
        <v>129</v>
      </c>
      <c r="B11" s="47" t="s">
        <v>120</v>
      </c>
      <c r="C11" s="48">
        <v>614</v>
      </c>
      <c r="D11" s="48">
        <v>377</v>
      </c>
      <c r="E11" s="48">
        <v>305</v>
      </c>
      <c r="F11" s="48">
        <v>208</v>
      </c>
      <c r="G11" s="48">
        <v>333</v>
      </c>
      <c r="H11" s="48">
        <v>211</v>
      </c>
      <c r="I11" s="48" t="str">
        <f t="shared" si="0"/>
        <v>Bonus yoxdur</v>
      </c>
    </row>
    <row r="12" spans="1:9" ht="15.6" x14ac:dyDescent="0.3">
      <c r="A12" s="47" t="s">
        <v>130</v>
      </c>
      <c r="B12" s="47" t="s">
        <v>122</v>
      </c>
      <c r="C12" s="48">
        <v>982</v>
      </c>
      <c r="D12" s="48">
        <v>286</v>
      </c>
      <c r="E12" s="48">
        <v>348</v>
      </c>
      <c r="F12" s="48">
        <v>291</v>
      </c>
      <c r="G12" s="48">
        <v>185</v>
      </c>
      <c r="H12" s="48">
        <v>306</v>
      </c>
      <c r="I12" s="48" t="str">
        <f t="shared" si="0"/>
        <v>Bonus yoxdur</v>
      </c>
    </row>
    <row r="13" spans="1:9" ht="15.6" x14ac:dyDescent="0.3">
      <c r="A13" s="47" t="s">
        <v>131</v>
      </c>
      <c r="B13" s="47" t="s">
        <v>132</v>
      </c>
      <c r="C13" s="48">
        <v>790</v>
      </c>
      <c r="D13" s="48">
        <v>224</v>
      </c>
      <c r="E13" s="48">
        <v>145</v>
      </c>
      <c r="F13" s="48">
        <v>216</v>
      </c>
      <c r="G13" s="48">
        <v>179</v>
      </c>
      <c r="H13" s="48">
        <v>299</v>
      </c>
      <c r="I13" s="48" t="str">
        <f t="shared" si="0"/>
        <v>Bonus yoxdur</v>
      </c>
    </row>
    <row r="14" spans="1:9" ht="15.6" x14ac:dyDescent="0.3">
      <c r="A14" s="47" t="s">
        <v>133</v>
      </c>
      <c r="B14" s="47" t="s">
        <v>114</v>
      </c>
      <c r="C14" s="48">
        <v>768</v>
      </c>
      <c r="D14" s="48">
        <v>153</v>
      </c>
      <c r="E14" s="48">
        <v>274</v>
      </c>
      <c r="F14" s="48">
        <v>194</v>
      </c>
      <c r="G14" s="48">
        <v>255</v>
      </c>
      <c r="H14" s="48">
        <v>200</v>
      </c>
      <c r="I14" s="48" t="str">
        <f t="shared" si="0"/>
        <v>Bonus yoxdur</v>
      </c>
    </row>
    <row r="15" spans="1:9" ht="15.6" x14ac:dyDescent="0.3">
      <c r="A15" s="47" t="s">
        <v>134</v>
      </c>
      <c r="B15" s="47" t="s">
        <v>116</v>
      </c>
      <c r="C15" s="48">
        <v>651</v>
      </c>
      <c r="D15" s="48">
        <v>500</v>
      </c>
      <c r="E15" s="48">
        <v>500</v>
      </c>
      <c r="F15" s="48">
        <v>500</v>
      </c>
      <c r="G15" s="48">
        <v>500</v>
      </c>
      <c r="H15" s="48">
        <v>500</v>
      </c>
      <c r="I15" s="48">
        <f t="shared" si="0"/>
        <v>227.85</v>
      </c>
    </row>
    <row r="16" spans="1:9" ht="15.6" x14ac:dyDescent="0.3">
      <c r="A16" s="47" t="s">
        <v>135</v>
      </c>
      <c r="B16" s="47" t="s">
        <v>116</v>
      </c>
      <c r="C16" s="48">
        <v>704</v>
      </c>
      <c r="D16" s="48">
        <v>148</v>
      </c>
      <c r="E16" s="48">
        <v>154</v>
      </c>
      <c r="F16" s="48">
        <v>165</v>
      </c>
      <c r="G16" s="48">
        <v>167</v>
      </c>
      <c r="H16" s="48">
        <v>108</v>
      </c>
      <c r="I16" s="48" t="str">
        <f t="shared" si="0"/>
        <v>Bonus yoxdur</v>
      </c>
    </row>
    <row r="17" spans="1:9" ht="15.6" x14ac:dyDescent="0.3">
      <c r="A17" s="47" t="s">
        <v>136</v>
      </c>
      <c r="B17" s="47" t="s">
        <v>132</v>
      </c>
      <c r="C17" s="48">
        <v>539</v>
      </c>
      <c r="D17" s="48">
        <v>165</v>
      </c>
      <c r="E17" s="48">
        <v>206</v>
      </c>
      <c r="F17" s="48">
        <v>273</v>
      </c>
      <c r="G17" s="48">
        <v>148</v>
      </c>
      <c r="H17" s="48">
        <v>281</v>
      </c>
      <c r="I17" s="48" t="str">
        <f t="shared" si="0"/>
        <v>Bonus yoxdur</v>
      </c>
    </row>
    <row r="18" spans="1:9" ht="15.6" x14ac:dyDescent="0.3">
      <c r="A18" s="47" t="s">
        <v>137</v>
      </c>
      <c r="B18" s="47" t="s">
        <v>138</v>
      </c>
      <c r="C18" s="48">
        <v>536</v>
      </c>
      <c r="D18" s="48">
        <v>224</v>
      </c>
      <c r="E18" s="48">
        <v>278</v>
      </c>
      <c r="F18" s="48">
        <v>127</v>
      </c>
      <c r="G18" s="48">
        <v>200</v>
      </c>
      <c r="H18" s="48">
        <v>129</v>
      </c>
      <c r="I18" s="48" t="str">
        <f t="shared" si="0"/>
        <v>Bonus yoxdur</v>
      </c>
    </row>
    <row r="19" spans="1:9" ht="15.6" x14ac:dyDescent="0.3">
      <c r="A19" s="47" t="s">
        <v>139</v>
      </c>
      <c r="B19" s="47" t="s">
        <v>122</v>
      </c>
      <c r="C19" s="48">
        <v>722</v>
      </c>
      <c r="D19" s="48">
        <v>217</v>
      </c>
      <c r="E19" s="48">
        <v>236</v>
      </c>
      <c r="F19" s="48">
        <v>268</v>
      </c>
      <c r="G19" s="48">
        <v>300</v>
      </c>
      <c r="H19" s="48">
        <v>346</v>
      </c>
      <c r="I19" s="48" t="str">
        <f t="shared" si="0"/>
        <v>Bonus yoxdur</v>
      </c>
    </row>
    <row r="20" spans="1:9" ht="15.6" x14ac:dyDescent="0.3">
      <c r="A20" s="47" t="s">
        <v>140</v>
      </c>
      <c r="B20" s="47" t="s">
        <v>132</v>
      </c>
      <c r="C20" s="48">
        <v>896</v>
      </c>
      <c r="D20" s="48">
        <v>345</v>
      </c>
      <c r="E20" s="48">
        <v>211</v>
      </c>
      <c r="F20" s="48">
        <v>205</v>
      </c>
      <c r="G20" s="48">
        <v>312</v>
      </c>
      <c r="H20" s="48">
        <v>167</v>
      </c>
      <c r="I20" s="48" t="str">
        <f t="shared" si="0"/>
        <v>Bonus yoxdur</v>
      </c>
    </row>
    <row r="21" spans="1:9" ht="15.6" x14ac:dyDescent="0.3">
      <c r="A21" s="47" t="s">
        <v>141</v>
      </c>
      <c r="B21" s="47" t="s">
        <v>114</v>
      </c>
      <c r="C21" s="48">
        <v>495</v>
      </c>
      <c r="D21" s="48">
        <v>189</v>
      </c>
      <c r="E21" s="48">
        <v>156</v>
      </c>
      <c r="F21" s="48">
        <v>256</v>
      </c>
      <c r="G21" s="48">
        <v>135</v>
      </c>
      <c r="H21" s="48">
        <v>287</v>
      </c>
      <c r="I21" s="48" t="str">
        <f t="shared" si="0"/>
        <v>Bonus yoxdur</v>
      </c>
    </row>
    <row r="22" spans="1:9" ht="15.6" x14ac:dyDescent="0.3">
      <c r="A22" s="47" t="s">
        <v>142</v>
      </c>
      <c r="B22" s="47" t="s">
        <v>116</v>
      </c>
      <c r="C22" s="48">
        <v>954</v>
      </c>
      <c r="D22" s="48">
        <v>387</v>
      </c>
      <c r="E22" s="48">
        <v>288</v>
      </c>
      <c r="F22" s="48">
        <v>368</v>
      </c>
      <c r="G22" s="48">
        <v>211</v>
      </c>
      <c r="H22" s="48">
        <v>233</v>
      </c>
      <c r="I22" s="48" t="str">
        <f t="shared" si="0"/>
        <v>Bonus yoxdur</v>
      </c>
    </row>
    <row r="23" spans="1:9" ht="15.6" x14ac:dyDescent="0.3">
      <c r="A23" s="47" t="s">
        <v>143</v>
      </c>
      <c r="B23" s="47" t="s">
        <v>132</v>
      </c>
      <c r="C23" s="48">
        <v>686</v>
      </c>
      <c r="D23" s="48">
        <v>113</v>
      </c>
      <c r="E23" s="48">
        <v>152</v>
      </c>
      <c r="F23" s="48">
        <v>169</v>
      </c>
      <c r="G23" s="48">
        <v>232</v>
      </c>
      <c r="H23" s="48">
        <v>400</v>
      </c>
      <c r="I23" s="48" t="str">
        <f t="shared" si="0"/>
        <v>Bonus yoxdur</v>
      </c>
    </row>
    <row r="24" spans="1:9" ht="15.6" x14ac:dyDescent="0.3">
      <c r="A24" s="47" t="s">
        <v>144</v>
      </c>
      <c r="B24" s="47" t="s">
        <v>120</v>
      </c>
      <c r="C24" s="48">
        <v>907</v>
      </c>
      <c r="D24" s="48">
        <v>280</v>
      </c>
      <c r="E24" s="48">
        <v>177</v>
      </c>
      <c r="F24" s="48">
        <v>219</v>
      </c>
      <c r="G24" s="48">
        <v>184</v>
      </c>
      <c r="H24" s="48">
        <v>214</v>
      </c>
      <c r="I24" s="48" t="str">
        <f t="shared" si="0"/>
        <v>Bonus yoxdur</v>
      </c>
    </row>
    <row r="25" spans="1:9" ht="15.6" x14ac:dyDescent="0.3">
      <c r="A25" s="47" t="s">
        <v>145</v>
      </c>
      <c r="B25" s="47" t="s">
        <v>122</v>
      </c>
      <c r="C25" s="48">
        <v>860</v>
      </c>
      <c r="D25" s="48">
        <v>600</v>
      </c>
      <c r="E25" s="48">
        <v>600</v>
      </c>
      <c r="F25" s="48">
        <v>600</v>
      </c>
      <c r="G25" s="48">
        <v>600</v>
      </c>
      <c r="H25" s="48">
        <v>600</v>
      </c>
      <c r="I25" s="48">
        <f t="shared" si="0"/>
        <v>301</v>
      </c>
    </row>
    <row r="26" spans="1:9" ht="15.6" x14ac:dyDescent="0.3">
      <c r="A26" s="47" t="s">
        <v>146</v>
      </c>
      <c r="B26" s="47" t="s">
        <v>132</v>
      </c>
      <c r="C26" s="48">
        <v>597</v>
      </c>
      <c r="D26" s="48">
        <v>107</v>
      </c>
      <c r="E26" s="48">
        <v>169</v>
      </c>
      <c r="F26" s="48">
        <v>235</v>
      </c>
      <c r="G26" s="48">
        <v>174</v>
      </c>
      <c r="H26" s="48">
        <v>198</v>
      </c>
      <c r="I26" s="48" t="str">
        <f t="shared" si="0"/>
        <v>Bonus yoxdur</v>
      </c>
    </row>
    <row r="27" spans="1:9" ht="15.6" x14ac:dyDescent="0.3">
      <c r="A27" s="47" t="s">
        <v>147</v>
      </c>
      <c r="B27" s="47" t="s">
        <v>114</v>
      </c>
      <c r="C27" s="48">
        <v>885</v>
      </c>
      <c r="D27" s="48">
        <v>183</v>
      </c>
      <c r="E27" s="48">
        <v>237</v>
      </c>
      <c r="F27" s="48">
        <v>246</v>
      </c>
      <c r="G27" s="48">
        <v>110</v>
      </c>
      <c r="H27" s="48">
        <v>162</v>
      </c>
      <c r="I27" s="48" t="str">
        <f t="shared" si="0"/>
        <v>Bonus yoxdur</v>
      </c>
    </row>
    <row r="28" spans="1:9" ht="15.6" x14ac:dyDescent="0.3">
      <c r="A28" s="47" t="s">
        <v>147</v>
      </c>
      <c r="B28" s="47" t="s">
        <v>116</v>
      </c>
      <c r="C28" s="48">
        <v>824</v>
      </c>
      <c r="D28" s="48">
        <v>270</v>
      </c>
      <c r="E28" s="48">
        <v>272</v>
      </c>
      <c r="F28" s="48">
        <v>124</v>
      </c>
      <c r="G28" s="48">
        <v>261</v>
      </c>
      <c r="H28" s="48">
        <v>197</v>
      </c>
      <c r="I28" s="48" t="str">
        <f t="shared" si="0"/>
        <v>Bonus yoxdur</v>
      </c>
    </row>
    <row r="29" spans="1:9" ht="15.6" x14ac:dyDescent="0.3">
      <c r="A29" s="47" t="s">
        <v>148</v>
      </c>
      <c r="B29" s="47" t="s">
        <v>120</v>
      </c>
      <c r="C29" s="48">
        <v>806</v>
      </c>
      <c r="D29" s="48">
        <v>295</v>
      </c>
      <c r="E29" s="48">
        <v>142</v>
      </c>
      <c r="F29" s="48">
        <v>129</v>
      </c>
      <c r="G29" s="48">
        <v>159</v>
      </c>
      <c r="H29" s="48">
        <v>265</v>
      </c>
      <c r="I29" s="48" t="str">
        <f t="shared" si="0"/>
        <v>Bonus yoxdur</v>
      </c>
    </row>
    <row r="30" spans="1:9" ht="15.6" x14ac:dyDescent="0.3">
      <c r="A30" s="47" t="s">
        <v>149</v>
      </c>
      <c r="B30" s="47" t="s">
        <v>68</v>
      </c>
      <c r="C30" s="48">
        <v>899</v>
      </c>
      <c r="D30" s="48">
        <v>176</v>
      </c>
      <c r="E30" s="48">
        <v>233</v>
      </c>
      <c r="F30" s="48">
        <v>183</v>
      </c>
      <c r="G30" s="48">
        <v>279</v>
      </c>
      <c r="H30" s="48">
        <v>125</v>
      </c>
      <c r="I30" s="48" t="str">
        <f t="shared" si="0"/>
        <v>Bonus yoxdur</v>
      </c>
    </row>
    <row r="31" spans="1:9" ht="15.6" x14ac:dyDescent="0.3">
      <c r="A31" s="47" t="s">
        <v>150</v>
      </c>
      <c r="B31" s="47" t="s">
        <v>132</v>
      </c>
      <c r="C31" s="48">
        <v>790</v>
      </c>
      <c r="D31" s="48">
        <v>220</v>
      </c>
      <c r="E31" s="48">
        <v>194</v>
      </c>
      <c r="F31" s="48">
        <v>238</v>
      </c>
      <c r="G31" s="48">
        <v>334</v>
      </c>
      <c r="H31" s="48">
        <v>228</v>
      </c>
      <c r="I31" s="48" t="str">
        <f t="shared" si="0"/>
        <v>Bonus yoxdur</v>
      </c>
    </row>
    <row r="32" spans="1:9" ht="15.6" x14ac:dyDescent="0.3">
      <c r="A32" s="47" t="s">
        <v>151</v>
      </c>
      <c r="B32" s="47" t="s">
        <v>114</v>
      </c>
      <c r="C32" s="48">
        <v>938</v>
      </c>
      <c r="D32" s="48">
        <v>112</v>
      </c>
      <c r="E32" s="48">
        <v>340</v>
      </c>
      <c r="F32" s="48">
        <v>263</v>
      </c>
      <c r="G32" s="48">
        <v>134</v>
      </c>
      <c r="H32" s="48">
        <v>290</v>
      </c>
      <c r="I32" s="48" t="str">
        <f t="shared" si="0"/>
        <v>Bonus yoxdur</v>
      </c>
    </row>
    <row r="33" spans="1:9" ht="15.6" x14ac:dyDescent="0.3">
      <c r="A33" s="47" t="s">
        <v>152</v>
      </c>
      <c r="B33" s="47" t="s">
        <v>116</v>
      </c>
      <c r="C33" s="48">
        <v>834</v>
      </c>
      <c r="D33" s="48">
        <v>218</v>
      </c>
      <c r="E33" s="48">
        <v>359</v>
      </c>
      <c r="F33" s="48">
        <v>380</v>
      </c>
      <c r="G33" s="48">
        <v>197</v>
      </c>
      <c r="H33" s="48">
        <v>343</v>
      </c>
      <c r="I33" s="48" t="str">
        <f t="shared" si="0"/>
        <v>Bonus yoxdur</v>
      </c>
    </row>
    <row r="34" spans="1:9" ht="15.6" x14ac:dyDescent="0.3">
      <c r="A34" s="47" t="s">
        <v>153</v>
      </c>
      <c r="B34" s="47" t="s">
        <v>132</v>
      </c>
      <c r="C34" s="48">
        <v>967</v>
      </c>
      <c r="D34" s="48">
        <v>292</v>
      </c>
      <c r="E34" s="48">
        <v>275</v>
      </c>
      <c r="F34" s="48">
        <v>273</v>
      </c>
      <c r="G34" s="48">
        <v>140</v>
      </c>
      <c r="H34" s="48">
        <v>146</v>
      </c>
      <c r="I34" s="48" t="str">
        <f t="shared" si="0"/>
        <v>Bonus yoxdur</v>
      </c>
    </row>
    <row r="35" spans="1:9" ht="15.6" x14ac:dyDescent="0.3">
      <c r="A35" s="47" t="s">
        <v>154</v>
      </c>
      <c r="B35" s="47" t="s">
        <v>120</v>
      </c>
      <c r="C35" s="48">
        <v>824</v>
      </c>
      <c r="D35" s="48">
        <v>327</v>
      </c>
      <c r="E35" s="48">
        <v>234</v>
      </c>
      <c r="F35" s="48">
        <v>305</v>
      </c>
      <c r="G35" s="48">
        <v>382</v>
      </c>
      <c r="H35" s="48">
        <v>396</v>
      </c>
      <c r="I35" s="48" t="str">
        <f t="shared" si="0"/>
        <v>Bonus yoxdur</v>
      </c>
    </row>
    <row r="36" spans="1:9" ht="15.6" x14ac:dyDescent="0.3">
      <c r="A36" s="47" t="s">
        <v>155</v>
      </c>
      <c r="B36" s="47" t="s">
        <v>122</v>
      </c>
      <c r="C36" s="48">
        <v>997</v>
      </c>
      <c r="D36" s="48">
        <v>347</v>
      </c>
      <c r="E36" s="48">
        <v>270</v>
      </c>
      <c r="F36" s="48">
        <v>204</v>
      </c>
      <c r="G36" s="48">
        <v>304</v>
      </c>
      <c r="H36" s="48">
        <v>292</v>
      </c>
      <c r="I36" s="48" t="str">
        <f t="shared" si="0"/>
        <v>Bonus yoxdur</v>
      </c>
    </row>
    <row r="37" spans="1:9" ht="15.6" x14ac:dyDescent="0.3">
      <c r="A37" s="47" t="s">
        <v>156</v>
      </c>
      <c r="B37" s="47" t="s">
        <v>132</v>
      </c>
      <c r="C37" s="48">
        <v>432</v>
      </c>
      <c r="D37" s="48">
        <v>199</v>
      </c>
      <c r="E37" s="48">
        <v>299</v>
      </c>
      <c r="F37" s="48">
        <v>310</v>
      </c>
      <c r="G37" s="48">
        <v>158</v>
      </c>
      <c r="H37" s="48">
        <v>396</v>
      </c>
      <c r="I37" s="48" t="str">
        <f t="shared" si="0"/>
        <v>Bonus yoxdur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5414-7624-4027-82E8-74BC180F6DCC}">
  <dimension ref="A1:K15"/>
  <sheetViews>
    <sheetView workbookViewId="0">
      <selection activeCell="B2" sqref="B2"/>
    </sheetView>
  </sheetViews>
  <sheetFormatPr defaultRowHeight="14.4" x14ac:dyDescent="0.3"/>
  <cols>
    <col min="1" max="1" width="25.5546875" customWidth="1"/>
    <col min="2" max="2" width="24.21875" customWidth="1"/>
    <col min="3" max="3" width="15.5546875" customWidth="1"/>
    <col min="9" max="9" width="17.77734375" customWidth="1"/>
    <col min="10" max="10" width="13.109375" customWidth="1"/>
  </cols>
  <sheetData>
    <row r="1" spans="1:11" ht="17.399999999999999" x14ac:dyDescent="0.3">
      <c r="A1" s="49" t="s">
        <v>157</v>
      </c>
      <c r="B1" s="50" t="s">
        <v>112</v>
      </c>
      <c r="C1" s="12"/>
      <c r="D1" s="12"/>
      <c r="E1" s="12"/>
      <c r="F1" s="12"/>
      <c r="G1" s="12"/>
      <c r="H1" s="12"/>
      <c r="I1" s="12"/>
      <c r="J1" s="12"/>
      <c r="K1" s="12"/>
    </row>
    <row r="2" spans="1:11" ht="18" x14ac:dyDescent="0.35">
      <c r="A2" s="13" t="s">
        <v>158</v>
      </c>
      <c r="B2" s="51">
        <f>_xlfn.IFS(INDEX(B7:C14,MATCH(RIGHT(A2,LEN(A2)-FIND(" ",A2)),B7:B14,0),MATCH(C7,B7:C7,0))&gt;$I$13,$J$13,INDEX(B7:C14,MATCH(RIGHT(A2,LEN(A2)-FIND(" ",A2)),B7:B14,0),MATCH(C7,B7:C7,0))&gt;$I$12,$J$12,INDEX(B7:C14,MATCH(RIGHT(A2,LEN(A2)-FIND(" ",A2)),B7:B14,0),MATCH(C7,B7:C7,0))&gt;$I$11,$J$11,INDEX(B7:C14,MATCH(RIGHT(A2,LEN(A2)-FIND(" ",A2)),B7:B14,0),MATCH(C7,B7:C7,0))&gt;$I$10,$J$10,INDEX(B7:C14,MATCH(RIGHT(A2,LEN(A2)-FIND(" ",A2)),B7:B14,0),MATCH(C7,B7:C7,0))&gt;$I$9,$J$9,INDEX(B7:C14,MATCH(RIGHT(A2,LEN(A2)-FIND(" ",A2)),B7:B14,0),MATCH(C7,B7:C7,0))&gt;$I$8,$J$8)</f>
        <v>0.5</v>
      </c>
      <c r="C2" s="52"/>
      <c r="D2" s="52"/>
      <c r="E2" s="12"/>
      <c r="F2" s="12"/>
      <c r="G2" s="12"/>
      <c r="H2" s="12"/>
      <c r="I2" s="12"/>
      <c r="J2" s="12"/>
      <c r="K2" s="12"/>
    </row>
    <row r="3" spans="1:11" ht="18" x14ac:dyDescent="0.35">
      <c r="A3" s="13" t="s">
        <v>159</v>
      </c>
      <c r="B3" s="51">
        <f t="shared" ref="B3:B4" si="0">_xlfn.IFS(INDEX(B8:C15,MATCH(RIGHT(A3,LEN(A3)-FIND(" ",A3)),B8:B15,0),MATCH(C8,B8:C8,0))&gt;$I$13,$J$13,INDEX(B8:C15,MATCH(RIGHT(A3,LEN(A3)-FIND(" ",A3)),B8:B15,0),MATCH(C8,B8:C8,0))&gt;$I$12,$J$12,INDEX(B8:C15,MATCH(RIGHT(A3,LEN(A3)-FIND(" ",A3)),B8:B15,0),MATCH(C8,B8:C8,0))&gt;$I$11,$J$11,INDEX(B8:C15,MATCH(RIGHT(A3,LEN(A3)-FIND(" ",A3)),B8:B15,0),MATCH(C8,B8:C8,0))&gt;$I$10,$J$10,INDEX(B8:C15,MATCH(RIGHT(A3,LEN(A3)-FIND(" ",A3)),B8:B15,0),MATCH(C8,B8:C8,0))&gt;$I$9,$J$9,INDEX(B8:C15,MATCH(RIGHT(A3,LEN(A3)-FIND(" ",A3)),B8:B15,0),MATCH(C8,B8:C8,0))&gt;$I$8,$J$8)</f>
        <v>0.3</v>
      </c>
      <c r="C3" s="52"/>
      <c r="D3" s="52"/>
      <c r="E3" s="12"/>
      <c r="F3" s="12"/>
      <c r="G3" s="12"/>
      <c r="H3" s="12"/>
      <c r="I3" s="12"/>
      <c r="J3" s="12"/>
      <c r="K3" s="12"/>
    </row>
    <row r="4" spans="1:11" ht="18" x14ac:dyDescent="0.35">
      <c r="A4" s="13" t="s">
        <v>160</v>
      </c>
      <c r="B4" s="51">
        <f t="shared" si="0"/>
        <v>0.7</v>
      </c>
      <c r="C4" s="52"/>
      <c r="D4" s="52"/>
      <c r="E4" s="12"/>
      <c r="F4" s="12"/>
      <c r="G4" s="12"/>
      <c r="H4" s="12"/>
      <c r="I4" s="12"/>
      <c r="J4" s="12"/>
      <c r="K4" s="12"/>
    </row>
    <row r="5" spans="1:11" x14ac:dyDescent="0.3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</row>
    <row r="6" spans="1:11" x14ac:dyDescent="0.3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</row>
    <row r="7" spans="1:11" ht="17.399999999999999" x14ac:dyDescent="0.3">
      <c r="A7" s="53" t="s">
        <v>14</v>
      </c>
      <c r="B7" s="53" t="s">
        <v>161</v>
      </c>
      <c r="C7" s="53" t="s">
        <v>162</v>
      </c>
      <c r="D7" s="12"/>
      <c r="E7" s="12"/>
      <c r="F7" s="12"/>
      <c r="G7" s="12"/>
      <c r="H7" s="12"/>
      <c r="I7" s="53" t="s">
        <v>162</v>
      </c>
      <c r="J7" s="53" t="s">
        <v>112</v>
      </c>
      <c r="K7" s="12"/>
    </row>
    <row r="8" spans="1:11" ht="18" x14ac:dyDescent="0.35">
      <c r="A8" s="54">
        <v>252</v>
      </c>
      <c r="B8" s="54" t="s">
        <v>163</v>
      </c>
      <c r="C8" s="54">
        <v>857</v>
      </c>
      <c r="D8" s="12"/>
      <c r="E8" s="12"/>
      <c r="F8" s="12"/>
      <c r="G8" s="12"/>
      <c r="H8" s="12"/>
      <c r="I8" s="54">
        <v>500</v>
      </c>
      <c r="J8" s="55">
        <v>0.2</v>
      </c>
      <c r="K8" s="12"/>
    </row>
    <row r="9" spans="1:11" ht="18" x14ac:dyDescent="0.35">
      <c r="A9" s="54">
        <v>253</v>
      </c>
      <c r="B9" s="54" t="s">
        <v>164</v>
      </c>
      <c r="C9" s="54">
        <v>850</v>
      </c>
      <c r="D9" s="12"/>
      <c r="E9" s="12"/>
      <c r="F9" s="12"/>
      <c r="G9" s="12"/>
      <c r="H9" s="12"/>
      <c r="I9" s="54">
        <v>600</v>
      </c>
      <c r="J9" s="55">
        <v>0.3</v>
      </c>
      <c r="K9" s="12"/>
    </row>
    <row r="10" spans="1:11" ht="18" x14ac:dyDescent="0.35">
      <c r="A10" s="54">
        <v>254</v>
      </c>
      <c r="B10" s="54" t="s">
        <v>165</v>
      </c>
      <c r="C10" s="54">
        <v>1484</v>
      </c>
      <c r="D10" s="12"/>
      <c r="E10" s="12"/>
      <c r="F10" s="12"/>
      <c r="G10" s="12"/>
      <c r="H10" s="12"/>
      <c r="I10" s="54">
        <v>700</v>
      </c>
      <c r="J10" s="55">
        <v>0.4</v>
      </c>
      <c r="K10" s="12"/>
    </row>
    <row r="11" spans="1:11" ht="18" x14ac:dyDescent="0.35">
      <c r="A11" s="54">
        <v>255</v>
      </c>
      <c r="B11" s="54" t="s">
        <v>166</v>
      </c>
      <c r="C11" s="54">
        <v>668</v>
      </c>
      <c r="D11" s="12"/>
      <c r="E11" s="12"/>
      <c r="F11" s="12"/>
      <c r="G11" s="12"/>
      <c r="H11" s="12"/>
      <c r="I11" s="54">
        <v>800</v>
      </c>
      <c r="J11" s="55">
        <v>0.5</v>
      </c>
      <c r="K11" s="12"/>
    </row>
    <row r="12" spans="1:11" ht="18" x14ac:dyDescent="0.35">
      <c r="A12" s="54">
        <v>256</v>
      </c>
      <c r="B12" s="54" t="s">
        <v>167</v>
      </c>
      <c r="C12" s="54">
        <v>551</v>
      </c>
      <c r="D12" s="12"/>
      <c r="E12" s="12"/>
      <c r="F12" s="12"/>
      <c r="G12" s="12"/>
      <c r="H12" s="12"/>
      <c r="I12" s="54">
        <v>900</v>
      </c>
      <c r="J12" s="55">
        <v>0.6</v>
      </c>
      <c r="K12" s="12"/>
    </row>
    <row r="13" spans="1:11" ht="18" x14ac:dyDescent="0.35">
      <c r="A13" s="54">
        <v>257</v>
      </c>
      <c r="B13" s="54" t="s">
        <v>168</v>
      </c>
      <c r="C13" s="54">
        <v>1396</v>
      </c>
      <c r="D13" s="12"/>
      <c r="E13" s="12"/>
      <c r="F13" s="12"/>
      <c r="G13" s="12"/>
      <c r="H13" s="12"/>
      <c r="I13" s="54">
        <v>1000</v>
      </c>
      <c r="J13" s="55">
        <v>0.7</v>
      </c>
      <c r="K13" s="12"/>
    </row>
    <row r="14" spans="1:11" ht="18" x14ac:dyDescent="0.35">
      <c r="A14" s="54">
        <v>258</v>
      </c>
      <c r="B14" s="54" t="s">
        <v>169</v>
      </c>
      <c r="C14" s="54">
        <v>912</v>
      </c>
      <c r="D14" s="12"/>
      <c r="E14" s="12"/>
      <c r="F14" s="12"/>
      <c r="G14" s="12"/>
      <c r="H14" s="12"/>
      <c r="I14" s="12"/>
      <c r="J14" s="12"/>
      <c r="K14" s="12"/>
    </row>
    <row r="15" spans="1:11" x14ac:dyDescent="0.3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Emil Bashirov</cp:lastModifiedBy>
  <dcterms:created xsi:type="dcterms:W3CDTF">2024-11-21T04:35:11Z</dcterms:created>
  <dcterms:modified xsi:type="dcterms:W3CDTF">2024-11-21T17:05:13Z</dcterms:modified>
</cp:coreProperties>
</file>