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s\On Going Projects\FPGA\FPGA_Pre_Test\"/>
    </mc:Choice>
  </mc:AlternateContent>
  <xr:revisionPtr revIDLastSave="0" documentId="13_ncr:1_{E7F9C5D9-4944-4C0A-90E5-5EB033F17519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Overview" sheetId="1" r:id="rId1"/>
    <sheet name="DC Power Supply" sheetId="2" r:id="rId2"/>
    <sheet name="Power Sequencer" sheetId="10" r:id="rId3"/>
    <sheet name="Linear Voltage Regulator" sheetId="5" r:id="rId4"/>
    <sheet name="Buck Converter" sheetId="6" r:id="rId5"/>
    <sheet name="Oscillator" sheetId="8" r:id="rId6"/>
    <sheet name="Load (Resistive)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 a="1"/>
  <c r="G3" i="10" s="1" a="1"/>
  <c r="J6" i="10" s="1"/>
  <c r="O4" i="1" a="1"/>
  <c r="O4" i="1" s="1"/>
  <c r="B3" i="9" a="1"/>
  <c r="G3" i="9" s="1" a="1"/>
  <c r="B3" i="8" a="1"/>
  <c r="B3" i="8" s="1"/>
  <c r="B3" i="5" a="1"/>
  <c r="B3" i="5" s="1"/>
  <c r="B3" i="2" a="1"/>
  <c r="B3" i="2" s="1"/>
  <c r="B3" i="6" a="1"/>
  <c r="B3" i="6" s="1"/>
  <c r="I4" i="1" a="1"/>
  <c r="I4" i="1"/>
  <c r="H4" i="1" a="1"/>
  <c r="H4" i="1" s="1"/>
  <c r="I8" i="1" a="1"/>
  <c r="I8" i="1" s="1"/>
  <c r="I5" i="1" a="1"/>
  <c r="I5" i="1"/>
  <c r="I6" i="1" a="1"/>
  <c r="I6" i="1" s="1"/>
  <c r="I7" i="1" a="1"/>
  <c r="I7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P7" i="1"/>
  <c r="P8" i="1"/>
  <c r="P9" i="1"/>
  <c r="P5" i="1"/>
  <c r="P6" i="1"/>
  <c r="P4" i="1"/>
  <c r="I6" i="10" l="1" a="1"/>
  <c r="I6" i="10" s="1"/>
  <c r="K6" i="10" s="1"/>
  <c r="H6" i="10" a="1"/>
  <c r="H6" i="10" s="1"/>
  <c r="G3" i="5" a="1"/>
  <c r="I5" i="5" s="1" a="1"/>
  <c r="I5" i="5" s="1"/>
  <c r="G3" i="6" a="1"/>
  <c r="G3" i="6" s="1"/>
  <c r="G3" i="2" a="1"/>
  <c r="G3" i="2" s="1"/>
  <c r="J5" i="10"/>
  <c r="G3" i="10"/>
  <c r="I5" i="10" a="1"/>
  <c r="I5" i="10" s="1"/>
  <c r="H5" i="10" a="1"/>
  <c r="H5" i="10" s="1"/>
  <c r="I4" i="10" a="1"/>
  <c r="I4" i="10" s="1"/>
  <c r="H4" i="10" a="1"/>
  <c r="H4" i="10" s="1"/>
  <c r="J4" i="10"/>
  <c r="B3" i="10"/>
  <c r="G3" i="9"/>
  <c r="B3" i="9"/>
  <c r="G3" i="8" a="1"/>
  <c r="K22" i="1"/>
  <c r="L22" i="1" s="1"/>
  <c r="K6" i="1"/>
  <c r="L6" i="1" s="1"/>
  <c r="K21" i="1"/>
  <c r="L21" i="1" s="1"/>
  <c r="K5" i="1"/>
  <c r="L5" i="1" s="1"/>
  <c r="K20" i="1"/>
  <c r="L20" i="1" s="1"/>
  <c r="K19" i="1"/>
  <c r="L19" i="1" s="1"/>
  <c r="K18" i="1"/>
  <c r="L18" i="1" s="1"/>
  <c r="K17" i="1"/>
  <c r="L17" i="1" s="1"/>
  <c r="K16" i="1"/>
  <c r="L16" i="1" s="1"/>
  <c r="K4" i="1"/>
  <c r="L4" i="1" s="1"/>
  <c r="K15" i="1"/>
  <c r="L15" i="1" s="1"/>
  <c r="K14" i="1"/>
  <c r="L14" i="1" s="1"/>
  <c r="K13" i="1"/>
  <c r="L13" i="1" s="1"/>
  <c r="K28" i="1"/>
  <c r="L28" i="1" s="1"/>
  <c r="K12" i="1"/>
  <c r="L12" i="1" s="1"/>
  <c r="K27" i="1"/>
  <c r="L27" i="1" s="1"/>
  <c r="K11" i="1"/>
  <c r="L11" i="1" s="1"/>
  <c r="K26" i="1"/>
  <c r="L26" i="1" s="1"/>
  <c r="K10" i="1"/>
  <c r="L10" i="1" s="1"/>
  <c r="K25" i="1"/>
  <c r="L25" i="1" s="1"/>
  <c r="K9" i="1"/>
  <c r="L9" i="1" s="1"/>
  <c r="K24" i="1"/>
  <c r="L24" i="1" s="1"/>
  <c r="K8" i="1"/>
  <c r="L8" i="1" s="1"/>
  <c r="K23" i="1"/>
  <c r="L23" i="1" s="1"/>
  <c r="K7" i="1"/>
  <c r="L7" i="1" s="1"/>
  <c r="G3" i="5" l="1"/>
  <c r="H4" i="5" a="1"/>
  <c r="H4" i="5" s="1"/>
  <c r="J4" i="5"/>
  <c r="I4" i="5" a="1"/>
  <c r="I4" i="5" s="1"/>
  <c r="K4" i="5" s="1"/>
  <c r="J4" i="2"/>
  <c r="I4" i="2" a="1"/>
  <c r="I4" i="2" s="1"/>
  <c r="K4" i="2" s="1"/>
  <c r="H4" i="2" a="1"/>
  <c r="H4" i="2" s="1"/>
  <c r="H5" i="5" a="1"/>
  <c r="H5" i="5" s="1"/>
  <c r="J5" i="5"/>
  <c r="K5" i="5" s="1"/>
  <c r="K5" i="10"/>
  <c r="K4" i="10"/>
  <c r="I3" i="10" a="1"/>
  <c r="I3" i="10" s="1"/>
  <c r="K3" i="10" s="1"/>
  <c r="L3" i="10" s="1"/>
  <c r="H3" i="10" a="1"/>
  <c r="H3" i="10" s="1"/>
  <c r="J3" i="10"/>
  <c r="H3" i="9" a="1"/>
  <c r="H3" i="9" s="1"/>
  <c r="J3" i="9"/>
  <c r="I3" i="9" a="1"/>
  <c r="I3" i="9" s="1"/>
  <c r="I4" i="8" a="1"/>
  <c r="I4" i="8" s="1"/>
  <c r="H4" i="8" a="1"/>
  <c r="H4" i="8" s="1"/>
  <c r="J4" i="8"/>
  <c r="G3" i="8"/>
  <c r="J3" i="2"/>
  <c r="H3" i="2" a="1"/>
  <c r="H3" i="2" s="1"/>
  <c r="I3" i="2" a="1"/>
  <c r="I3" i="2" s="1"/>
  <c r="K3" i="2" s="1"/>
  <c r="L3" i="2" s="1"/>
  <c r="I7" i="6" a="1"/>
  <c r="I7" i="6" s="1"/>
  <c r="I15" i="6" a="1"/>
  <c r="I15" i="6" s="1"/>
  <c r="J15" i="6"/>
  <c r="H16" i="6" a="1"/>
  <c r="H16" i="6" s="1"/>
  <c r="J14" i="6"/>
  <c r="H15" i="6" a="1"/>
  <c r="H15" i="6" s="1"/>
  <c r="I8" i="6" a="1"/>
  <c r="I8" i="6" s="1"/>
  <c r="I16" i="6" a="1"/>
  <c r="I16" i="6" s="1"/>
  <c r="J16" i="6"/>
  <c r="I9" i="6" a="1"/>
  <c r="I9" i="6" s="1"/>
  <c r="I17" i="6" a="1"/>
  <c r="I17" i="6" s="1"/>
  <c r="H8" i="6" a="1"/>
  <c r="H8" i="6" s="1"/>
  <c r="H9" i="6" a="1"/>
  <c r="H9" i="6" s="1"/>
  <c r="J9" i="6"/>
  <c r="I13" i="6" a="1"/>
  <c r="I13" i="6" s="1"/>
  <c r="J11" i="6"/>
  <c r="H12" i="6" a="1"/>
  <c r="H12" i="6" s="1"/>
  <c r="I6" i="6" a="1"/>
  <c r="I6" i="6" s="1"/>
  <c r="K6" i="6" s="1"/>
  <c r="I14" i="6" a="1"/>
  <c r="I14" i="6" s="1"/>
  <c r="K14" i="6" s="1"/>
  <c r="J12" i="6"/>
  <c r="H13" i="6" a="1"/>
  <c r="H13" i="6" s="1"/>
  <c r="J17" i="6"/>
  <c r="H17" i="6" a="1"/>
  <c r="H17" i="6" s="1"/>
  <c r="I10" i="6" a="1"/>
  <c r="I10" i="6" s="1"/>
  <c r="K10" i="6" s="1"/>
  <c r="H7" i="6" a="1"/>
  <c r="H7" i="6" s="1"/>
  <c r="I11" i="6" a="1"/>
  <c r="I11" i="6" s="1"/>
  <c r="J7" i="6"/>
  <c r="J8" i="6"/>
  <c r="H10" i="6" a="1"/>
  <c r="H10" i="6" s="1"/>
  <c r="J10" i="6"/>
  <c r="H11" i="6" a="1"/>
  <c r="H11" i="6" s="1"/>
  <c r="J6" i="6"/>
  <c r="I12" i="6" a="1"/>
  <c r="I12" i="6" s="1"/>
  <c r="H6" i="6" a="1"/>
  <c r="H6" i="6" s="1"/>
  <c r="J13" i="6"/>
  <c r="H14" i="6" a="1"/>
  <c r="H14" i="6" s="1"/>
  <c r="H5" i="6" a="1"/>
  <c r="H5" i="6" s="1"/>
  <c r="J4" i="6"/>
  <c r="H4" i="6" a="1"/>
  <c r="H4" i="6" s="1"/>
  <c r="J5" i="6"/>
  <c r="I5" i="6" a="1"/>
  <c r="I5" i="6" s="1"/>
  <c r="I4" i="6" a="1"/>
  <c r="I4" i="6" s="1"/>
  <c r="J3" i="5"/>
  <c r="I3" i="5" a="1"/>
  <c r="I3" i="5" s="1"/>
  <c r="K3" i="5" s="1"/>
  <c r="H3" i="5" a="1"/>
  <c r="H3" i="5" s="1"/>
  <c r="M4" i="1"/>
  <c r="Q4" i="1" a="1"/>
  <c r="Q7" i="1" a="1"/>
  <c r="K4" i="6" l="1"/>
  <c r="K5" i="6"/>
  <c r="Q7" i="1"/>
  <c r="Q4" i="1"/>
  <c r="L3" i="5"/>
  <c r="K3" i="9"/>
  <c r="L3" i="9" s="1"/>
  <c r="K4" i="8"/>
  <c r="H3" i="8" a="1"/>
  <c r="H3" i="8" s="1"/>
  <c r="J3" i="8"/>
  <c r="I3" i="8" a="1"/>
  <c r="I3" i="8" s="1"/>
  <c r="K3" i="8" s="1"/>
  <c r="L3" i="8" s="1"/>
  <c r="K11" i="6"/>
  <c r="K15" i="6"/>
  <c r="K17" i="6"/>
  <c r="K16" i="6"/>
  <c r="K8" i="6"/>
  <c r="K9" i="6"/>
  <c r="K12" i="6"/>
  <c r="K13" i="6"/>
  <c r="K7" i="6"/>
  <c r="I3" i="6" a="1"/>
  <c r="I3" i="6" s="1"/>
  <c r="K3" i="6" s="1"/>
  <c r="L3" i="6" s="1"/>
  <c r="J3" i="6"/>
  <c r="H3" i="6" a="1"/>
  <c r="H3" i="6" s="1"/>
  <c r="Q6" i="1" a="1"/>
  <c r="Q5" i="1" a="1"/>
  <c r="Q8" i="1" a="1"/>
  <c r="Q9" i="1" a="1"/>
  <c r="Q9" i="1" l="1"/>
  <c r="Q8" i="1"/>
  <c r="Q5" i="1"/>
  <c r="Q6" i="1"/>
  <c r="R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<sst xmlns="http://schemas.openxmlformats.org/spreadsheetml/2006/main" count="254" uniqueCount="103">
  <si>
    <t>C1</t>
    <phoneticPr fontId="2" type="noConversion"/>
  </si>
  <si>
    <t>C2</t>
    <phoneticPr fontId="2" type="noConversion"/>
  </si>
  <si>
    <t>C3</t>
    <phoneticPr fontId="2" type="noConversion"/>
  </si>
  <si>
    <t>C4</t>
  </si>
  <si>
    <t>C5</t>
  </si>
  <si>
    <t>C6</t>
  </si>
  <si>
    <t>C7</t>
  </si>
  <si>
    <t>C8</t>
  </si>
  <si>
    <t>C9</t>
  </si>
  <si>
    <t>C10</t>
  </si>
  <si>
    <t>C11</t>
    <phoneticPr fontId="2" type="noConversion"/>
  </si>
  <si>
    <t>IC1</t>
    <phoneticPr fontId="2" type="noConversion"/>
  </si>
  <si>
    <t>IC2</t>
    <phoneticPr fontId="2" type="noConversion"/>
  </si>
  <si>
    <t>IC3</t>
    <phoneticPr fontId="2" type="noConversion"/>
  </si>
  <si>
    <t>IC4</t>
    <phoneticPr fontId="2" type="noConversion"/>
  </si>
  <si>
    <t>J1</t>
    <phoneticPr fontId="2" type="noConversion"/>
  </si>
  <si>
    <t>J2</t>
    <phoneticPr fontId="2" type="noConversion"/>
  </si>
  <si>
    <t>L1</t>
    <phoneticPr fontId="2" type="noConversion"/>
  </si>
  <si>
    <t>L2</t>
    <phoneticPr fontId="2" type="noConversion"/>
  </si>
  <si>
    <t>R1</t>
    <phoneticPr fontId="2" type="noConversion"/>
  </si>
  <si>
    <t>R2</t>
    <phoneticPr fontId="2" type="noConversion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</si>
  <si>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</si>
  <si>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</si>
  <si>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</si>
  <si>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</si>
  <si>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</si>
  <si>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</si>
  <si>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</si>
  <si>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</si>
  <si>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</si>
  <si>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</si>
  <si>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</si>
  <si>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</si>
  <si>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</si>
  <si>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</si>
  <si>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</si>
  <si>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</si>
  <si>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</si>
  <si>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</si>
  <si>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</si>
  <si>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S1</t>
    <phoneticPr fontId="2" type="noConversion"/>
  </si>
  <si>
    <t>S2</t>
    <phoneticPr fontId="2" type="noConversion"/>
  </si>
  <si>
    <t>Y1</t>
    <phoneticPr fontId="2" type="noConversion"/>
  </si>
  <si>
    <t>No.</t>
    <phoneticPr fontId="2" type="noConversion"/>
  </si>
  <si>
    <t>Reference</t>
    <phoneticPr fontId="2" type="noConversion"/>
  </si>
  <si>
    <t>Code</t>
    <phoneticPr fontId="2" type="noConversion"/>
  </si>
  <si>
    <t>Mfr.</t>
    <phoneticPr fontId="2" type="noConversion"/>
  </si>
  <si>
    <t>Qty</t>
    <phoneticPr fontId="2" type="noConversion"/>
  </si>
  <si>
    <t>Price</t>
    <phoneticPr fontId="2" type="noConversion"/>
  </si>
  <si>
    <t>Unit Price</t>
    <phoneticPr fontId="2" type="noConversion"/>
  </si>
  <si>
    <t>EMK316BB7226ML-T</t>
  </si>
  <si>
    <t>TAIYO YUDEN</t>
  </si>
  <si>
    <t>GRM21BR71C475ME51K</t>
  </si>
  <si>
    <t>Murata Electronics</t>
  </si>
  <si>
    <t>GRM188Z71A475ME15D</t>
  </si>
  <si>
    <t>GXT155R71C223KE01D</t>
  </si>
  <si>
    <t>Murata Electronics</t>
    <phoneticPr fontId="3" type="noConversion"/>
  </si>
  <si>
    <t>CL10A106KP8NNNC</t>
  </si>
  <si>
    <t>Samsung Electro-Mechanics</t>
    <phoneticPr fontId="3" type="noConversion"/>
  </si>
  <si>
    <t>CL32B476MPJNNNE</t>
  </si>
  <si>
    <t>Samsung Electro-Mechanics</t>
  </si>
  <si>
    <t>GRM31CR61A107MEA8L</t>
  </si>
  <si>
    <t>ZMR330FTA</t>
  </si>
  <si>
    <t>Diodes Incorporated</t>
  </si>
  <si>
    <t>T50201500000G</t>
    <phoneticPr fontId="2" type="noConversion"/>
  </si>
  <si>
    <t>74479325207222</t>
    <phoneticPr fontId="2" type="noConversion"/>
  </si>
  <si>
    <t>Panasonic</t>
  </si>
  <si>
    <t>RT0603BRD07100KL</t>
  </si>
  <si>
    <t>YAGEO</t>
    <phoneticPr fontId="3" type="noConversion"/>
  </si>
  <si>
    <t>ERA-3AEB2053V</t>
  </si>
  <si>
    <t>ERA-3AEB134V</t>
  </si>
  <si>
    <t>RS73F1JTTD2263B</t>
  </si>
  <si>
    <t>KOA Speer</t>
    <phoneticPr fontId="3" type="noConversion"/>
  </si>
  <si>
    <t>ERA-3AEB5492V</t>
  </si>
  <si>
    <t>RT0603BRD07634KL</t>
  </si>
  <si>
    <t>ERA-3AEB1023V</t>
  </si>
  <si>
    <t>ERA-3AEB1472V</t>
  </si>
  <si>
    <t>JS202011SCQN</t>
    <phoneticPr fontId="2" type="noConversion"/>
  </si>
  <si>
    <t>219-4MST</t>
    <phoneticPr fontId="2" type="noConversion"/>
  </si>
  <si>
    <t>ASDMB-25.000MHZ-XY-T</t>
    <phoneticPr fontId="2" type="noConversion"/>
  </si>
  <si>
    <t>LM3880MFX-1AB/NOPB</t>
    <phoneticPr fontId="2" type="noConversion"/>
  </si>
  <si>
    <t>Texas Instruments</t>
    <phoneticPr fontId="2" type="noConversion"/>
  </si>
  <si>
    <t>Block</t>
    <phoneticPr fontId="2" type="noConversion"/>
  </si>
  <si>
    <t>TPS62147RGXR</t>
    <phoneticPr fontId="2" type="noConversion"/>
  </si>
  <si>
    <t>Amphenol Anytek</t>
  </si>
  <si>
    <t>Wurth Elektronik</t>
  </si>
  <si>
    <t>Oscillator</t>
    <phoneticPr fontId="2" type="noConversion"/>
  </si>
  <si>
    <t>DC Power Supply</t>
    <phoneticPr fontId="2" type="noConversion"/>
  </si>
  <si>
    <t>Linear Voltage Regulator</t>
    <phoneticPr fontId="2" type="noConversion"/>
  </si>
  <si>
    <t>Power Sequencer</t>
    <phoneticPr fontId="2" type="noConversion"/>
  </si>
  <si>
    <t>Load (Resistive)</t>
    <phoneticPr fontId="2" type="noConversion"/>
  </si>
  <si>
    <t>Buck Converter</t>
    <phoneticPr fontId="2" type="noConversion"/>
  </si>
  <si>
    <t>C&amp;K</t>
    <phoneticPr fontId="2" type="noConversion"/>
  </si>
  <si>
    <t>CTS Electronic Components</t>
  </si>
  <si>
    <t>ABRACON</t>
  </si>
  <si>
    <t>RN73R1JTTD3302B25</t>
  </si>
  <si>
    <t>CL21A226MAYNNNE</t>
  </si>
  <si>
    <t>Total Price</t>
    <phoneticPr fontId="2" type="noConversion"/>
  </si>
  <si>
    <t>Num
Component</t>
    <phoneticPr fontId="2" type="noConversion"/>
  </si>
  <si>
    <t>Components</t>
    <phoneticPr fontId="2" type="noConversion"/>
  </si>
  <si>
    <t>Components (Grouped By Code)</t>
    <phoneticPr fontId="2" type="noConversion"/>
  </si>
  <si>
    <t>Block Overview</t>
    <phoneticPr fontId="2" type="noConversion"/>
  </si>
  <si>
    <t>Date of Basis : 2025.10.21.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</si>
</sst>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US$&quot;#,##0.0000_);[Red]\(&quot;US$&quot;#,##0.0000\)"/>
  </numFmts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87" fontId="0" fillId="0" borderId="0" xfId="0" applyNumberFormat="1"/>
    <xf numFmtId="187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ont="1" applyFill="1" applyAlignment="1">
      <alignment horizontal="right"/>
    </xf>
    <xf numFmtId="49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Price Distribution</a:t>
            </a:r>
            <a:endParaRPr lang="ko-KR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Overview!$O$4:$O$9</c:f>
              <c:strCache>
                <c:ptCount val="6"/>
                <c:pt idx="0">
                  <c:v>DC Power Supply</c:v>
                </c:pt>
                <c:pt idx="1">
                  <c:v>Linear Voltage Regulator</c:v>
                </c:pt>
                <c:pt idx="2">
                  <c:v>Buck Converter</c:v>
                </c:pt>
                <c:pt idx="3">
                  <c:v>Power Sequencer</c:v>
                </c:pt>
                <c:pt idx="4">
                  <c:v>Load (Resistive)</c:v>
                </c:pt>
                <c:pt idx="5">
                  <c:v>Oscillator</c:v>
                </c:pt>
              </c:strCache>
            </c:strRef>
          </c:cat>
          <c:val>
            <c:numRef>
              <c:f>Overview!$Q$4:$Q$9</c:f>
              <c:numCache>
                <c:formatCode>"US$"#,##0.0000_);[Red]\("US$"#,##0.0000\)</c:formatCode>
                <c:ptCount val="6"/>
                <c:pt idx="0">
                  <c:v>0.52400000000000002</c:v>
                </c:pt>
                <c:pt idx="1">
                  <c:v>0.92300000000000004</c:v>
                </c:pt>
                <c:pt idx="2">
                  <c:v>6.4359999999999999</c:v>
                </c:pt>
                <c:pt idx="3">
                  <c:v>2.0830000000000002</c:v>
                </c:pt>
                <c:pt idx="4">
                  <c:v>0.245</c:v>
                </c:pt>
                <c:pt idx="5">
                  <c:v>4.4240000000000004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8-48AC-90F9-0E349EE89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2166</xdr:colOff>
      <xdr:row>10</xdr:row>
      <xdr:rowOff>218744</xdr:rowOff>
    </xdr:from>
    <xdr:to>
      <xdr:col>18</xdr:col>
      <xdr:colOff>0</xdr:colOff>
      <xdr:row>30</xdr:row>
      <xdr:rowOff>34637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097950F-7E11-F575-4C09-CAE2D1858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6"/>
  <sheetViews>
    <sheetView tabSelected="1" zoomScale="55" zoomScaleNormal="55" workbookViewId="0">
      <selection sqref="A1:R46"/>
    </sheetView>
  </sheetViews>
  <sheetFormatPr defaultRowHeight="17" x14ac:dyDescent="0.45"/>
  <cols>
    <col min="2" max="2" width="22.75" bestFit="1" customWidth="1"/>
    <col min="3" max="3" width="10.6640625" style="3" customWidth="1"/>
    <col min="4" max="4" width="24.1640625" customWidth="1"/>
    <col min="5" max="5" width="25.5" bestFit="1" customWidth="1"/>
    <col min="6" max="6" width="13.1640625" customWidth="1"/>
    <col min="7" max="7" width="8.6640625" style="1"/>
    <col min="8" max="8" width="26.58203125" customWidth="1"/>
    <col min="9" max="9" width="26.58203125" bestFit="1" customWidth="1"/>
    <col min="10" max="10" width="15.58203125" customWidth="1"/>
    <col min="11" max="11" width="8.6640625" style="1"/>
    <col min="12" max="13" width="15.58203125" customWidth="1"/>
    <col min="14" max="14" width="12.1640625" customWidth="1"/>
    <col min="15" max="15" width="23.08203125" style="1" bestFit="1" customWidth="1"/>
    <col min="16" max="16" width="11.4140625" style="1" customWidth="1"/>
    <col min="17" max="18" width="15.58203125" customWidth="1"/>
  </cols>
  <sheetData>
    <row r="1" spans="1:21" ht="17.5" x14ac:dyDescent="0.45">
      <c r="A1" s="25" t="s">
        <v>102</v>
      </c>
    </row>
    <row r="2" spans="1:21" s="24" customFormat="1" ht="35" customHeight="1" x14ac:dyDescent="0.45">
      <c r="A2" s="23" t="s">
        <v>99</v>
      </c>
      <c r="B2" s="23"/>
      <c r="C2" s="23"/>
      <c r="D2" s="23"/>
      <c r="E2" s="23"/>
      <c r="G2" s="23" t="s">
        <v>100</v>
      </c>
      <c r="H2" s="23"/>
      <c r="I2" s="23"/>
      <c r="J2" s="23"/>
      <c r="K2" s="23"/>
      <c r="L2" s="23"/>
      <c r="O2" s="23" t="s">
        <v>101</v>
      </c>
      <c r="P2" s="23"/>
      <c r="Q2" s="23"/>
    </row>
    <row r="3" spans="1:21" s="15" customFormat="1" ht="34" x14ac:dyDescent="0.45">
      <c r="A3" s="20" t="s">
        <v>43</v>
      </c>
      <c r="B3" s="20" t="s">
        <v>82</v>
      </c>
      <c r="C3" s="20" t="s">
        <v>44</v>
      </c>
      <c r="D3" s="20" t="s">
        <v>45</v>
      </c>
      <c r="E3" s="20" t="s">
        <v>46</v>
      </c>
      <c r="F3" s="21"/>
      <c r="G3" s="20" t="s">
        <v>43</v>
      </c>
      <c r="H3" s="20" t="s">
        <v>45</v>
      </c>
      <c r="I3" s="20" t="s">
        <v>46</v>
      </c>
      <c r="J3" s="20" t="s">
        <v>49</v>
      </c>
      <c r="K3" s="20" t="s">
        <v>47</v>
      </c>
      <c r="L3" s="20" t="s">
        <v>48</v>
      </c>
      <c r="M3" s="20" t="s">
        <v>97</v>
      </c>
      <c r="O3" s="20" t="s">
        <v>82</v>
      </c>
      <c r="P3" s="22" t="s">
        <v>98</v>
      </c>
      <c r="Q3" s="20" t="s">
        <v>48</v>
      </c>
      <c r="R3" s="20" t="s">
        <v>97</v>
      </c>
      <c r="S3" s="20"/>
      <c r="T3" s="20"/>
      <c r="U3" s="20"/>
    </row>
    <row r="4" spans="1:21" x14ac:dyDescent="0.45">
      <c r="A4" s="1">
        <v>1</v>
      </c>
      <c r="B4" s="7" t="s">
        <v>87</v>
      </c>
      <c r="C4" s="7" t="s">
        <v>0</v>
      </c>
      <c r="D4" s="8" t="s">
        <v>50</v>
      </c>
      <c r="E4" s="9" t="s">
        <v>51</v>
      </c>
      <c r="G4" s="1">
        <v>1</v>
      </c>
      <c r="H4" t="str" cm="1">
        <f t="array" ref="H4:H28">_xlfn.UNIQUE(_xlfn._xlws.FILTER(D4:D10004,NOT(ISBLANK(D4:D10004))))</f>
        <v>EMK316BB7226ML-T</v>
      </c>
      <c r="I4" t="str" cm="1">
        <f t="array" ref="I4">INDEX(_xlfn._xlws.FILTER($E$4:$E$10004, $D$4:$D$10004=H4),1)</f>
        <v>TAIYO YUDEN</v>
      </c>
      <c r="J4" s="5">
        <v>0.27900000000000003</v>
      </c>
      <c r="K4" s="6">
        <f>COUNTIF(D4:D10002,H4)</f>
        <v>1</v>
      </c>
      <c r="L4" s="4">
        <f>J4*K4</f>
        <v>0.27900000000000003</v>
      </c>
      <c r="M4" s="4">
        <f>SUM(L:L)</f>
        <v>14.635000000000002</v>
      </c>
      <c r="O4" s="1" t="str" cm="1">
        <f t="array" ref="O4:O9">_xlfn.UNIQUE(_xlfn._xlws.FILTER(B4:B10004,NOT(B4:B10004="")))</f>
        <v>DC Power Supply</v>
      </c>
      <c r="P4" s="1">
        <f ca="1">COUNT(INDIRECT("'" &amp; O4 &amp; "'!$A$3:$A$10003"))</f>
        <v>2</v>
      </c>
      <c r="Q4" s="4" cm="1">
        <f t="array" aca="1" ref="Q4" ca="1">INDIRECT("'" &amp; O4 &amp; "'!L3")</f>
        <v>0.52400000000000002</v>
      </c>
      <c r="R4" s="4">
        <f ca="1">SUM(Q:Q)</f>
        <v>14.635000000000002</v>
      </c>
    </row>
    <row r="5" spans="1:21" x14ac:dyDescent="0.45">
      <c r="A5" s="1">
        <v>2</v>
      </c>
      <c r="B5" s="7" t="s">
        <v>88</v>
      </c>
      <c r="C5" s="7" t="s">
        <v>1</v>
      </c>
      <c r="D5" s="8" t="s">
        <v>52</v>
      </c>
      <c r="E5" s="9" t="s">
        <v>53</v>
      </c>
      <c r="G5" s="1">
        <v>2</v>
      </c>
      <c r="H5" t="str">
        <v>GRM21BR71C475ME51K</v>
      </c>
      <c r="I5" t="str" cm="1">
        <f t="array" ref="I5">INDEX(_xlfn._xlws.FILTER($E$4:$E$10004, $D$4:$D$10004=H5),1)</f>
        <v>Murata Electronics</v>
      </c>
      <c r="J5" s="5">
        <v>4.4999999999999998E-2</v>
      </c>
      <c r="K5" s="6">
        <f t="shared" ref="K5:K28" si="0">COUNTIF(D5:D10003,H5)</f>
        <v>1</v>
      </c>
      <c r="L5" s="4">
        <f t="shared" ref="L5:L28" si="1">J5*K5</f>
        <v>4.4999999999999998E-2</v>
      </c>
      <c r="O5" s="1" t="str">
        <v>Linear Voltage Regulator</v>
      </c>
      <c r="P5" s="1">
        <f t="shared" ref="P5:P9" ca="1" si="2">COUNT(INDIRECT("'" &amp; O5 &amp; "'!$A$3:$A$10003"))</f>
        <v>3</v>
      </c>
      <c r="Q5" s="4" cm="1">
        <f t="array" aca="1" ref="Q5" ca="1">INDIRECT("'" &amp; O5 &amp; "'!L3")</f>
        <v>0.92300000000000004</v>
      </c>
      <c r="R5" s="4"/>
    </row>
    <row r="6" spans="1:21" x14ac:dyDescent="0.45">
      <c r="A6" s="1">
        <v>3</v>
      </c>
      <c r="B6" s="7" t="s">
        <v>88</v>
      </c>
      <c r="C6" s="7" t="s">
        <v>2</v>
      </c>
      <c r="D6" s="8" t="s">
        <v>54</v>
      </c>
      <c r="E6" s="9" t="s">
        <v>53</v>
      </c>
      <c r="G6" s="1">
        <v>3</v>
      </c>
      <c r="H6" t="str">
        <v>GRM188Z71A475ME15D</v>
      </c>
      <c r="I6" t="str" cm="1">
        <f t="array" ref="I6">INDEX(_xlfn._xlws.FILTER($E$4:$E$10004, $D$4:$D$10004=H6),1)</f>
        <v>Murata Electronics</v>
      </c>
      <c r="J6" s="5">
        <v>8.7999999999999995E-2</v>
      </c>
      <c r="K6" s="6">
        <f t="shared" si="0"/>
        <v>1</v>
      </c>
      <c r="L6" s="4">
        <f t="shared" si="1"/>
        <v>8.7999999999999995E-2</v>
      </c>
      <c r="O6" s="1" t="str">
        <v>Buck Converter</v>
      </c>
      <c r="P6" s="1">
        <f t="shared" ca="1" si="2"/>
        <v>23</v>
      </c>
      <c r="Q6" s="4" cm="1">
        <f t="array" aca="1" ref="Q6" ca="1">INDIRECT("'" &amp; O6 &amp; "'!L3")</f>
        <v>6.4359999999999999</v>
      </c>
      <c r="R6" s="4"/>
    </row>
    <row r="7" spans="1:21" x14ac:dyDescent="0.45">
      <c r="A7" s="1">
        <v>4</v>
      </c>
      <c r="B7" s="7" t="s">
        <v>91</v>
      </c>
      <c r="C7" s="7" t="s">
        <v>3</v>
      </c>
      <c r="D7" s="8" t="s">
        <v>55</v>
      </c>
      <c r="E7" s="9" t="s">
        <v>56</v>
      </c>
      <c r="G7" s="1">
        <v>4</v>
      </c>
      <c r="H7" t="str">
        <v>GXT155R71C223KE01D</v>
      </c>
      <c r="I7" t="str" cm="1">
        <f t="array" ref="I7">INDEX(_xlfn._xlws.FILTER($E$4:$E$10004, $D$4:$D$10004=H7),1)</f>
        <v>Murata Electronics</v>
      </c>
      <c r="J7" s="5">
        <v>4.3999999999999997E-2</v>
      </c>
      <c r="K7" s="6">
        <f t="shared" si="0"/>
        <v>2</v>
      </c>
      <c r="L7" s="4">
        <f t="shared" si="1"/>
        <v>8.7999999999999995E-2</v>
      </c>
      <c r="O7" s="1" t="str">
        <v>Power Sequencer</v>
      </c>
      <c r="P7" s="1">
        <f ca="1">COUNT(INDIRECT("'" &amp; O7 &amp; "'!$A$3:$A$10003"))</f>
        <v>7</v>
      </c>
      <c r="Q7" s="4" cm="1">
        <f t="array" aca="1" ref="Q7" ca="1">INDIRECT("'" &amp; O7 &amp; "'!L3")</f>
        <v>2.0830000000000002</v>
      </c>
      <c r="R7" s="4"/>
    </row>
    <row r="8" spans="1:21" x14ac:dyDescent="0.45">
      <c r="A8" s="1">
        <v>5</v>
      </c>
      <c r="B8" s="7" t="s">
        <v>91</v>
      </c>
      <c r="C8" s="7" t="s">
        <v>4</v>
      </c>
      <c r="D8" s="8" t="s">
        <v>96</v>
      </c>
      <c r="E8" s="9" t="s">
        <v>58</v>
      </c>
      <c r="G8" s="1">
        <v>5</v>
      </c>
      <c r="H8" t="str">
        <v>CL21A226MAYNNNE</v>
      </c>
      <c r="I8" t="str" cm="1">
        <f t="array" ref="I8">INDEX(_xlfn._xlws.FILTER($E$4:$E$10004, $D$4:$D$10004=H8),1)</f>
        <v>Samsung Electro-Mechanics</v>
      </c>
      <c r="J8" s="5">
        <v>4.2999999999999997E-2</v>
      </c>
      <c r="K8" s="6">
        <f t="shared" si="0"/>
        <v>2</v>
      </c>
      <c r="L8" s="4">
        <f t="shared" si="1"/>
        <v>8.5999999999999993E-2</v>
      </c>
      <c r="O8" s="1" t="str">
        <v>Load (Resistive)</v>
      </c>
      <c r="P8" s="1">
        <f t="shared" ca="1" si="2"/>
        <v>1</v>
      </c>
      <c r="Q8" s="4" cm="1">
        <f t="array" aca="1" ref="Q8" ca="1">INDIRECT("'" &amp; O8 &amp; "'!L3")</f>
        <v>0.245</v>
      </c>
      <c r="R8" s="4"/>
    </row>
    <row r="9" spans="1:21" x14ac:dyDescent="0.45">
      <c r="A9" s="1">
        <v>6</v>
      </c>
      <c r="B9" s="7" t="s">
        <v>91</v>
      </c>
      <c r="C9" s="7" t="s">
        <v>5</v>
      </c>
      <c r="D9" s="8" t="s">
        <v>55</v>
      </c>
      <c r="E9" s="9" t="s">
        <v>56</v>
      </c>
      <c r="G9" s="1">
        <v>6</v>
      </c>
      <c r="H9" t="str">
        <v>CL10A106KP8NNNC</v>
      </c>
      <c r="I9" t="str" cm="1">
        <f t="array" ref="I9">INDEX(_xlfn._xlws.FILTER($E$4:$E$10004, $D$4:$D$10004=H9),1)</f>
        <v>Samsung Electro-Mechanics</v>
      </c>
      <c r="J9" s="5">
        <v>2.3E-2</v>
      </c>
      <c r="K9" s="6">
        <f t="shared" si="0"/>
        <v>1</v>
      </c>
      <c r="L9" s="4">
        <f t="shared" si="1"/>
        <v>2.3E-2</v>
      </c>
      <c r="O9" s="1" t="str">
        <v>Oscillator</v>
      </c>
      <c r="P9" s="1">
        <f t="shared" ca="1" si="2"/>
        <v>2</v>
      </c>
      <c r="Q9" s="4" cm="1">
        <f t="array" aca="1" ref="Q9" ca="1">INDIRECT("'" &amp; O9 &amp; "'!L3")</f>
        <v>4.4240000000000004</v>
      </c>
      <c r="R9" s="4"/>
    </row>
    <row r="10" spans="1:21" x14ac:dyDescent="0.45">
      <c r="A10" s="1">
        <v>7</v>
      </c>
      <c r="B10" s="7" t="s">
        <v>91</v>
      </c>
      <c r="C10" s="7" t="s">
        <v>6</v>
      </c>
      <c r="D10" s="8" t="s">
        <v>57</v>
      </c>
      <c r="E10" s="9" t="s">
        <v>58</v>
      </c>
      <c r="G10" s="1">
        <v>7</v>
      </c>
      <c r="H10" t="str">
        <v>CL32B476MPJNNNE</v>
      </c>
      <c r="I10" t="str" cm="1">
        <f t="array" ref="I10">INDEX(_xlfn._xlws.FILTER($E$4:$E$10004, $D$4:$D$10004=H10),1)</f>
        <v>Samsung Electro-Mechanics</v>
      </c>
      <c r="J10" s="5">
        <v>0.27900000000000003</v>
      </c>
      <c r="K10" s="6">
        <f t="shared" si="0"/>
        <v>1</v>
      </c>
      <c r="L10" s="4">
        <f t="shared" si="1"/>
        <v>0.27900000000000003</v>
      </c>
    </row>
    <row r="11" spans="1:21" x14ac:dyDescent="0.45">
      <c r="A11" s="1">
        <v>8</v>
      </c>
      <c r="B11" s="7" t="s">
        <v>91</v>
      </c>
      <c r="C11" s="7" t="s">
        <v>7</v>
      </c>
      <c r="D11" s="8" t="s">
        <v>96</v>
      </c>
      <c r="E11" s="9" t="s">
        <v>58</v>
      </c>
      <c r="G11" s="1">
        <v>8</v>
      </c>
      <c r="H11" t="str">
        <v>GRM31CR61A107MEA8L</v>
      </c>
      <c r="I11" t="str" cm="1">
        <f t="array" ref="I11">INDEX(_xlfn._xlws.FILTER($E$4:$E$10004, $D$4:$D$10004=H11),1)</f>
        <v>Murata Electronics</v>
      </c>
      <c r="J11" s="5">
        <v>0.224</v>
      </c>
      <c r="K11" s="6">
        <f t="shared" si="0"/>
        <v>2</v>
      </c>
      <c r="L11" s="4">
        <f t="shared" si="1"/>
        <v>0.44800000000000001</v>
      </c>
    </row>
    <row r="12" spans="1:21" x14ac:dyDescent="0.45">
      <c r="A12" s="1">
        <v>9</v>
      </c>
      <c r="B12" s="7" t="s">
        <v>91</v>
      </c>
      <c r="C12" s="7" t="s">
        <v>8</v>
      </c>
      <c r="D12" s="8" t="s">
        <v>59</v>
      </c>
      <c r="E12" s="9" t="s">
        <v>60</v>
      </c>
      <c r="G12" s="1">
        <v>9</v>
      </c>
      <c r="H12" t="str">
        <v>ZMR330FTA</v>
      </c>
      <c r="I12" t="str" cm="1">
        <f t="array" ref="I12">INDEX(_xlfn._xlws.FILTER($E$4:$E$10004, $D$4:$D$10004=H12),1)</f>
        <v>Diodes Incorporated</v>
      </c>
      <c r="J12" s="5">
        <v>0.79</v>
      </c>
      <c r="K12" s="6">
        <f t="shared" si="0"/>
        <v>1</v>
      </c>
      <c r="L12" s="4">
        <f t="shared" si="1"/>
        <v>0.79</v>
      </c>
    </row>
    <row r="13" spans="1:21" x14ac:dyDescent="0.45">
      <c r="A13" s="1">
        <v>10</v>
      </c>
      <c r="B13" s="7" t="s">
        <v>91</v>
      </c>
      <c r="C13" s="7" t="s">
        <v>9</v>
      </c>
      <c r="D13" s="8" t="s">
        <v>61</v>
      </c>
      <c r="E13" s="9" t="s">
        <v>53</v>
      </c>
      <c r="G13" s="1">
        <v>10</v>
      </c>
      <c r="H13" t="str">
        <v>LM3880MFX-1AB/NOPB</v>
      </c>
      <c r="I13" t="str" cm="1">
        <f t="array" ref="I13">INDEX(_xlfn._xlws.FILTER($E$4:$E$10004, $D$4:$D$10004=H13),1)</f>
        <v>Texas Instruments</v>
      </c>
      <c r="J13" s="5">
        <v>1.1399999999999999</v>
      </c>
      <c r="K13" s="6">
        <f t="shared" si="0"/>
        <v>1</v>
      </c>
      <c r="L13" s="4">
        <f t="shared" si="1"/>
        <v>1.1399999999999999</v>
      </c>
    </row>
    <row r="14" spans="1:21" x14ac:dyDescent="0.45">
      <c r="A14" s="1">
        <v>11</v>
      </c>
      <c r="B14" s="7" t="s">
        <v>91</v>
      </c>
      <c r="C14" s="7" t="s">
        <v>10</v>
      </c>
      <c r="D14" s="8" t="s">
        <v>61</v>
      </c>
      <c r="E14" s="9" t="s">
        <v>53</v>
      </c>
      <c r="G14" s="1">
        <v>11</v>
      </c>
      <c r="H14" t="str">
        <v>TPS62147RGXR</v>
      </c>
      <c r="I14" t="str" cm="1">
        <f t="array" ref="I14">INDEX(_xlfn._xlws.FILTER($E$4:$E$10004, $D$4:$D$10004=H14),1)</f>
        <v>Texas Instruments</v>
      </c>
      <c r="J14" s="5">
        <v>1.81</v>
      </c>
      <c r="K14" s="6">
        <f t="shared" si="0"/>
        <v>2</v>
      </c>
      <c r="L14" s="4">
        <f t="shared" si="1"/>
        <v>3.62</v>
      </c>
    </row>
    <row r="15" spans="1:21" x14ac:dyDescent="0.45">
      <c r="A15" s="1">
        <v>12</v>
      </c>
      <c r="B15" s="7" t="s">
        <v>88</v>
      </c>
      <c r="C15" s="7" t="s">
        <v>11</v>
      </c>
      <c r="D15" s="8" t="s">
        <v>62</v>
      </c>
      <c r="E15" s="9" t="s">
        <v>63</v>
      </c>
      <c r="G15" s="1">
        <v>12</v>
      </c>
      <c r="H15" t="str">
        <v>T50201500000G</v>
      </c>
      <c r="I15" t="str" cm="1">
        <f t="array" ref="I15">INDEX(_xlfn._xlws.FILTER($E$4:$E$10004, $D$4:$D$10004=H15),1)</f>
        <v>Amphenol Anytek</v>
      </c>
      <c r="J15" s="5">
        <v>0.245</v>
      </c>
      <c r="K15" s="6">
        <f t="shared" si="0"/>
        <v>2</v>
      </c>
      <c r="L15" s="4">
        <f t="shared" si="1"/>
        <v>0.49</v>
      </c>
    </row>
    <row r="16" spans="1:21" x14ac:dyDescent="0.45">
      <c r="A16" s="1">
        <v>13</v>
      </c>
      <c r="B16" s="7" t="s">
        <v>89</v>
      </c>
      <c r="C16" s="7" t="s">
        <v>12</v>
      </c>
      <c r="D16" s="10" t="s">
        <v>80</v>
      </c>
      <c r="E16" s="11" t="s">
        <v>81</v>
      </c>
      <c r="G16" s="1">
        <v>13</v>
      </c>
      <c r="H16" t="str">
        <v>74479325207222</v>
      </c>
      <c r="I16" t="str" cm="1">
        <f t="array" ref="I16">INDEX(_xlfn._xlws.FILTER($E$4:$E$10004, $D$4:$D$10004=H16),1)</f>
        <v>Wurth Elektronik</v>
      </c>
      <c r="J16" s="5">
        <v>0.3</v>
      </c>
      <c r="K16" s="6">
        <f t="shared" si="0"/>
        <v>2</v>
      </c>
      <c r="L16" s="4">
        <f t="shared" si="1"/>
        <v>0.6</v>
      </c>
    </row>
    <row r="17" spans="1:12" x14ac:dyDescent="0.45">
      <c r="A17" s="1">
        <v>14</v>
      </c>
      <c r="B17" s="7" t="s">
        <v>91</v>
      </c>
      <c r="C17" s="7" t="s">
        <v>13</v>
      </c>
      <c r="D17" s="10" t="s">
        <v>83</v>
      </c>
      <c r="E17" s="11" t="s">
        <v>81</v>
      </c>
      <c r="G17" s="1">
        <v>14</v>
      </c>
      <c r="H17" t="str">
        <v>RN73R1JTTD3302B25</v>
      </c>
      <c r="I17" t="str" cm="1">
        <f t="array" ref="I17">INDEX(_xlfn._xlws.FILTER($E$4:$E$10004, $D$4:$D$10004=H17),1)</f>
        <v>KOA Speer</v>
      </c>
      <c r="J17" s="5">
        <v>6.2E-2</v>
      </c>
      <c r="K17" s="6">
        <f t="shared" si="0"/>
        <v>1</v>
      </c>
      <c r="L17" s="4">
        <f t="shared" si="1"/>
        <v>6.2E-2</v>
      </c>
    </row>
    <row r="18" spans="1:12" x14ac:dyDescent="0.45">
      <c r="A18" s="1">
        <v>15</v>
      </c>
      <c r="B18" s="7" t="s">
        <v>91</v>
      </c>
      <c r="C18" s="7" t="s">
        <v>14</v>
      </c>
      <c r="D18" s="10" t="s">
        <v>83</v>
      </c>
      <c r="E18" s="11" t="s">
        <v>81</v>
      </c>
      <c r="G18" s="1">
        <v>15</v>
      </c>
      <c r="H18" t="str">
        <v>RT0603BRD07100KL</v>
      </c>
      <c r="I18" t="str" cm="1">
        <f t="array" ref="I18">INDEX(_xlfn._xlws.FILTER($E$4:$E$10004, $D$4:$D$10004=H18),1)</f>
        <v>YAGEO</v>
      </c>
      <c r="J18" s="5">
        <v>5.5E-2</v>
      </c>
      <c r="K18" s="6">
        <f t="shared" si="0"/>
        <v>5</v>
      </c>
      <c r="L18" s="4">
        <f t="shared" si="1"/>
        <v>0.27500000000000002</v>
      </c>
    </row>
    <row r="19" spans="1:12" x14ac:dyDescent="0.45">
      <c r="A19" s="1">
        <v>16</v>
      </c>
      <c r="B19" s="7" t="s">
        <v>87</v>
      </c>
      <c r="C19" s="7" t="s">
        <v>15</v>
      </c>
      <c r="D19" s="10" t="s">
        <v>64</v>
      </c>
      <c r="E19" s="9" t="s">
        <v>84</v>
      </c>
      <c r="G19" s="1">
        <v>16</v>
      </c>
      <c r="H19" t="str">
        <v>ERA-3AEB2053V</v>
      </c>
      <c r="I19" t="str" cm="1">
        <f t="array" ref="I19">INDEX(_xlfn._xlws.FILTER($E$4:$E$10004, $D$4:$D$10004=H19),1)</f>
        <v>Panasonic</v>
      </c>
      <c r="J19" s="5">
        <v>5.3999999999999999E-2</v>
      </c>
      <c r="K19" s="6">
        <f t="shared" si="0"/>
        <v>3</v>
      </c>
      <c r="L19" s="4">
        <f t="shared" si="1"/>
        <v>0.16200000000000001</v>
      </c>
    </row>
    <row r="20" spans="1:12" x14ac:dyDescent="0.45">
      <c r="A20" s="1">
        <v>17</v>
      </c>
      <c r="B20" s="7" t="s">
        <v>90</v>
      </c>
      <c r="C20" s="7" t="s">
        <v>16</v>
      </c>
      <c r="D20" s="10" t="s">
        <v>64</v>
      </c>
      <c r="E20" s="9" t="s">
        <v>84</v>
      </c>
      <c r="G20" s="1">
        <v>17</v>
      </c>
      <c r="H20" t="str">
        <v>ERA-3AEB134V</v>
      </c>
      <c r="I20" t="str" cm="1">
        <f t="array" ref="I20">INDEX(_xlfn._xlws.FILTER($E$4:$E$10004, $D$4:$D$10004=H20),1)</f>
        <v>Panasonic</v>
      </c>
      <c r="J20" s="5">
        <v>5.3999999999999999E-2</v>
      </c>
      <c r="K20" s="6">
        <f t="shared" si="0"/>
        <v>2</v>
      </c>
      <c r="L20" s="4">
        <f t="shared" si="1"/>
        <v>0.108</v>
      </c>
    </row>
    <row r="21" spans="1:12" x14ac:dyDescent="0.45">
      <c r="A21" s="1">
        <v>18</v>
      </c>
      <c r="B21" s="7" t="s">
        <v>91</v>
      </c>
      <c r="C21" s="7" t="s">
        <v>17</v>
      </c>
      <c r="D21" s="12" t="s">
        <v>65</v>
      </c>
      <c r="E21" s="9" t="s">
        <v>85</v>
      </c>
      <c r="G21" s="1">
        <v>18</v>
      </c>
      <c r="H21" t="str">
        <v>RS73F1JTTD2263B</v>
      </c>
      <c r="I21" t="str" cm="1">
        <f t="array" ref="I21">INDEX(_xlfn._xlws.FILTER($E$4:$E$10004, $D$4:$D$10004=H21),1)</f>
        <v>KOA Speer</v>
      </c>
      <c r="J21" s="5">
        <v>0.158</v>
      </c>
      <c r="K21" s="6">
        <f t="shared" si="0"/>
        <v>1</v>
      </c>
      <c r="L21" s="4">
        <f t="shared" si="1"/>
        <v>0.158</v>
      </c>
    </row>
    <row r="22" spans="1:12" x14ac:dyDescent="0.45">
      <c r="A22" s="1">
        <v>19</v>
      </c>
      <c r="B22" s="7" t="s">
        <v>91</v>
      </c>
      <c r="C22" s="7" t="s">
        <v>18</v>
      </c>
      <c r="D22" s="12" t="s">
        <v>65</v>
      </c>
      <c r="E22" s="9" t="s">
        <v>85</v>
      </c>
      <c r="G22" s="1">
        <v>19</v>
      </c>
      <c r="H22" t="str">
        <v>ERA-3AEB5492V</v>
      </c>
      <c r="I22" t="str" cm="1">
        <f t="array" ref="I22">INDEX(_xlfn._xlws.FILTER($E$4:$E$10004, $D$4:$D$10004=H22),1)</f>
        <v>Panasonic</v>
      </c>
      <c r="J22" s="5">
        <v>5.3999999999999999E-2</v>
      </c>
      <c r="K22" s="6">
        <f t="shared" si="0"/>
        <v>1</v>
      </c>
      <c r="L22" s="4">
        <f t="shared" si="1"/>
        <v>5.3999999999999999E-2</v>
      </c>
    </row>
    <row r="23" spans="1:12" x14ac:dyDescent="0.45">
      <c r="A23" s="1">
        <v>20</v>
      </c>
      <c r="B23" s="7" t="s">
        <v>89</v>
      </c>
      <c r="C23" s="7" t="s">
        <v>19</v>
      </c>
      <c r="D23" s="8" t="s">
        <v>95</v>
      </c>
      <c r="E23" s="13" t="s">
        <v>72</v>
      </c>
      <c r="G23" s="1">
        <v>20</v>
      </c>
      <c r="H23" t="str">
        <v>RT0603BRD07634KL</v>
      </c>
      <c r="I23" t="str" cm="1">
        <f t="array" ref="I23">INDEX(_xlfn._xlws.FILTER($E$4:$E$10004, $D$4:$D$10004=H23),1)</f>
        <v>YAGEO</v>
      </c>
      <c r="J23" s="5">
        <v>7.6999999999999999E-2</v>
      </c>
      <c r="K23" s="6">
        <f t="shared" si="0"/>
        <v>1</v>
      </c>
      <c r="L23" s="4">
        <f t="shared" si="1"/>
        <v>7.6999999999999999E-2</v>
      </c>
    </row>
    <row r="24" spans="1:12" x14ac:dyDescent="0.45">
      <c r="A24" s="1">
        <v>21</v>
      </c>
      <c r="B24" s="7" t="s">
        <v>89</v>
      </c>
      <c r="C24" s="7" t="s">
        <v>20</v>
      </c>
      <c r="D24" s="8" t="s">
        <v>67</v>
      </c>
      <c r="E24" s="9" t="s">
        <v>68</v>
      </c>
      <c r="G24" s="1">
        <v>21</v>
      </c>
      <c r="H24" t="str">
        <v>ERA-3AEB1023V</v>
      </c>
      <c r="I24" t="str" cm="1">
        <f t="array" ref="I24">INDEX(_xlfn._xlws.FILTER($E$4:$E$10004, $D$4:$D$10004=H24),1)</f>
        <v>Panasonic</v>
      </c>
      <c r="J24" s="5">
        <v>5.1999999999999998E-2</v>
      </c>
      <c r="K24" s="6">
        <f t="shared" si="0"/>
        <v>1</v>
      </c>
      <c r="L24" s="4">
        <f t="shared" si="1"/>
        <v>5.1999999999999998E-2</v>
      </c>
    </row>
    <row r="25" spans="1:12" x14ac:dyDescent="0.45">
      <c r="A25" s="1">
        <v>22</v>
      </c>
      <c r="B25" s="7" t="s">
        <v>89</v>
      </c>
      <c r="C25" s="7" t="s">
        <v>21</v>
      </c>
      <c r="D25" s="8" t="s">
        <v>67</v>
      </c>
      <c r="E25" s="9" t="s">
        <v>68</v>
      </c>
      <c r="G25" s="1">
        <v>22</v>
      </c>
      <c r="H25" t="str">
        <v>ERA-3AEB1472V</v>
      </c>
      <c r="I25" t="str" cm="1">
        <f t="array" ref="I25">INDEX(_xlfn._xlws.FILTER($E$4:$E$10004, $D$4:$D$10004=H25),1)</f>
        <v>Panasonic</v>
      </c>
      <c r="J25" s="5">
        <v>5.3999999999999999E-2</v>
      </c>
      <c r="K25" s="6">
        <f t="shared" si="0"/>
        <v>1</v>
      </c>
      <c r="L25" s="4">
        <f t="shared" si="1"/>
        <v>5.3999999999999999E-2</v>
      </c>
    </row>
    <row r="26" spans="1:12" x14ac:dyDescent="0.45">
      <c r="A26" s="1">
        <v>23</v>
      </c>
      <c r="B26" s="7" t="s">
        <v>89</v>
      </c>
      <c r="C26" s="7" t="s">
        <v>22</v>
      </c>
      <c r="D26" s="8" t="s">
        <v>67</v>
      </c>
      <c r="E26" s="9" t="s">
        <v>68</v>
      </c>
      <c r="G26" s="1">
        <v>23</v>
      </c>
      <c r="H26" t="str">
        <v>JS202011SCQN</v>
      </c>
      <c r="I26" t="str" cm="1">
        <f t="array" ref="I26">INDEX(_xlfn._xlws.FILTER($E$4:$E$10004, $D$4:$D$10004=H26),1)</f>
        <v>C&amp;K</v>
      </c>
      <c r="J26" s="5">
        <v>0.66100000000000003</v>
      </c>
      <c r="K26" s="6">
        <f t="shared" si="0"/>
        <v>1</v>
      </c>
      <c r="L26" s="4">
        <f t="shared" si="1"/>
        <v>0.66100000000000003</v>
      </c>
    </row>
    <row r="27" spans="1:12" x14ac:dyDescent="0.45">
      <c r="A27" s="1">
        <v>24</v>
      </c>
      <c r="B27" s="7" t="s">
        <v>89</v>
      </c>
      <c r="C27" s="7" t="s">
        <v>23</v>
      </c>
      <c r="D27" s="8" t="s">
        <v>67</v>
      </c>
      <c r="E27" s="9" t="s">
        <v>68</v>
      </c>
      <c r="G27" s="1">
        <v>24</v>
      </c>
      <c r="H27" t="str">
        <v>219-4MST</v>
      </c>
      <c r="I27" t="str" cm="1">
        <f t="array" ref="I27">INDEX(_xlfn._xlws.FILTER($E$4:$E$10004, $D$4:$D$10004=H27),1)</f>
        <v>CTS Electronic Components</v>
      </c>
      <c r="J27" s="5">
        <v>0.626</v>
      </c>
      <c r="K27" s="6">
        <f t="shared" si="0"/>
        <v>1</v>
      </c>
      <c r="L27" s="4">
        <f t="shared" si="1"/>
        <v>0.626</v>
      </c>
    </row>
    <row r="28" spans="1:12" x14ac:dyDescent="0.45">
      <c r="A28" s="1">
        <v>25</v>
      </c>
      <c r="B28" s="7" t="s">
        <v>91</v>
      </c>
      <c r="C28" s="7" t="s">
        <v>24</v>
      </c>
      <c r="D28" s="14" t="s">
        <v>69</v>
      </c>
      <c r="E28" s="9" t="s">
        <v>66</v>
      </c>
      <c r="G28" s="1">
        <v>25</v>
      </c>
      <c r="H28" t="str">
        <v>ASDMB-25.000MHZ-XY-T</v>
      </c>
      <c r="I28" t="str" cm="1">
        <f t="array" ref="I28">INDEX(_xlfn._xlws.FILTER($E$4:$E$10004, $D$4:$D$10004=H28),1)</f>
        <v>ABRACON</v>
      </c>
      <c r="J28" s="5">
        <v>4.37</v>
      </c>
      <c r="K28" s="6">
        <f t="shared" si="0"/>
        <v>1</v>
      </c>
      <c r="L28" s="4">
        <f t="shared" si="1"/>
        <v>4.37</v>
      </c>
    </row>
    <row r="29" spans="1:12" x14ac:dyDescent="0.45">
      <c r="A29" s="1">
        <v>26</v>
      </c>
      <c r="B29" s="7" t="s">
        <v>91</v>
      </c>
      <c r="C29" s="7" t="s">
        <v>25</v>
      </c>
      <c r="D29" s="8" t="s">
        <v>70</v>
      </c>
      <c r="E29" s="9" t="s">
        <v>66</v>
      </c>
    </row>
    <row r="30" spans="1:12" x14ac:dyDescent="0.45">
      <c r="A30" s="1">
        <v>27</v>
      </c>
      <c r="B30" s="7" t="s">
        <v>91</v>
      </c>
      <c r="C30" s="7" t="s">
        <v>26</v>
      </c>
      <c r="D30" s="8" t="s">
        <v>67</v>
      </c>
      <c r="E30" s="9" t="s">
        <v>68</v>
      </c>
    </row>
    <row r="31" spans="1:12" x14ac:dyDescent="0.45">
      <c r="A31" s="1">
        <v>28</v>
      </c>
      <c r="B31" s="7" t="s">
        <v>91</v>
      </c>
      <c r="C31" s="7" t="s">
        <v>27</v>
      </c>
      <c r="D31" s="8" t="s">
        <v>71</v>
      </c>
      <c r="E31" s="9" t="s">
        <v>72</v>
      </c>
    </row>
    <row r="32" spans="1:12" x14ac:dyDescent="0.45">
      <c r="A32" s="1">
        <v>29</v>
      </c>
      <c r="B32" s="7" t="s">
        <v>91</v>
      </c>
      <c r="C32" s="7" t="s">
        <v>28</v>
      </c>
      <c r="D32" s="14" t="s">
        <v>69</v>
      </c>
      <c r="E32" s="9" t="s">
        <v>66</v>
      </c>
    </row>
    <row r="33" spans="1:5" x14ac:dyDescent="0.45">
      <c r="A33" s="1">
        <v>30</v>
      </c>
      <c r="B33" s="7" t="s">
        <v>91</v>
      </c>
      <c r="C33" s="7" t="s">
        <v>29</v>
      </c>
      <c r="D33" s="8" t="s">
        <v>70</v>
      </c>
      <c r="E33" s="9" t="s">
        <v>66</v>
      </c>
    </row>
    <row r="34" spans="1:5" x14ac:dyDescent="0.45">
      <c r="A34" s="1">
        <v>31</v>
      </c>
      <c r="B34" s="7" t="s">
        <v>91</v>
      </c>
      <c r="C34" s="7" t="s">
        <v>30</v>
      </c>
      <c r="D34" s="14" t="s">
        <v>69</v>
      </c>
      <c r="E34" s="9" t="s">
        <v>66</v>
      </c>
    </row>
    <row r="35" spans="1:5" x14ac:dyDescent="0.45">
      <c r="A35" s="1">
        <v>32</v>
      </c>
      <c r="B35" s="7" t="s">
        <v>91</v>
      </c>
      <c r="C35" s="7" t="s">
        <v>31</v>
      </c>
      <c r="D35" s="8" t="s">
        <v>73</v>
      </c>
      <c r="E35" s="9" t="s">
        <v>66</v>
      </c>
    </row>
    <row r="36" spans="1:5" x14ac:dyDescent="0.45">
      <c r="A36" s="1">
        <v>33</v>
      </c>
      <c r="B36" s="7" t="s">
        <v>91</v>
      </c>
      <c r="C36" s="7" t="s">
        <v>32</v>
      </c>
      <c r="D36" s="8" t="s">
        <v>74</v>
      </c>
      <c r="E36" s="9" t="s">
        <v>68</v>
      </c>
    </row>
    <row r="37" spans="1:5" x14ac:dyDescent="0.45">
      <c r="A37" s="1">
        <v>34</v>
      </c>
      <c r="B37" s="7" t="s">
        <v>91</v>
      </c>
      <c r="C37" s="7" t="s">
        <v>33</v>
      </c>
      <c r="D37" s="8" t="s">
        <v>75</v>
      </c>
      <c r="E37" s="9" t="s">
        <v>66</v>
      </c>
    </row>
    <row r="38" spans="1:5" x14ac:dyDescent="0.45">
      <c r="A38" s="1">
        <v>35</v>
      </c>
      <c r="B38" s="7" t="s">
        <v>91</v>
      </c>
      <c r="C38" s="7" t="s">
        <v>34</v>
      </c>
      <c r="D38" s="8"/>
      <c r="E38" s="8"/>
    </row>
    <row r="39" spans="1:5" x14ac:dyDescent="0.45">
      <c r="A39" s="1">
        <v>36</v>
      </c>
      <c r="B39" s="7" t="s">
        <v>91</v>
      </c>
      <c r="C39" s="7" t="s">
        <v>35</v>
      </c>
      <c r="D39" s="8"/>
      <c r="E39" s="8"/>
    </row>
    <row r="40" spans="1:5" x14ac:dyDescent="0.45">
      <c r="A40" s="1">
        <v>37</v>
      </c>
      <c r="B40" s="7" t="s">
        <v>91</v>
      </c>
      <c r="C40" s="7" t="s">
        <v>36</v>
      </c>
      <c r="D40" s="8"/>
      <c r="E40" s="8"/>
    </row>
    <row r="41" spans="1:5" x14ac:dyDescent="0.45">
      <c r="A41" s="1">
        <v>38</v>
      </c>
      <c r="B41" s="7" t="s">
        <v>91</v>
      </c>
      <c r="C41" s="7" t="s">
        <v>37</v>
      </c>
      <c r="D41" s="8"/>
      <c r="E41" s="8"/>
    </row>
    <row r="42" spans="1:5" x14ac:dyDescent="0.45">
      <c r="A42" s="1">
        <v>39</v>
      </c>
      <c r="B42" s="7" t="s">
        <v>91</v>
      </c>
      <c r="C42" s="7" t="s">
        <v>38</v>
      </c>
      <c r="D42" s="8"/>
      <c r="E42" s="9"/>
    </row>
    <row r="43" spans="1:5" x14ac:dyDescent="0.45">
      <c r="A43" s="1">
        <v>40</v>
      </c>
      <c r="B43" s="7" t="s">
        <v>86</v>
      </c>
      <c r="C43" s="7" t="s">
        <v>39</v>
      </c>
      <c r="D43" s="8" t="s">
        <v>76</v>
      </c>
      <c r="E43" s="9" t="s">
        <v>66</v>
      </c>
    </row>
    <row r="44" spans="1:5" x14ac:dyDescent="0.45">
      <c r="A44" s="1">
        <v>41</v>
      </c>
      <c r="B44" s="7" t="s">
        <v>89</v>
      </c>
      <c r="C44" s="7" t="s">
        <v>40</v>
      </c>
      <c r="D44" s="10" t="s">
        <v>77</v>
      </c>
      <c r="E44" s="13" t="s">
        <v>92</v>
      </c>
    </row>
    <row r="45" spans="1:5" x14ac:dyDescent="0.45">
      <c r="A45" s="1">
        <v>42</v>
      </c>
      <c r="B45" s="7" t="s">
        <v>91</v>
      </c>
      <c r="C45" s="7" t="s">
        <v>41</v>
      </c>
      <c r="D45" s="10" t="s">
        <v>78</v>
      </c>
      <c r="E45" s="9" t="s">
        <v>93</v>
      </c>
    </row>
    <row r="46" spans="1:5" x14ac:dyDescent="0.45">
      <c r="A46" s="1">
        <v>43</v>
      </c>
      <c r="B46" s="7" t="s">
        <v>86</v>
      </c>
      <c r="C46" s="7" t="s">
        <v>42</v>
      </c>
      <c r="D46" s="10" t="s">
        <v>79</v>
      </c>
      <c r="E46" s="9" t="s">
        <v>94</v>
      </c>
    </row>
  </sheetData>
  <mergeCells count="3">
    <mergeCell ref="A2:E2"/>
    <mergeCell ref="G2:L2"/>
    <mergeCell ref="O2:Q2"/>
  </mergeCells>
  <phoneticPr fontId="2" type="noConversion"/>
  <pageMargins left="0.7" right="0.7" top="0.75" bottom="0.75" header="0.3" footer="0.3"/>
  <ignoredErrors>
    <ignoredError sqref="D21:D2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731A-4E3B-4A8F-932F-FB6F9EF143C1}">
  <dimension ref="A1:L4"/>
  <sheetViews>
    <sheetView zoomScale="70" zoomScaleNormal="70" workbookViewId="0"/>
  </sheetViews>
  <sheetFormatPr defaultRowHeight="17" x14ac:dyDescent="0.45"/>
  <cols>
    <col min="1" max="2" width="8.6640625" style="1"/>
    <col min="3" max="3" width="22.58203125" customWidth="1"/>
    <col min="4" max="4" width="16.58203125" bestFit="1" customWidth="1"/>
    <col min="7" max="7" width="19" bestFit="1" customWidth="1"/>
    <col min="8" max="8" width="16.75" bestFit="1" customWidth="1"/>
    <col min="9" max="9" width="15.58203125" customWidth="1"/>
    <col min="11" max="12" width="15.58203125" customWidth="1"/>
  </cols>
  <sheetData>
    <row r="1" spans="1:12" s="18" customFormat="1" ht="25" customHeight="1" x14ac:dyDescent="0.45">
      <c r="A1" s="16" t="s">
        <v>87</v>
      </c>
      <c r="B1" s="17"/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F2" s="2" t="s">
        <v>43</v>
      </c>
      <c r="G2" s="2" t="s">
        <v>45</v>
      </c>
      <c r="H2" s="2" t="s">
        <v>46</v>
      </c>
      <c r="I2" s="2" t="s">
        <v>49</v>
      </c>
      <c r="J2" s="2" t="s">
        <v>47</v>
      </c>
      <c r="K2" s="2" t="s">
        <v>48</v>
      </c>
      <c r="L2" s="2" t="s">
        <v>97</v>
      </c>
    </row>
    <row r="3" spans="1:12" x14ac:dyDescent="0.45">
      <c r="A3" s="1">
        <v>1</v>
      </c>
      <c r="B3" s="1" t="str" cm="1">
        <f t="array" ref="B3:D4">_xlfn._xlws.FILTER(Overview!C:E, (Overview!B:B=A1) * NOT(Overview!D:D=""), "no match")</f>
        <v>C1</v>
      </c>
      <c r="C3" t="str">
        <v>EMK316BB7226ML-T</v>
      </c>
      <c r="D3" t="str">
        <v>TAIYO YUDEN</v>
      </c>
      <c r="F3" s="1">
        <v>1</v>
      </c>
      <c r="G3" t="str" cm="1">
        <f t="array" ref="G3:G4">_xlfn.UNIQUE(_xlfn._xlws.FILTER(C3:C10003,NOT(ISBLANK(C3:C10003))))</f>
        <v>EMK316BB7226ML-T</v>
      </c>
      <c r="H3" t="str" cm="1">
        <f t="array" ref="H3">INDEX(_xlfn._xlws.FILTER($D$3:$D$10003, $C$3:$C$10003=G3),1)</f>
        <v>TAIYO YUDEN</v>
      </c>
      <c r="I3" s="4" cm="1">
        <f t="array" ref="I3">INDEX(_xlfn._xlws.FILTER(Overview!$J$4:$J$10004, Overview!$H$4:$H$10004=G3),1)</f>
        <v>0.27900000000000003</v>
      </c>
      <c r="J3">
        <f>COUNTIF(C3:C10001,G3)</f>
        <v>1</v>
      </c>
      <c r="K3" s="4">
        <f>I3*J3</f>
        <v>0.27900000000000003</v>
      </c>
      <c r="L3" s="4">
        <f>SUM(K:K)</f>
        <v>0.52400000000000002</v>
      </c>
    </row>
    <row r="4" spans="1:12" x14ac:dyDescent="0.45">
      <c r="A4" s="1">
        <v>2</v>
      </c>
      <c r="B4" s="1" t="str">
        <v>J1</v>
      </c>
      <c r="C4" t="str">
        <v>T50201500000G</v>
      </c>
      <c r="D4" t="str">
        <v>Amphenol Anytek</v>
      </c>
      <c r="F4" s="1">
        <v>2</v>
      </c>
      <c r="G4" t="str">
        <v>T50201500000G</v>
      </c>
      <c r="H4" t="str" cm="1">
        <f t="array" ref="H4">INDEX(_xlfn._xlws.FILTER($D$3:$D$10003, $C$3:$C$10003=G4),1)</f>
        <v>Amphenol Anytek</v>
      </c>
      <c r="I4" s="4" cm="1">
        <f t="array" ref="I4">INDEX(_xlfn._xlws.FILTER(Overview!$J$4:$J$10004, Overview!$H$4:$H$10004=G4),1)</f>
        <v>0.245</v>
      </c>
      <c r="J4">
        <f>COUNTIF(C4:C10002,G4)</f>
        <v>1</v>
      </c>
      <c r="K4" s="4">
        <f>I4*J4</f>
        <v>0.245</v>
      </c>
      <c r="L4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88E5-D6B7-47C4-9411-C1CD356E69FF}">
  <dimension ref="A1:L9"/>
  <sheetViews>
    <sheetView zoomScale="70" zoomScaleNormal="70" workbookViewId="0">
      <selection activeCell="J11" sqref="J11"/>
    </sheetView>
  </sheetViews>
  <sheetFormatPr defaultRowHeight="17" x14ac:dyDescent="0.45"/>
  <cols>
    <col min="1" max="2" width="8.6640625" style="1"/>
    <col min="3" max="3" width="22.58203125" customWidth="1"/>
    <col min="4" max="4" width="18.9140625" bestFit="1" customWidth="1"/>
    <col min="6" max="6" width="8.6640625" style="1"/>
    <col min="7" max="7" width="22.5" bestFit="1" customWidth="1"/>
    <col min="8" max="8" width="16.75" bestFit="1" customWidth="1"/>
    <col min="9" max="9" width="15.58203125" customWidth="1"/>
    <col min="11" max="12" width="15.58203125" customWidth="1"/>
  </cols>
  <sheetData>
    <row r="1" spans="1:12" s="18" customFormat="1" ht="25" customHeight="1" x14ac:dyDescent="0.45">
      <c r="A1" s="19" t="s">
        <v>89</v>
      </c>
      <c r="B1" s="17"/>
      <c r="F1" s="17"/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F2" s="2" t="s">
        <v>43</v>
      </c>
      <c r="G2" s="2" t="s">
        <v>45</v>
      </c>
      <c r="H2" s="2" t="s">
        <v>46</v>
      </c>
      <c r="I2" s="2" t="s">
        <v>49</v>
      </c>
      <c r="J2" s="2" t="s">
        <v>47</v>
      </c>
      <c r="K2" s="2" t="s">
        <v>48</v>
      </c>
      <c r="L2" s="2" t="s">
        <v>97</v>
      </c>
    </row>
    <row r="3" spans="1:12" x14ac:dyDescent="0.45">
      <c r="A3" s="1">
        <v>1</v>
      </c>
      <c r="B3" s="1" t="str" cm="1">
        <f t="array" ref="B3:D9">_xlfn._xlws.FILTER(Overview!C:E, (Overview!B:B=A1) * NOT(Overview!D:D=""), "no match")</f>
        <v>IC2</v>
      </c>
      <c r="C3" t="str">
        <v>LM3880MFX-1AB/NOPB</v>
      </c>
      <c r="D3" t="str">
        <v>Texas Instruments</v>
      </c>
      <c r="F3" s="1">
        <v>1</v>
      </c>
      <c r="G3" t="str" cm="1">
        <f t="array" ref="G3:G6">_xlfn.UNIQUE(_xlfn._xlws.FILTER(C3:C10003,NOT(ISBLANK(C3:C10003))))</f>
        <v>LM3880MFX-1AB/NOPB</v>
      </c>
      <c r="H3" t="str" cm="1">
        <f t="array" ref="H3">INDEX(_xlfn._xlws.FILTER($D$3:$D$10003, $C$3:$C$10003=G3),1)</f>
        <v>Texas Instruments</v>
      </c>
      <c r="I3" s="4" cm="1">
        <f t="array" ref="I3">INDEX(_xlfn._xlws.FILTER(Overview!$J$4:$J$10004, Overview!$H$4:$H$10004=G3),1)</f>
        <v>1.1399999999999999</v>
      </c>
      <c r="J3">
        <f>COUNTIF(C3:C10001,G3)</f>
        <v>1</v>
      </c>
      <c r="K3" s="4">
        <f>I3*J3</f>
        <v>1.1399999999999999</v>
      </c>
      <c r="L3" s="4">
        <f>SUM(K:K)</f>
        <v>2.0830000000000002</v>
      </c>
    </row>
    <row r="4" spans="1:12" x14ac:dyDescent="0.45">
      <c r="A4" s="1">
        <v>2</v>
      </c>
      <c r="B4" s="1" t="str">
        <v>R1</v>
      </c>
      <c r="C4" t="str">
        <v>RN73R1JTTD3302B25</v>
      </c>
      <c r="D4" t="str">
        <v>KOA Speer</v>
      </c>
      <c r="F4" s="1">
        <v>2</v>
      </c>
      <c r="G4" t="str">
        <v>RN73R1JTTD3302B25</v>
      </c>
      <c r="H4" t="str" cm="1">
        <f t="array" ref="H4">INDEX(_xlfn._xlws.FILTER($D$3:$D$10003, $C$3:$C$10003=G4),1)</f>
        <v>KOA Speer</v>
      </c>
      <c r="I4" s="4" cm="1">
        <f t="array" ref="I4">INDEX(_xlfn._xlws.FILTER(Overview!$J$4:$J$10004, Overview!$H$4:$H$10004=G4),1)</f>
        <v>6.2E-2</v>
      </c>
      <c r="J4">
        <f>COUNTIF(C4:C10002,G4)</f>
        <v>1</v>
      </c>
      <c r="K4" s="4">
        <f>I4*J4</f>
        <v>6.2E-2</v>
      </c>
      <c r="L4" s="4"/>
    </row>
    <row r="5" spans="1:12" x14ac:dyDescent="0.45">
      <c r="A5" s="1">
        <v>3</v>
      </c>
      <c r="B5" s="1" t="str">
        <v>R2</v>
      </c>
      <c r="C5" t="str">
        <v>RT0603BRD07100KL</v>
      </c>
      <c r="D5" t="str">
        <v>YAGEO</v>
      </c>
      <c r="F5" s="1">
        <v>3</v>
      </c>
      <c r="G5" t="str">
        <v>RT0603BRD07100KL</v>
      </c>
      <c r="H5" t="str" cm="1">
        <f t="array" ref="H5">INDEX(_xlfn._xlws.FILTER($D$3:$D$10003, $C$3:$C$10003=G5),1)</f>
        <v>YAGEO</v>
      </c>
      <c r="I5" s="4" cm="1">
        <f t="array" ref="I5">INDEX(_xlfn._xlws.FILTER(Overview!$J$4:$J$10004, Overview!$H$4:$H$10004=G5),1)</f>
        <v>5.5E-2</v>
      </c>
      <c r="J5">
        <f>COUNTIF(C5:C10003,G5)</f>
        <v>4</v>
      </c>
      <c r="K5" s="4">
        <f>I5*J5</f>
        <v>0.22</v>
      </c>
    </row>
    <row r="6" spans="1:12" x14ac:dyDescent="0.45">
      <c r="A6" s="1">
        <v>4</v>
      </c>
      <c r="B6" s="1" t="str">
        <v>R3</v>
      </c>
      <c r="C6" t="str">
        <v>RT0603BRD07100KL</v>
      </c>
      <c r="D6" t="str">
        <v>YAGEO</v>
      </c>
      <c r="F6" s="1">
        <v>4</v>
      </c>
      <c r="G6" t="str">
        <v>JS202011SCQN</v>
      </c>
      <c r="H6" t="str" cm="1">
        <f t="array" ref="H6">INDEX(_xlfn._xlws.FILTER($D$3:$D$10003, $C$3:$C$10003=G6),1)</f>
        <v>C&amp;K</v>
      </c>
      <c r="I6" s="4" cm="1">
        <f t="array" ref="I6">INDEX(_xlfn._xlws.FILTER(Overview!$J$4:$J$10004, Overview!$H$4:$H$10004=G6),1)</f>
        <v>0.66100000000000003</v>
      </c>
      <c r="J6">
        <f>COUNTIF(C6:C10004,G6)</f>
        <v>1</v>
      </c>
      <c r="K6" s="4">
        <f>I6*J6</f>
        <v>0.66100000000000003</v>
      </c>
    </row>
    <row r="7" spans="1:12" x14ac:dyDescent="0.45">
      <c r="A7" s="1">
        <v>5</v>
      </c>
      <c r="B7" s="1" t="str">
        <v>R4</v>
      </c>
      <c r="C7" t="str">
        <v>RT0603BRD07100KL</v>
      </c>
      <c r="D7" t="str">
        <v>YAGEO</v>
      </c>
    </row>
    <row r="8" spans="1:12" x14ac:dyDescent="0.45">
      <c r="A8" s="1">
        <v>6</v>
      </c>
      <c r="B8" s="1" t="str">
        <v>R5</v>
      </c>
      <c r="C8" t="str">
        <v>RT0603BRD07100KL</v>
      </c>
      <c r="D8" t="str">
        <v>YAGEO</v>
      </c>
    </row>
    <row r="9" spans="1:12" x14ac:dyDescent="0.45">
      <c r="A9" s="1">
        <v>7</v>
      </c>
      <c r="B9" s="1" t="str">
        <v>S1</v>
      </c>
      <c r="C9" t="str">
        <v>JS202011SCQN</v>
      </c>
      <c r="D9" t="str">
        <v>C&amp;K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80F9-C987-45B5-A4BA-C3276876DF69}">
  <dimension ref="A1:L5"/>
  <sheetViews>
    <sheetView zoomScale="70" zoomScaleNormal="70" workbookViewId="0">
      <selection activeCell="L3" sqref="L3"/>
    </sheetView>
  </sheetViews>
  <sheetFormatPr defaultRowHeight="17" x14ac:dyDescent="0.45"/>
  <cols>
    <col min="1" max="2" width="8.6640625" style="1"/>
    <col min="3" max="3" width="22.58203125" customWidth="1"/>
    <col min="4" max="4" width="18.9140625" bestFit="1" customWidth="1"/>
    <col min="6" max="6" width="8.6640625" style="1"/>
    <col min="7" max="7" width="22.5" bestFit="1" customWidth="1"/>
    <col min="8" max="8" width="16.75" bestFit="1" customWidth="1"/>
    <col min="9" max="9" width="15.58203125" customWidth="1"/>
    <col min="11" max="12" width="15.58203125" customWidth="1"/>
  </cols>
  <sheetData>
    <row r="1" spans="1:12" s="18" customFormat="1" ht="25" customHeight="1" x14ac:dyDescent="0.45">
      <c r="A1" s="19" t="s">
        <v>88</v>
      </c>
      <c r="B1" s="17"/>
      <c r="F1" s="17"/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F2" s="2" t="s">
        <v>43</v>
      </c>
      <c r="G2" s="2" t="s">
        <v>45</v>
      </c>
      <c r="H2" s="2" t="s">
        <v>46</v>
      </c>
      <c r="I2" s="2" t="s">
        <v>49</v>
      </c>
      <c r="J2" s="2" t="s">
        <v>47</v>
      </c>
      <c r="K2" s="2" t="s">
        <v>48</v>
      </c>
      <c r="L2" s="2" t="s">
        <v>97</v>
      </c>
    </row>
    <row r="3" spans="1:12" x14ac:dyDescent="0.45">
      <c r="A3" s="1">
        <v>1</v>
      </c>
      <c r="B3" s="1" t="str" cm="1">
        <f t="array" ref="B3:D5">_xlfn._xlws.FILTER(Overview!C:E, (Overview!B:B=A1) * NOT(Overview!D:D=""), "no match")</f>
        <v>C2</v>
      </c>
      <c r="C3" t="str">
        <v>GRM21BR71C475ME51K</v>
      </c>
      <c r="D3" t="str">
        <v>Murata Electronics</v>
      </c>
      <c r="F3" s="1">
        <v>1</v>
      </c>
      <c r="G3" t="str" cm="1">
        <f t="array" ref="G3:G5">_xlfn.UNIQUE(_xlfn._xlws.FILTER(C3:C10003,NOT(ISBLANK(C3:C10003))))</f>
        <v>GRM21BR71C475ME51K</v>
      </c>
      <c r="H3" t="str" cm="1">
        <f t="array" ref="H3">INDEX(_xlfn._xlws.FILTER($D$3:$D$10003, $C$3:$C$10003=G3),1)</f>
        <v>Murata Electronics</v>
      </c>
      <c r="I3" s="4" cm="1">
        <f t="array" ref="I3">INDEX(_xlfn._xlws.FILTER(Overview!$J$4:$J$10004, Overview!$H$4:$H$10004=G3),1)</f>
        <v>4.4999999999999998E-2</v>
      </c>
      <c r="J3">
        <f>COUNTIF(C3:C10001,G3)</f>
        <v>1</v>
      </c>
      <c r="K3" s="4">
        <f>I3*J3</f>
        <v>4.4999999999999998E-2</v>
      </c>
      <c r="L3" s="4">
        <f>SUM(K:K)</f>
        <v>0.92300000000000004</v>
      </c>
    </row>
    <row r="4" spans="1:12" x14ac:dyDescent="0.45">
      <c r="A4" s="1">
        <v>2</v>
      </c>
      <c r="B4" s="1" t="str">
        <v>C3</v>
      </c>
      <c r="C4" t="str">
        <v>GRM188Z71A475ME15D</v>
      </c>
      <c r="D4" t="str">
        <v>Murata Electronics</v>
      </c>
      <c r="F4" s="1">
        <v>2</v>
      </c>
      <c r="G4" t="str">
        <v>GRM188Z71A475ME15D</v>
      </c>
      <c r="H4" t="str" cm="1">
        <f t="array" ref="H4">INDEX(_xlfn._xlws.FILTER($D$3:$D$10003, $C$3:$C$10003=G4),1)</f>
        <v>Murata Electronics</v>
      </c>
      <c r="I4" s="4" cm="1">
        <f t="array" ref="I4">INDEX(_xlfn._xlws.FILTER(Overview!$J$4:$J$10004, Overview!$H$4:$H$10004=G4),1)</f>
        <v>8.7999999999999995E-2</v>
      </c>
      <c r="J4">
        <f>COUNTIF(C4:C10002,G4)</f>
        <v>1</v>
      </c>
      <c r="K4" s="4">
        <f>I4*J4</f>
        <v>8.7999999999999995E-2</v>
      </c>
      <c r="L4" s="4"/>
    </row>
    <row r="5" spans="1:12" x14ac:dyDescent="0.45">
      <c r="A5" s="1">
        <v>3</v>
      </c>
      <c r="B5" s="1" t="str">
        <v>IC1</v>
      </c>
      <c r="C5" t="str">
        <v>ZMR330FTA</v>
      </c>
      <c r="D5" t="str">
        <v>Diodes Incorporated</v>
      </c>
      <c r="F5" s="1">
        <v>3</v>
      </c>
      <c r="G5" t="str">
        <v>ZMR330FTA</v>
      </c>
      <c r="H5" t="str" cm="1">
        <f t="array" ref="H5">INDEX(_xlfn._xlws.FILTER($D$3:$D$10003, $C$3:$C$10003=G5),1)</f>
        <v>Diodes Incorporated</v>
      </c>
      <c r="I5" s="4" cm="1">
        <f t="array" ref="I5">INDEX(_xlfn._xlws.FILTER(Overview!$J$4:$J$10004, Overview!$H$4:$H$10004=G5),1)</f>
        <v>0.79</v>
      </c>
      <c r="J5">
        <f>COUNTIF(C5:C10003,G5)</f>
        <v>1</v>
      </c>
      <c r="K5" s="4">
        <f>I5*J5</f>
        <v>0.79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6792-BC3E-47B6-B4A1-D39557B1E343}">
  <dimension ref="A1:L25"/>
  <sheetViews>
    <sheetView zoomScale="70" zoomScaleNormal="70" workbookViewId="0"/>
  </sheetViews>
  <sheetFormatPr defaultRowHeight="17" x14ac:dyDescent="0.45"/>
  <cols>
    <col min="1" max="2" width="8.6640625" style="1"/>
    <col min="3" max="3" width="22.58203125" customWidth="1"/>
    <col min="4" max="4" width="25.6640625" bestFit="1" customWidth="1"/>
    <col min="6" max="6" width="8.6640625" style="1"/>
    <col min="7" max="7" width="22.5" bestFit="1" customWidth="1"/>
    <col min="8" max="8" width="25.6640625" bestFit="1" customWidth="1"/>
    <col min="9" max="9" width="15.58203125" customWidth="1"/>
    <col min="11" max="12" width="15.58203125" customWidth="1"/>
  </cols>
  <sheetData>
    <row r="1" spans="1:12" s="18" customFormat="1" ht="25" customHeight="1" x14ac:dyDescent="0.45">
      <c r="A1" s="19" t="s">
        <v>91</v>
      </c>
      <c r="B1" s="17"/>
      <c r="F1" s="17"/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F2" s="2" t="s">
        <v>43</v>
      </c>
      <c r="G2" s="2" t="s">
        <v>45</v>
      </c>
      <c r="H2" s="2" t="s">
        <v>46</v>
      </c>
      <c r="I2" s="2" t="s">
        <v>49</v>
      </c>
      <c r="J2" s="2" t="s">
        <v>47</v>
      </c>
      <c r="K2" s="2" t="s">
        <v>48</v>
      </c>
      <c r="L2" s="2" t="s">
        <v>97</v>
      </c>
    </row>
    <row r="3" spans="1:12" x14ac:dyDescent="0.45">
      <c r="A3" s="1">
        <v>1</v>
      </c>
      <c r="B3" s="1" t="str" cm="1">
        <f t="array" ref="B3:D25">_xlfn._xlws.FILTER(Overview!C:E, (Overview!B:B=A1) * NOT(Overview!D:D=""), "no match")</f>
        <v>C4</v>
      </c>
      <c r="C3" t="str">
        <v>GXT155R71C223KE01D</v>
      </c>
      <c r="D3" t="str">
        <v>Murata Electronics</v>
      </c>
      <c r="F3" s="1">
        <v>1</v>
      </c>
      <c r="G3" t="str" cm="1">
        <f t="array" ref="G3:G17">_xlfn.UNIQUE(_xlfn._xlws.FILTER(C3:C10003,NOT(ISBLANK(C3:C10003))))</f>
        <v>GXT155R71C223KE01D</v>
      </c>
      <c r="H3" t="str" cm="1">
        <f t="array" ref="H3">INDEX(_xlfn._xlws.FILTER($D$3:$D$10003, $C$3:$C$10003=G3),1)</f>
        <v>Murata Electronics</v>
      </c>
      <c r="I3" s="4" cm="1">
        <f t="array" ref="I3">INDEX(_xlfn._xlws.FILTER(Overview!$J$4:$J$10004, Overview!$H$4:$H$10004=G3),1)</f>
        <v>4.3999999999999997E-2</v>
      </c>
      <c r="J3">
        <f>COUNTIF(C3:C10001,G3)</f>
        <v>2</v>
      </c>
      <c r="K3" s="4">
        <f>I3*J3</f>
        <v>8.7999999999999995E-2</v>
      </c>
      <c r="L3" s="4">
        <f>SUM(K:K)</f>
        <v>6.4359999999999999</v>
      </c>
    </row>
    <row r="4" spans="1:12" x14ac:dyDescent="0.45">
      <c r="A4" s="1">
        <v>2</v>
      </c>
      <c r="B4" s="1" t="str">
        <v>C5</v>
      </c>
      <c r="C4" t="str">
        <v>CL21A226MAYNNNE</v>
      </c>
      <c r="D4" t="str">
        <v>Samsung Electro-Mechanics</v>
      </c>
      <c r="F4" s="1">
        <v>2</v>
      </c>
      <c r="G4" t="str">
        <v>CL21A226MAYNNNE</v>
      </c>
      <c r="H4" t="str" cm="1">
        <f t="array" ref="H4">INDEX(_xlfn._xlws.FILTER($D$3:$D$10003, $C$3:$C$10003=G4),1)</f>
        <v>Samsung Electro-Mechanics</v>
      </c>
      <c r="I4" s="4" cm="1">
        <f t="array" ref="I4">INDEX(_xlfn._xlws.FILTER(Overview!$J$4:$J$10004, Overview!$H$4:$H$10004=G4),1)</f>
        <v>4.2999999999999997E-2</v>
      </c>
      <c r="J4">
        <f>COUNTIF(C4:C10002,G4)</f>
        <v>2</v>
      </c>
      <c r="K4" s="4">
        <f>I4*J4</f>
        <v>8.5999999999999993E-2</v>
      </c>
      <c r="L4" s="4"/>
    </row>
    <row r="5" spans="1:12" x14ac:dyDescent="0.45">
      <c r="A5" s="1">
        <v>3</v>
      </c>
      <c r="B5" s="1" t="str">
        <v>C6</v>
      </c>
      <c r="C5" t="str">
        <v>GXT155R71C223KE01D</v>
      </c>
      <c r="D5" t="str">
        <v>Murata Electronics</v>
      </c>
      <c r="F5" s="1">
        <v>3</v>
      </c>
      <c r="G5" t="str">
        <v>CL10A106KP8NNNC</v>
      </c>
      <c r="H5" t="str" cm="1">
        <f t="array" ref="H5">INDEX(_xlfn._xlws.FILTER($D$3:$D$10003, $C$3:$C$10003=G5),1)</f>
        <v>Samsung Electro-Mechanics</v>
      </c>
      <c r="I5" s="4" cm="1">
        <f t="array" ref="I5">INDEX(_xlfn._xlws.FILTER(Overview!$J$4:$J$10004, Overview!$H$4:$H$10004=G5),1)</f>
        <v>2.3E-2</v>
      </c>
      <c r="J5">
        <f>COUNTIF(C5:C10003,G5)</f>
        <v>1</v>
      </c>
      <c r="K5" s="4">
        <f>I5*J5</f>
        <v>2.3E-2</v>
      </c>
    </row>
    <row r="6" spans="1:12" x14ac:dyDescent="0.45">
      <c r="A6" s="1">
        <v>4</v>
      </c>
      <c r="B6" s="1" t="str">
        <v>C7</v>
      </c>
      <c r="C6" t="str">
        <v>CL10A106KP8NNNC</v>
      </c>
      <c r="D6" t="str">
        <v>Samsung Electro-Mechanics</v>
      </c>
      <c r="F6" s="1">
        <v>4</v>
      </c>
      <c r="G6" t="str">
        <v>CL32B476MPJNNNE</v>
      </c>
      <c r="H6" t="str" cm="1">
        <f t="array" ref="H6">INDEX(_xlfn._xlws.FILTER($D$3:$D$10003, $C$3:$C$10003=G6),1)</f>
        <v>Samsung Electro-Mechanics</v>
      </c>
      <c r="I6" s="4" cm="1">
        <f t="array" ref="I6">INDEX(_xlfn._xlws.FILTER(Overview!$J$4:$J$10004, Overview!$H$4:$H$10004=G6),1)</f>
        <v>0.27900000000000003</v>
      </c>
      <c r="J6">
        <f t="shared" ref="J6:J18" si="0">COUNTIF(C6:C10004,G6)</f>
        <v>1</v>
      </c>
      <c r="K6" s="4">
        <f t="shared" ref="K6:K18" si="1">I6*J6</f>
        <v>0.27900000000000003</v>
      </c>
    </row>
    <row r="7" spans="1:12" x14ac:dyDescent="0.45">
      <c r="A7" s="1">
        <v>5</v>
      </c>
      <c r="B7" s="1" t="str">
        <v>C8</v>
      </c>
      <c r="C7" t="str">
        <v>CL21A226MAYNNNE</v>
      </c>
      <c r="D7" t="str">
        <v>Samsung Electro-Mechanics</v>
      </c>
      <c r="F7" s="1">
        <v>5</v>
      </c>
      <c r="G7" t="str">
        <v>GRM31CR61A107MEA8L</v>
      </c>
      <c r="H7" t="str" cm="1">
        <f t="array" ref="H7">INDEX(_xlfn._xlws.FILTER($D$3:$D$10003, $C$3:$C$10003=G7),1)</f>
        <v>Murata Electronics</v>
      </c>
      <c r="I7" s="4" cm="1">
        <f t="array" ref="I7">INDEX(_xlfn._xlws.FILTER(Overview!$J$4:$J$10004, Overview!$H$4:$H$10004=G7),1)</f>
        <v>0.224</v>
      </c>
      <c r="J7">
        <f t="shared" si="0"/>
        <v>2</v>
      </c>
      <c r="K7" s="4">
        <f t="shared" si="1"/>
        <v>0.44800000000000001</v>
      </c>
    </row>
    <row r="8" spans="1:12" x14ac:dyDescent="0.45">
      <c r="A8" s="1">
        <v>6</v>
      </c>
      <c r="B8" s="1" t="str">
        <v>C9</v>
      </c>
      <c r="C8" t="str">
        <v>CL32B476MPJNNNE</v>
      </c>
      <c r="D8" t="str">
        <v>Samsung Electro-Mechanics</v>
      </c>
      <c r="F8" s="1">
        <v>6</v>
      </c>
      <c r="G8" t="str">
        <v>TPS62147RGXR</v>
      </c>
      <c r="H8" t="str" cm="1">
        <f t="array" ref="H8">INDEX(_xlfn._xlws.FILTER($D$3:$D$10003, $C$3:$C$10003=G8),1)</f>
        <v>Texas Instruments</v>
      </c>
      <c r="I8" s="4" cm="1">
        <f t="array" ref="I8">INDEX(_xlfn._xlws.FILTER(Overview!$J$4:$J$10004, Overview!$H$4:$H$10004=G8),1)</f>
        <v>1.81</v>
      </c>
      <c r="J8">
        <f t="shared" si="0"/>
        <v>2</v>
      </c>
      <c r="K8" s="4">
        <f t="shared" si="1"/>
        <v>3.62</v>
      </c>
    </row>
    <row r="9" spans="1:12" x14ac:dyDescent="0.45">
      <c r="A9" s="1">
        <v>7</v>
      </c>
      <c r="B9" s="1" t="str">
        <v>C10</v>
      </c>
      <c r="C9" t="str">
        <v>GRM31CR61A107MEA8L</v>
      </c>
      <c r="D9" t="str">
        <v>Murata Electronics</v>
      </c>
      <c r="F9" s="1">
        <v>7</v>
      </c>
      <c r="G9" t="str">
        <v>74479325207222</v>
      </c>
      <c r="H9" t="str" cm="1">
        <f t="array" ref="H9">INDEX(_xlfn._xlws.FILTER($D$3:$D$10003, $C$3:$C$10003=G9),1)</f>
        <v>Wurth Elektronik</v>
      </c>
      <c r="I9" s="4" cm="1">
        <f t="array" ref="I9">INDEX(_xlfn._xlws.FILTER(Overview!$J$4:$J$10004, Overview!$H$4:$H$10004=G9),1)</f>
        <v>0.3</v>
      </c>
      <c r="J9">
        <f t="shared" si="0"/>
        <v>2</v>
      </c>
      <c r="K9" s="4">
        <f t="shared" si="1"/>
        <v>0.6</v>
      </c>
    </row>
    <row r="10" spans="1:12" x14ac:dyDescent="0.45">
      <c r="A10" s="1">
        <v>8</v>
      </c>
      <c r="B10" s="1" t="str">
        <v>C11</v>
      </c>
      <c r="C10" t="str">
        <v>GRM31CR61A107MEA8L</v>
      </c>
      <c r="D10" t="str">
        <v>Murata Electronics</v>
      </c>
      <c r="F10" s="1">
        <v>8</v>
      </c>
      <c r="G10" t="str">
        <v>ERA-3AEB2053V</v>
      </c>
      <c r="H10" t="str" cm="1">
        <f t="array" ref="H10">INDEX(_xlfn._xlws.FILTER($D$3:$D$10003, $C$3:$C$10003=G10),1)</f>
        <v>Panasonic</v>
      </c>
      <c r="I10" s="4" cm="1">
        <f t="array" ref="I10">INDEX(_xlfn._xlws.FILTER(Overview!$J$4:$J$10004, Overview!$H$4:$H$10004=G10),1)</f>
        <v>5.3999999999999999E-2</v>
      </c>
      <c r="J10">
        <f t="shared" si="0"/>
        <v>3</v>
      </c>
      <c r="K10" s="4">
        <f t="shared" si="1"/>
        <v>0.16200000000000001</v>
      </c>
    </row>
    <row r="11" spans="1:12" x14ac:dyDescent="0.45">
      <c r="A11" s="1">
        <v>9</v>
      </c>
      <c r="B11" s="1" t="str">
        <v>IC3</v>
      </c>
      <c r="C11" t="str">
        <v>TPS62147RGXR</v>
      </c>
      <c r="D11" t="str">
        <v>Texas Instruments</v>
      </c>
      <c r="F11" s="1">
        <v>9</v>
      </c>
      <c r="G11" t="str">
        <v>ERA-3AEB134V</v>
      </c>
      <c r="H11" t="str" cm="1">
        <f t="array" ref="H11">INDEX(_xlfn._xlws.FILTER($D$3:$D$10003, $C$3:$C$10003=G11),1)</f>
        <v>Panasonic</v>
      </c>
      <c r="I11" s="4" cm="1">
        <f t="array" ref="I11">INDEX(_xlfn._xlws.FILTER(Overview!$J$4:$J$10004, Overview!$H$4:$H$10004=G11),1)</f>
        <v>5.3999999999999999E-2</v>
      </c>
      <c r="J11">
        <f t="shared" si="0"/>
        <v>2</v>
      </c>
      <c r="K11" s="4">
        <f t="shared" si="1"/>
        <v>0.108</v>
      </c>
    </row>
    <row r="12" spans="1:12" x14ac:dyDescent="0.45">
      <c r="A12" s="1">
        <v>10</v>
      </c>
      <c r="B12" s="1" t="str">
        <v>IC4</v>
      </c>
      <c r="C12" t="str">
        <v>TPS62147RGXR</v>
      </c>
      <c r="D12" t="str">
        <v>Texas Instruments</v>
      </c>
      <c r="F12" s="1">
        <v>10</v>
      </c>
      <c r="G12" t="str">
        <v>RT0603BRD07100KL</v>
      </c>
      <c r="H12" t="str" cm="1">
        <f t="array" ref="H12">INDEX(_xlfn._xlws.FILTER($D$3:$D$10003, $C$3:$C$10003=G12),1)</f>
        <v>YAGEO</v>
      </c>
      <c r="I12" s="4" cm="1">
        <f t="array" ref="I12">INDEX(_xlfn._xlws.FILTER(Overview!$J$4:$J$10004, Overview!$H$4:$H$10004=G12),1)</f>
        <v>5.5E-2</v>
      </c>
      <c r="J12">
        <f t="shared" si="0"/>
        <v>1</v>
      </c>
      <c r="K12" s="4">
        <f t="shared" si="1"/>
        <v>5.5E-2</v>
      </c>
    </row>
    <row r="13" spans="1:12" x14ac:dyDescent="0.45">
      <c r="A13" s="1">
        <v>11</v>
      </c>
      <c r="B13" s="1" t="str">
        <v>L1</v>
      </c>
      <c r="C13" t="str">
        <v>74479325207222</v>
      </c>
      <c r="D13" t="str">
        <v>Wurth Elektronik</v>
      </c>
      <c r="F13" s="1">
        <v>11</v>
      </c>
      <c r="G13" t="str">
        <v>RS73F1JTTD2263B</v>
      </c>
      <c r="H13" t="str" cm="1">
        <f t="array" ref="H13">INDEX(_xlfn._xlws.FILTER($D$3:$D$10003, $C$3:$C$10003=G13),1)</f>
        <v>KOA Speer</v>
      </c>
      <c r="I13" s="4" cm="1">
        <f t="array" ref="I13">INDEX(_xlfn._xlws.FILTER(Overview!$J$4:$J$10004, Overview!$H$4:$H$10004=G13),1)</f>
        <v>0.158</v>
      </c>
      <c r="J13">
        <f t="shared" si="0"/>
        <v>1</v>
      </c>
      <c r="K13" s="4">
        <f t="shared" si="1"/>
        <v>0.158</v>
      </c>
    </row>
    <row r="14" spans="1:12" x14ac:dyDescent="0.45">
      <c r="A14" s="1">
        <v>12</v>
      </c>
      <c r="B14" s="1" t="str">
        <v>L2</v>
      </c>
      <c r="C14" t="str">
        <v>74479325207222</v>
      </c>
      <c r="D14" t="str">
        <v>Wurth Elektronik</v>
      </c>
      <c r="F14" s="1">
        <v>12</v>
      </c>
      <c r="G14" t="str">
        <v>ERA-3AEB5492V</v>
      </c>
      <c r="H14" t="str" cm="1">
        <f t="array" ref="H14">INDEX(_xlfn._xlws.FILTER($D$3:$D$10003, $C$3:$C$10003=G14),1)</f>
        <v>Panasonic</v>
      </c>
      <c r="I14" s="4" cm="1">
        <f t="array" ref="I14">INDEX(_xlfn._xlws.FILTER(Overview!$J$4:$J$10004, Overview!$H$4:$H$10004=G14),1)</f>
        <v>5.3999999999999999E-2</v>
      </c>
      <c r="J14">
        <f t="shared" si="0"/>
        <v>1</v>
      </c>
      <c r="K14" s="4">
        <f t="shared" si="1"/>
        <v>5.3999999999999999E-2</v>
      </c>
    </row>
    <row r="15" spans="1:12" x14ac:dyDescent="0.45">
      <c r="A15" s="1">
        <v>13</v>
      </c>
      <c r="B15" s="1" t="str">
        <v>R6</v>
      </c>
      <c r="C15" t="str">
        <v>ERA-3AEB2053V</v>
      </c>
      <c r="D15" t="str">
        <v>Panasonic</v>
      </c>
      <c r="F15" s="1">
        <v>13</v>
      </c>
      <c r="G15" t="str">
        <v>RT0603BRD07634KL</v>
      </c>
      <c r="H15" t="str" cm="1">
        <f t="array" ref="H15">INDEX(_xlfn._xlws.FILTER($D$3:$D$10003, $C$3:$C$10003=G15),1)</f>
        <v>YAGEO</v>
      </c>
      <c r="I15" s="4" cm="1">
        <f t="array" ref="I15">INDEX(_xlfn._xlws.FILTER(Overview!$J$4:$J$10004, Overview!$H$4:$H$10004=G15),1)</f>
        <v>7.6999999999999999E-2</v>
      </c>
      <c r="J15">
        <f t="shared" si="0"/>
        <v>1</v>
      </c>
      <c r="K15" s="4">
        <f t="shared" si="1"/>
        <v>7.6999999999999999E-2</v>
      </c>
    </row>
    <row r="16" spans="1:12" x14ac:dyDescent="0.45">
      <c r="A16" s="1">
        <v>14</v>
      </c>
      <c r="B16" s="1" t="str">
        <v>R7</v>
      </c>
      <c r="C16" t="str">
        <v>ERA-3AEB134V</v>
      </c>
      <c r="D16" t="str">
        <v>Panasonic</v>
      </c>
      <c r="F16" s="1">
        <v>14</v>
      </c>
      <c r="G16" t="str">
        <v>ERA-3AEB1023V</v>
      </c>
      <c r="H16" t="str" cm="1">
        <f t="array" ref="H16">INDEX(_xlfn._xlws.FILTER($D$3:$D$10003, $C$3:$C$10003=G16),1)</f>
        <v>Panasonic</v>
      </c>
      <c r="I16" s="4" cm="1">
        <f t="array" ref="I16">INDEX(_xlfn._xlws.FILTER(Overview!$J$4:$J$10004, Overview!$H$4:$H$10004=G16),1)</f>
        <v>5.1999999999999998E-2</v>
      </c>
      <c r="J16">
        <f t="shared" si="0"/>
        <v>1</v>
      </c>
      <c r="K16" s="4">
        <f t="shared" si="1"/>
        <v>5.1999999999999998E-2</v>
      </c>
    </row>
    <row r="17" spans="1:11" x14ac:dyDescent="0.45">
      <c r="A17" s="1">
        <v>15</v>
      </c>
      <c r="B17" s="1" t="str">
        <v>R8</v>
      </c>
      <c r="C17" t="str">
        <v>RT0603BRD07100KL</v>
      </c>
      <c r="D17" t="str">
        <v>YAGEO</v>
      </c>
      <c r="F17" s="1">
        <v>15</v>
      </c>
      <c r="G17" t="str">
        <v>219-4MST</v>
      </c>
      <c r="H17" t="str" cm="1">
        <f t="array" ref="H17">INDEX(_xlfn._xlws.FILTER($D$3:$D$10003, $C$3:$C$10003=G17),1)</f>
        <v>CTS Electronic Components</v>
      </c>
      <c r="I17" s="4" cm="1">
        <f t="array" ref="I17">INDEX(_xlfn._xlws.FILTER(Overview!$J$4:$J$10004, Overview!$H$4:$H$10004=G17),1)</f>
        <v>0.626</v>
      </c>
      <c r="J17">
        <f t="shared" si="0"/>
        <v>1</v>
      </c>
      <c r="K17" s="4">
        <f t="shared" si="1"/>
        <v>0.626</v>
      </c>
    </row>
    <row r="18" spans="1:11" x14ac:dyDescent="0.45">
      <c r="A18" s="1">
        <v>16</v>
      </c>
      <c r="B18" s="1" t="str">
        <v>R9</v>
      </c>
      <c r="C18" t="str">
        <v>RS73F1JTTD2263B</v>
      </c>
      <c r="D18" t="str">
        <v>KOA Speer</v>
      </c>
      <c r="I18" s="4"/>
      <c r="K18" s="4"/>
    </row>
    <row r="19" spans="1:11" x14ac:dyDescent="0.45">
      <c r="A19" s="1">
        <v>17</v>
      </c>
      <c r="B19" s="1" t="str">
        <v>R10</v>
      </c>
      <c r="C19" t="str">
        <v>ERA-3AEB2053V</v>
      </c>
      <c r="D19" t="str">
        <v>Panasonic</v>
      </c>
    </row>
    <row r="20" spans="1:11" x14ac:dyDescent="0.45">
      <c r="A20" s="1">
        <v>18</v>
      </c>
      <c r="B20" s="1" t="str">
        <v>R11</v>
      </c>
      <c r="C20" t="str">
        <v>ERA-3AEB134V</v>
      </c>
      <c r="D20" t="str">
        <v>Panasonic</v>
      </c>
    </row>
    <row r="21" spans="1:11" x14ac:dyDescent="0.45">
      <c r="A21" s="1">
        <v>19</v>
      </c>
      <c r="B21" s="1" t="str">
        <v>R12</v>
      </c>
      <c r="C21" t="str">
        <v>ERA-3AEB2053V</v>
      </c>
      <c r="D21" t="str">
        <v>Panasonic</v>
      </c>
    </row>
    <row r="22" spans="1:11" x14ac:dyDescent="0.45">
      <c r="A22" s="1">
        <v>20</v>
      </c>
      <c r="B22" s="1" t="str">
        <v>R13</v>
      </c>
      <c r="C22" t="str">
        <v>ERA-3AEB5492V</v>
      </c>
      <c r="D22" t="str">
        <v>Panasonic</v>
      </c>
    </row>
    <row r="23" spans="1:11" x14ac:dyDescent="0.45">
      <c r="A23" s="1">
        <v>21</v>
      </c>
      <c r="B23" s="1" t="str">
        <v>R14</v>
      </c>
      <c r="C23" t="str">
        <v>RT0603BRD07634KL</v>
      </c>
      <c r="D23" t="str">
        <v>YAGEO</v>
      </c>
    </row>
    <row r="24" spans="1:11" x14ac:dyDescent="0.45">
      <c r="A24" s="1">
        <v>22</v>
      </c>
      <c r="B24" s="1" t="str">
        <v>R15</v>
      </c>
      <c r="C24" t="str">
        <v>ERA-3AEB1023V</v>
      </c>
      <c r="D24" t="str">
        <v>Panasonic</v>
      </c>
    </row>
    <row r="25" spans="1:11" x14ac:dyDescent="0.45">
      <c r="A25" s="1">
        <v>23</v>
      </c>
      <c r="B25" s="1" t="str">
        <v>S2</v>
      </c>
      <c r="C25" t="str">
        <v>219-4MST</v>
      </c>
      <c r="D25" t="str">
        <v>CTS Electronic Components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574-DD02-4B73-86A5-C03A8B6E7ADF}">
  <dimension ref="A1:L18"/>
  <sheetViews>
    <sheetView zoomScale="70" zoomScaleNormal="70" workbookViewId="0">
      <selection activeCell="H19" sqref="H19"/>
    </sheetView>
  </sheetViews>
  <sheetFormatPr defaultRowHeight="17" x14ac:dyDescent="0.45"/>
  <cols>
    <col min="1" max="2" width="8.6640625" style="1"/>
    <col min="3" max="3" width="22.58203125" customWidth="1"/>
    <col min="4" max="4" width="25.6640625" bestFit="1" customWidth="1"/>
    <col min="6" max="6" width="8.6640625" style="1"/>
    <col min="7" max="7" width="22.5" bestFit="1" customWidth="1"/>
    <col min="8" max="8" width="25.6640625" bestFit="1" customWidth="1"/>
    <col min="9" max="9" width="15.58203125" customWidth="1"/>
    <col min="11" max="12" width="15.58203125" customWidth="1"/>
  </cols>
  <sheetData>
    <row r="1" spans="1:12" s="18" customFormat="1" ht="25" customHeight="1" x14ac:dyDescent="0.45">
      <c r="A1" s="19" t="s">
        <v>86</v>
      </c>
      <c r="B1" s="17"/>
      <c r="F1" s="17"/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F2" s="2" t="s">
        <v>43</v>
      </c>
      <c r="G2" s="2" t="s">
        <v>45</v>
      </c>
      <c r="H2" s="2" t="s">
        <v>46</v>
      </c>
      <c r="I2" s="2" t="s">
        <v>49</v>
      </c>
      <c r="J2" s="2" t="s">
        <v>47</v>
      </c>
      <c r="K2" s="2" t="s">
        <v>48</v>
      </c>
      <c r="L2" s="2" t="s">
        <v>97</v>
      </c>
    </row>
    <row r="3" spans="1:12" x14ac:dyDescent="0.45">
      <c r="A3" s="1">
        <v>1</v>
      </c>
      <c r="B3" s="1" t="str" cm="1">
        <f t="array" ref="B3:D4">_xlfn._xlws.FILTER(Overview!C:E, (Overview!B:B=A1) * NOT(Overview!D:D=""), "no match")</f>
        <v>R21</v>
      </c>
      <c r="C3" t="str">
        <v>ERA-3AEB1472V</v>
      </c>
      <c r="D3" t="str">
        <v>Panasonic</v>
      </c>
      <c r="F3" s="1">
        <v>1</v>
      </c>
      <c r="G3" t="str" cm="1">
        <f t="array" ref="G3:G4">_xlfn.UNIQUE(_xlfn._xlws.FILTER(C3:C10003,NOT(ISBLANK(C3:C10003))))</f>
        <v>ERA-3AEB1472V</v>
      </c>
      <c r="H3" t="str" cm="1">
        <f t="array" ref="H3">INDEX(_xlfn._xlws.FILTER($D$3:$D$10003, $C$3:$C$10003=G3),1)</f>
        <v>Panasonic</v>
      </c>
      <c r="I3" s="4" cm="1">
        <f t="array" ref="I3">INDEX(_xlfn._xlws.FILTER(Overview!$J$4:$J$10004, Overview!$H$4:$H$10004=G3),1)</f>
        <v>5.3999999999999999E-2</v>
      </c>
      <c r="J3">
        <f>COUNTIF(C3:C10001,G3)</f>
        <v>1</v>
      </c>
      <c r="K3" s="4">
        <f>I3*J3</f>
        <v>5.3999999999999999E-2</v>
      </c>
      <c r="L3" s="4">
        <f>SUM(K:K)</f>
        <v>4.4240000000000004</v>
      </c>
    </row>
    <row r="4" spans="1:12" x14ac:dyDescent="0.45">
      <c r="A4" s="1">
        <v>2</v>
      </c>
      <c r="B4" s="1" t="str">
        <v>Y1</v>
      </c>
      <c r="C4" t="str">
        <v>ASDMB-25.000MHZ-XY-T</v>
      </c>
      <c r="D4" t="str">
        <v>ABRACON</v>
      </c>
      <c r="F4" s="1">
        <v>2</v>
      </c>
      <c r="G4" t="str">
        <v>ASDMB-25.000MHZ-XY-T</v>
      </c>
      <c r="H4" t="str" cm="1">
        <f t="array" ref="H4">INDEX(_xlfn._xlws.FILTER($D$3:$D$10003, $C$3:$C$10003=G4),1)</f>
        <v>ABRACON</v>
      </c>
      <c r="I4" s="4" cm="1">
        <f t="array" ref="I4">INDEX(_xlfn._xlws.FILTER(Overview!$J$4:$J$10004, Overview!$H$4:$H$10004=G4),1)</f>
        <v>4.37</v>
      </c>
      <c r="J4">
        <f>COUNTIF(C4:C10002,G4)</f>
        <v>1</v>
      </c>
      <c r="K4" s="4">
        <f>I4*J4</f>
        <v>4.37</v>
      </c>
      <c r="L4" s="4"/>
    </row>
    <row r="5" spans="1:12" x14ac:dyDescent="0.45">
      <c r="I5" s="4"/>
      <c r="K5" s="4"/>
    </row>
    <row r="6" spans="1:12" x14ac:dyDescent="0.45">
      <c r="I6" s="4"/>
      <c r="K6" s="4"/>
    </row>
    <row r="7" spans="1:12" x14ac:dyDescent="0.45">
      <c r="I7" s="4"/>
      <c r="K7" s="4"/>
    </row>
    <row r="8" spans="1:12" x14ac:dyDescent="0.45">
      <c r="I8" s="4"/>
      <c r="K8" s="4"/>
    </row>
    <row r="9" spans="1:12" x14ac:dyDescent="0.45">
      <c r="I9" s="4"/>
      <c r="K9" s="4"/>
    </row>
    <row r="10" spans="1:12" x14ac:dyDescent="0.45">
      <c r="I10" s="4"/>
      <c r="K10" s="4"/>
    </row>
    <row r="11" spans="1:12" x14ac:dyDescent="0.45">
      <c r="I11" s="4"/>
      <c r="K11" s="4"/>
    </row>
    <row r="12" spans="1:12" x14ac:dyDescent="0.45">
      <c r="I12" s="4"/>
      <c r="K12" s="4"/>
    </row>
    <row r="13" spans="1:12" x14ac:dyDescent="0.45">
      <c r="I13" s="4"/>
      <c r="K13" s="4"/>
    </row>
    <row r="14" spans="1:12" x14ac:dyDescent="0.45">
      <c r="I14" s="4"/>
      <c r="K14" s="4"/>
    </row>
    <row r="15" spans="1:12" x14ac:dyDescent="0.45">
      <c r="I15" s="4"/>
      <c r="K15" s="4"/>
    </row>
    <row r="16" spans="1:12" x14ac:dyDescent="0.45">
      <c r="I16" s="4"/>
      <c r="K16" s="4"/>
    </row>
    <row r="17" spans="9:11" x14ac:dyDescent="0.45">
      <c r="I17" s="4"/>
      <c r="K17" s="4"/>
    </row>
    <row r="18" spans="9:11" x14ac:dyDescent="0.45">
      <c r="I18" s="4"/>
      <c r="K18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1C9-9A89-40BF-B19E-D01EB79D0862}">
  <dimension ref="A1:L18"/>
  <sheetViews>
    <sheetView zoomScale="70" zoomScaleNormal="70" workbookViewId="0">
      <selection activeCell="I21" sqref="I21"/>
    </sheetView>
  </sheetViews>
  <sheetFormatPr defaultRowHeight="17" x14ac:dyDescent="0.45"/>
  <cols>
    <col min="1" max="2" width="8.6640625" style="1"/>
    <col min="3" max="3" width="22.58203125" customWidth="1"/>
    <col min="4" max="4" width="25.6640625" bestFit="1" customWidth="1"/>
    <col min="6" max="6" width="8.6640625" style="1"/>
    <col min="7" max="7" width="22.5" bestFit="1" customWidth="1"/>
    <col min="8" max="8" width="25.6640625" bestFit="1" customWidth="1"/>
    <col min="9" max="9" width="15.58203125" customWidth="1"/>
    <col min="11" max="12" width="15.58203125" customWidth="1"/>
  </cols>
  <sheetData>
    <row r="1" spans="1:12" s="18" customFormat="1" ht="25" customHeight="1" x14ac:dyDescent="0.45">
      <c r="A1" s="19" t="s">
        <v>90</v>
      </c>
      <c r="B1" s="17"/>
      <c r="F1" s="17"/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F2" s="2" t="s">
        <v>43</v>
      </c>
      <c r="G2" s="2" t="s">
        <v>45</v>
      </c>
      <c r="H2" s="2" t="s">
        <v>46</v>
      </c>
      <c r="I2" s="2" t="s">
        <v>49</v>
      </c>
      <c r="J2" s="2" t="s">
        <v>47</v>
      </c>
      <c r="K2" s="2" t="s">
        <v>48</v>
      </c>
      <c r="L2" s="2" t="s">
        <v>97</v>
      </c>
    </row>
    <row r="3" spans="1:12" x14ac:dyDescent="0.45">
      <c r="A3" s="1">
        <v>1</v>
      </c>
      <c r="B3" s="1" t="str" cm="1">
        <f t="array" ref="B3:D3">_xlfn._xlws.FILTER(Overview!C:E, (Overview!B:B=A1) * NOT(Overview!D:D=""), "no match")</f>
        <v>J2</v>
      </c>
      <c r="C3" t="str">
        <v>T50201500000G</v>
      </c>
      <c r="D3" t="str">
        <v>Amphenol Anytek</v>
      </c>
      <c r="F3" s="1">
        <v>1</v>
      </c>
      <c r="G3" t="str" cm="1">
        <f t="array" ref="G3">_xlfn.UNIQUE(_xlfn._xlws.FILTER(C3:C10003,NOT(ISBLANK(C3:C10003))))</f>
        <v>T50201500000G</v>
      </c>
      <c r="H3" t="str" cm="1">
        <f t="array" ref="H3">INDEX(_xlfn._xlws.FILTER($D$3:$D$10003, $C$3:$C$10003=G3),1)</f>
        <v>Amphenol Anytek</v>
      </c>
      <c r="I3" s="4" cm="1">
        <f t="array" ref="I3">INDEX(_xlfn._xlws.FILTER(Overview!$J$4:$J$10004, Overview!$H$4:$H$10004=G3),1)</f>
        <v>0.245</v>
      </c>
      <c r="J3">
        <f>COUNTIF(C3:C10001,G3)</f>
        <v>1</v>
      </c>
      <c r="K3" s="4">
        <f>I3*J3</f>
        <v>0.245</v>
      </c>
      <c r="L3" s="4">
        <f>SUM(K:K)</f>
        <v>0.245</v>
      </c>
    </row>
    <row r="4" spans="1:12" x14ac:dyDescent="0.45">
      <c r="I4" s="4"/>
      <c r="K4" s="4"/>
      <c r="L4" s="4"/>
    </row>
    <row r="5" spans="1:12" x14ac:dyDescent="0.45">
      <c r="I5" s="4"/>
      <c r="K5" s="4"/>
    </row>
    <row r="6" spans="1:12" x14ac:dyDescent="0.45">
      <c r="I6" s="4"/>
      <c r="K6" s="4"/>
    </row>
    <row r="7" spans="1:12" x14ac:dyDescent="0.45">
      <c r="I7" s="4"/>
      <c r="K7" s="4"/>
    </row>
    <row r="8" spans="1:12" x14ac:dyDescent="0.45">
      <c r="I8" s="4"/>
      <c r="K8" s="4"/>
    </row>
    <row r="9" spans="1:12" x14ac:dyDescent="0.45">
      <c r="I9" s="4"/>
      <c r="K9" s="4"/>
    </row>
    <row r="10" spans="1:12" x14ac:dyDescent="0.45">
      <c r="I10" s="4"/>
      <c r="K10" s="4"/>
    </row>
    <row r="11" spans="1:12" x14ac:dyDescent="0.45">
      <c r="I11" s="4"/>
      <c r="K11" s="4"/>
    </row>
    <row r="12" spans="1:12" x14ac:dyDescent="0.45">
      <c r="I12" s="4"/>
      <c r="K12" s="4"/>
    </row>
    <row r="13" spans="1:12" x14ac:dyDescent="0.45">
      <c r="I13" s="4"/>
      <c r="K13" s="4"/>
    </row>
    <row r="14" spans="1:12" x14ac:dyDescent="0.45">
      <c r="I14" s="4"/>
      <c r="K14" s="4"/>
    </row>
    <row r="15" spans="1:12" x14ac:dyDescent="0.45">
      <c r="I15" s="4"/>
      <c r="K15" s="4"/>
    </row>
    <row r="16" spans="1:12" x14ac:dyDescent="0.45">
      <c r="I16" s="4"/>
      <c r="K16" s="4"/>
    </row>
    <row r="17" spans="9:11" x14ac:dyDescent="0.45">
      <c r="I17" s="4"/>
      <c r="K17" s="4"/>
    </row>
    <row r="18" spans="9:11" x14ac:dyDescent="0.45">
      <c r="I18" s="4"/>
      <c r="K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Overview</vt:lpstr>
      <vt:lpstr>DC Power Supply</vt:lpstr>
      <vt:lpstr>Power Sequencer</vt:lpstr>
      <vt:lpstr>Linear Voltage Regulator</vt:lpstr>
      <vt:lpstr>Buck Converter</vt:lpstr>
      <vt:lpstr>Oscillator</vt:lpstr>
      <vt:lpstr>Load (Resistive)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시영 박</cp:lastModifiedBy>
  <cp:revision>1</cp:revision>
  <dcterms:created xsi:type="dcterms:W3CDTF">2019-10-09T00:00:00Z</dcterms:created>
  <dcterms:modified xsi:type="dcterms:W3CDTF">2025-10-20T19:04:32Z</dcterms:modified>
  <cp:version>1100.0100.01</cp:version>
</cp:coreProperties>
</file>