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4.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bspho\Documents\Semester1\DataAnalysisUsingExcel\TermProject\"/>
    </mc:Choice>
  </mc:AlternateContent>
  <xr:revisionPtr revIDLastSave="0" documentId="8_{0F7FC0B7-55E4-4E6B-B26C-F91AB75C06B8}" xr6:coauthVersionLast="47" xr6:coauthVersionMax="47" xr10:uidLastSave="{00000000-0000-0000-0000-000000000000}"/>
  <bookViews>
    <workbookView xWindow="-108" yWindow="-108" windowWidth="23256" windowHeight="12456" tabRatio="742" firstSheet="6" activeTab="10" xr2:uid="{14A294E7-63A4-344F-8EA6-4F522A4ACF24}"/>
  </bookViews>
  <sheets>
    <sheet name="Original Input Data" sheetId="20" r:id="rId1"/>
    <sheet name="Rendering Provider" sheetId="22" r:id="rId2"/>
    <sheet name="2019 1H Medical Claims" sheetId="23" r:id="rId3"/>
    <sheet name="Inpatient Length" sheetId="27" r:id="rId4"/>
    <sheet name="Hospital Expenses" sheetId="28" r:id="rId5"/>
    <sheet name="Expense_per_Admit" sheetId="29" r:id="rId6"/>
    <sheet name="30DayReadmitData" sheetId="52" r:id="rId7"/>
    <sheet name="30DayReadmitPercentage" sheetId="53" r:id="rId8"/>
    <sheet name="30Readmit_InpatientLengthofStay" sheetId="49" r:id="rId9"/>
    <sheet name="HospitalExpenses_InpatientStay" sheetId="42" r:id="rId10"/>
    <sheet name="Max Patients" sheetId="18" r:id="rId11"/>
  </sheets>
  <definedNames>
    <definedName name="_xlnm._FilterDatabase" localSheetId="2" hidden="1">'2019 1H Medical Claims'!$A$1:$H$146</definedName>
  </definedNames>
  <calcPr calcId="191029"/>
  <pivotCaches>
    <pivotCache cacheId="22" r:id="rId12"/>
    <pivotCache cacheId="3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52" l="1"/>
  <c r="E3" i="52"/>
  <c r="E4" i="52"/>
  <c r="E5" i="52"/>
  <c r="E6" i="52"/>
  <c r="E7" i="52"/>
  <c r="E8" i="52"/>
  <c r="E9" i="52"/>
  <c r="E10" i="52"/>
  <c r="E11" i="52"/>
  <c r="E12" i="52"/>
  <c r="E13" i="52"/>
  <c r="E14" i="52"/>
  <c r="E15" i="52"/>
  <c r="E16" i="52"/>
  <c r="E17" i="52"/>
  <c r="E18" i="52"/>
  <c r="E19" i="52"/>
  <c r="E20" i="52"/>
  <c r="E21" i="52"/>
  <c r="E22" i="52"/>
  <c r="E23" i="52"/>
  <c r="E24" i="52"/>
  <c r="E25" i="52"/>
  <c r="E26" i="52"/>
  <c r="E27" i="52"/>
  <c r="E28" i="52"/>
  <c r="E29" i="52"/>
  <c r="E30" i="52"/>
  <c r="E31" i="52"/>
  <c r="E32" i="52"/>
  <c r="E33" i="52"/>
  <c r="E34" i="52"/>
  <c r="E35" i="52"/>
  <c r="E36" i="52"/>
  <c r="E37" i="52"/>
  <c r="E38" i="52"/>
  <c r="E39" i="52"/>
  <c r="E40" i="52"/>
  <c r="E41" i="52"/>
  <c r="E42" i="52"/>
  <c r="E43" i="52"/>
  <c r="E44" i="52"/>
  <c r="E45" i="52"/>
  <c r="E46" i="52"/>
  <c r="E47" i="52"/>
  <c r="E48" i="52"/>
  <c r="E49" i="52"/>
  <c r="E50" i="52"/>
  <c r="E51" i="52"/>
  <c r="E52" i="52"/>
  <c r="E53" i="52"/>
  <c r="E54" i="52"/>
  <c r="E55" i="52"/>
  <c r="E56" i="52"/>
  <c r="E57" i="52"/>
  <c r="E58" i="52"/>
  <c r="E59" i="52"/>
  <c r="E60" i="52"/>
  <c r="E61" i="52"/>
  <c r="E62" i="52"/>
  <c r="E63" i="52"/>
  <c r="E64" i="52"/>
  <c r="E65" i="52"/>
  <c r="E66" i="52"/>
  <c r="E67" i="52"/>
  <c r="E68" i="52"/>
  <c r="E69" i="52"/>
  <c r="E70" i="52"/>
  <c r="E71" i="52"/>
  <c r="E72" i="52"/>
  <c r="E73" i="52"/>
  <c r="E74" i="52"/>
  <c r="E75" i="52"/>
  <c r="E76" i="52"/>
  <c r="E77" i="52"/>
  <c r="E78" i="52"/>
  <c r="E79" i="52"/>
  <c r="E80" i="52"/>
  <c r="E81" i="52"/>
  <c r="E82" i="52"/>
  <c r="E83" i="52"/>
  <c r="E84" i="52"/>
  <c r="E85" i="52"/>
  <c r="E86" i="52"/>
  <c r="E87" i="52"/>
  <c r="E88" i="52"/>
  <c r="E89" i="52"/>
  <c r="E90" i="52"/>
  <c r="E91" i="52"/>
  <c r="E92" i="52"/>
  <c r="E93" i="52"/>
  <c r="E94" i="52"/>
  <c r="E95" i="52"/>
  <c r="E96" i="52"/>
  <c r="E97" i="52"/>
  <c r="E98" i="52"/>
  <c r="E99" i="52"/>
  <c r="E100" i="52"/>
  <c r="E101" i="52"/>
  <c r="E102" i="52"/>
  <c r="E103" i="52"/>
  <c r="E104" i="52"/>
  <c r="E105" i="52"/>
  <c r="E106" i="52"/>
  <c r="E107" i="52"/>
  <c r="E108" i="52"/>
  <c r="E109" i="52"/>
  <c r="E110" i="52"/>
  <c r="E111" i="52"/>
  <c r="E112" i="52"/>
  <c r="E113" i="52"/>
  <c r="E114" i="52"/>
  <c r="E115" i="52"/>
  <c r="E116" i="52"/>
  <c r="E117" i="52"/>
  <c r="E118" i="52"/>
  <c r="E119" i="52"/>
  <c r="E120" i="52"/>
  <c r="E121" i="52"/>
  <c r="E122" i="52"/>
  <c r="E123" i="52"/>
  <c r="E124" i="52"/>
  <c r="E125" i="52"/>
  <c r="E126" i="52"/>
  <c r="E127" i="52"/>
  <c r="E128" i="52"/>
  <c r="E129" i="52"/>
  <c r="E130" i="52"/>
  <c r="E131" i="52"/>
  <c r="E132" i="52"/>
  <c r="E133" i="52"/>
  <c r="E134" i="52"/>
  <c r="E135" i="52"/>
  <c r="E136" i="52"/>
  <c r="E137" i="52"/>
  <c r="E138" i="52"/>
  <c r="E139" i="52"/>
  <c r="E140" i="52"/>
  <c r="E141" i="52"/>
  <c r="E142" i="52"/>
  <c r="E143" i="52"/>
  <c r="E144" i="52"/>
  <c r="E145" i="52"/>
  <c r="E146" i="52"/>
  <c r="I2" i="23"/>
  <c r="J2" i="23" s="1"/>
  <c r="I3" i="23"/>
  <c r="J3" i="23" s="1"/>
  <c r="I4" i="23"/>
  <c r="I5" i="23"/>
  <c r="I6" i="23"/>
  <c r="I7" i="23"/>
  <c r="I8" i="23"/>
  <c r="I9" i="23"/>
  <c r="J9" i="23" s="1"/>
  <c r="I10" i="23"/>
  <c r="J10" i="23" s="1"/>
  <c r="I11" i="23"/>
  <c r="J11" i="23" s="1"/>
  <c r="I12" i="23"/>
  <c r="I13" i="23"/>
  <c r="I14" i="23"/>
  <c r="I15" i="23"/>
  <c r="I16" i="23"/>
  <c r="J16" i="23" s="1"/>
  <c r="I17" i="23"/>
  <c r="J17" i="23" s="1"/>
  <c r="I18" i="23"/>
  <c r="J18" i="23" s="1"/>
  <c r="I19" i="23"/>
  <c r="I20" i="23"/>
  <c r="I21" i="23"/>
  <c r="I22" i="23"/>
  <c r="I23" i="23"/>
  <c r="I24" i="23"/>
  <c r="J24" i="23" s="1"/>
  <c r="I25" i="23"/>
  <c r="J25" i="23" s="1"/>
  <c r="I26" i="23"/>
  <c r="J26" i="23" s="1"/>
  <c r="I27" i="23"/>
  <c r="J27" i="23" s="1"/>
  <c r="I28" i="23"/>
  <c r="J28" i="23" s="1"/>
  <c r="I29" i="23"/>
  <c r="I30" i="23"/>
  <c r="J30" i="23" s="1"/>
  <c r="I31" i="23"/>
  <c r="I32" i="23"/>
  <c r="J32" i="23" s="1"/>
  <c r="I33" i="23"/>
  <c r="J33" i="23" s="1"/>
  <c r="I34" i="23"/>
  <c r="J34" i="23" s="1"/>
  <c r="I35" i="23"/>
  <c r="J35" i="23" s="1"/>
  <c r="I36" i="23"/>
  <c r="J36" i="23" s="1"/>
  <c r="I37" i="23"/>
  <c r="I38" i="23"/>
  <c r="J38" i="23" s="1"/>
  <c r="I39" i="23"/>
  <c r="I40" i="23"/>
  <c r="I41" i="23"/>
  <c r="J41" i="23" s="1"/>
  <c r="I42" i="23"/>
  <c r="J42" i="23" s="1"/>
  <c r="I43" i="23"/>
  <c r="J43" i="23" s="1"/>
  <c r="I44" i="23"/>
  <c r="J44" i="23" s="1"/>
  <c r="I45" i="23"/>
  <c r="I46" i="23"/>
  <c r="J46" i="23" s="1"/>
  <c r="I47" i="23"/>
  <c r="I48" i="23"/>
  <c r="J48" i="23" s="1"/>
  <c r="I49" i="23"/>
  <c r="J49" i="23" s="1"/>
  <c r="I50" i="23"/>
  <c r="J50" i="23" s="1"/>
  <c r="I51" i="23"/>
  <c r="J51" i="23" s="1"/>
  <c r="I52" i="23"/>
  <c r="J52" i="23" s="1"/>
  <c r="I53" i="23"/>
  <c r="I54" i="23"/>
  <c r="J54" i="23" s="1"/>
  <c r="I55" i="23"/>
  <c r="I56" i="23"/>
  <c r="I57" i="23"/>
  <c r="J57" i="23" s="1"/>
  <c r="I58" i="23"/>
  <c r="J58" i="23" s="1"/>
  <c r="I59" i="23"/>
  <c r="J59" i="23" s="1"/>
  <c r="I60" i="23"/>
  <c r="J60" i="23" s="1"/>
  <c r="I61" i="23"/>
  <c r="I62" i="23"/>
  <c r="J62" i="23" s="1"/>
  <c r="I63" i="23"/>
  <c r="I64" i="23"/>
  <c r="J64" i="23" s="1"/>
  <c r="I65" i="23"/>
  <c r="J65" i="23" s="1"/>
  <c r="I66" i="23"/>
  <c r="J66" i="23" s="1"/>
  <c r="I67" i="23"/>
  <c r="J67" i="23" s="1"/>
  <c r="I68" i="23"/>
  <c r="J68" i="23" s="1"/>
  <c r="I69" i="23"/>
  <c r="I70" i="23"/>
  <c r="J70" i="23" s="1"/>
  <c r="I71" i="23"/>
  <c r="I72" i="23"/>
  <c r="J72" i="23" s="1"/>
  <c r="I73" i="23"/>
  <c r="J73" i="23" s="1"/>
  <c r="I74" i="23"/>
  <c r="J74" i="23" s="1"/>
  <c r="I75" i="23"/>
  <c r="J75" i="23" s="1"/>
  <c r="I76" i="23"/>
  <c r="J76" i="23" s="1"/>
  <c r="I77" i="23"/>
  <c r="I78" i="23"/>
  <c r="J78" i="23" s="1"/>
  <c r="I79" i="23"/>
  <c r="I80" i="23"/>
  <c r="I81" i="23"/>
  <c r="J81" i="23" s="1"/>
  <c r="I82" i="23"/>
  <c r="J82" i="23" s="1"/>
  <c r="I83" i="23"/>
  <c r="J83" i="23" s="1"/>
  <c r="I84" i="23"/>
  <c r="J84" i="23" s="1"/>
  <c r="I85" i="23"/>
  <c r="I86" i="23"/>
  <c r="J86" i="23" s="1"/>
  <c r="I87" i="23"/>
  <c r="I88" i="23"/>
  <c r="J88" i="23" s="1"/>
  <c r="I89" i="23"/>
  <c r="J89" i="23" s="1"/>
  <c r="I90" i="23"/>
  <c r="J90" i="23" s="1"/>
  <c r="I91" i="23"/>
  <c r="J91" i="23" s="1"/>
  <c r="I92" i="23"/>
  <c r="J92" i="23" s="1"/>
  <c r="I93" i="23"/>
  <c r="I94" i="23"/>
  <c r="J94" i="23" s="1"/>
  <c r="I95" i="23"/>
  <c r="I96" i="23"/>
  <c r="J96" i="23" s="1"/>
  <c r="I97" i="23"/>
  <c r="J97" i="23" s="1"/>
  <c r="I98" i="23"/>
  <c r="J98" i="23" s="1"/>
  <c r="I99" i="23"/>
  <c r="J99" i="23" s="1"/>
  <c r="I100" i="23"/>
  <c r="J100" i="23" s="1"/>
  <c r="I101" i="23"/>
  <c r="I102" i="23"/>
  <c r="J102" i="23" s="1"/>
  <c r="I103" i="23"/>
  <c r="I104" i="23"/>
  <c r="J104" i="23" s="1"/>
  <c r="I105" i="23"/>
  <c r="J105" i="23" s="1"/>
  <c r="I106" i="23"/>
  <c r="J106" i="23" s="1"/>
  <c r="I107" i="23"/>
  <c r="J107" i="23" s="1"/>
  <c r="I108" i="23"/>
  <c r="J108" i="23" s="1"/>
  <c r="I109" i="23"/>
  <c r="I110" i="23"/>
  <c r="J110" i="23" s="1"/>
  <c r="I111" i="23"/>
  <c r="I112" i="23"/>
  <c r="J112" i="23" s="1"/>
  <c r="I113" i="23"/>
  <c r="J113" i="23" s="1"/>
  <c r="I114" i="23"/>
  <c r="J114" i="23" s="1"/>
  <c r="I115" i="23"/>
  <c r="J115" i="23" s="1"/>
  <c r="I116" i="23"/>
  <c r="J116" i="23" s="1"/>
  <c r="I117" i="23"/>
  <c r="I118" i="23"/>
  <c r="J118" i="23" s="1"/>
  <c r="I119" i="23"/>
  <c r="I120" i="23"/>
  <c r="J120" i="23" s="1"/>
  <c r="I121" i="23"/>
  <c r="J121" i="23" s="1"/>
  <c r="I122" i="23"/>
  <c r="J122" i="23" s="1"/>
  <c r="I123" i="23"/>
  <c r="J123" i="23" s="1"/>
  <c r="I124" i="23"/>
  <c r="J124" i="23" s="1"/>
  <c r="I125" i="23"/>
  <c r="I126" i="23"/>
  <c r="J126" i="23" s="1"/>
  <c r="I127" i="23"/>
  <c r="I128" i="23"/>
  <c r="J128" i="23" s="1"/>
  <c r="I129" i="23"/>
  <c r="J129" i="23" s="1"/>
  <c r="I130" i="23"/>
  <c r="J130" i="23" s="1"/>
  <c r="I131" i="23"/>
  <c r="J131" i="23" s="1"/>
  <c r="I132" i="23"/>
  <c r="J132" i="23" s="1"/>
  <c r="I133" i="23"/>
  <c r="I134" i="23"/>
  <c r="J134" i="23" s="1"/>
  <c r="I135" i="23"/>
  <c r="I136" i="23"/>
  <c r="I137" i="23"/>
  <c r="J137" i="23" s="1"/>
  <c r="I138" i="23"/>
  <c r="J138" i="23" s="1"/>
  <c r="I139" i="23"/>
  <c r="J139" i="23" s="1"/>
  <c r="I140" i="23"/>
  <c r="J140" i="23" s="1"/>
  <c r="I141" i="23"/>
  <c r="I142" i="23"/>
  <c r="J142" i="23" s="1"/>
  <c r="I143" i="23"/>
  <c r="I144" i="23"/>
  <c r="J144" i="23" s="1"/>
  <c r="I145" i="23"/>
  <c r="J145" i="23" s="1"/>
  <c r="I146" i="23"/>
  <c r="J146" i="23" s="1"/>
  <c r="F4" i="52"/>
  <c r="G4" i="52"/>
  <c r="F5" i="52"/>
  <c r="G5" i="52"/>
  <c r="F6" i="52"/>
  <c r="G6" i="52"/>
  <c r="F7" i="52"/>
  <c r="G7" i="52"/>
  <c r="F8" i="52"/>
  <c r="G8" i="52"/>
  <c r="F9" i="52"/>
  <c r="G9" i="52"/>
  <c r="F10" i="52"/>
  <c r="G10" i="52"/>
  <c r="H10" i="52" s="1"/>
  <c r="F11" i="52"/>
  <c r="H11" i="52" s="1"/>
  <c r="G11" i="52"/>
  <c r="F12" i="52"/>
  <c r="G12" i="52"/>
  <c r="F13" i="52"/>
  <c r="G13" i="52"/>
  <c r="F14" i="52"/>
  <c r="G14" i="52"/>
  <c r="F15" i="52"/>
  <c r="G15" i="52"/>
  <c r="F16" i="52"/>
  <c r="G16" i="52"/>
  <c r="F17" i="52"/>
  <c r="G17" i="52"/>
  <c r="F18" i="52"/>
  <c r="G18" i="52"/>
  <c r="F19" i="52"/>
  <c r="G19" i="52"/>
  <c r="F20" i="52"/>
  <c r="G20" i="52"/>
  <c r="F21" i="52"/>
  <c r="G21" i="52"/>
  <c r="F22" i="52"/>
  <c r="G22" i="52"/>
  <c r="F23" i="52"/>
  <c r="G23" i="52"/>
  <c r="F24" i="52"/>
  <c r="G24" i="52"/>
  <c r="F25" i="52"/>
  <c r="G25" i="52"/>
  <c r="F26" i="52"/>
  <c r="G26" i="52"/>
  <c r="F27" i="52"/>
  <c r="G27" i="52"/>
  <c r="F28" i="52"/>
  <c r="G28" i="52"/>
  <c r="F29" i="52"/>
  <c r="G29" i="52"/>
  <c r="F30" i="52"/>
  <c r="G30" i="52"/>
  <c r="F31" i="52"/>
  <c r="G31" i="52"/>
  <c r="F32" i="52"/>
  <c r="G32" i="52"/>
  <c r="F33" i="52"/>
  <c r="G33" i="52"/>
  <c r="F34" i="52"/>
  <c r="G34" i="52"/>
  <c r="F35" i="52"/>
  <c r="G35" i="52"/>
  <c r="F36" i="52"/>
  <c r="G36" i="52"/>
  <c r="F37" i="52"/>
  <c r="G37" i="52"/>
  <c r="F38" i="52"/>
  <c r="G38" i="52"/>
  <c r="F39" i="52"/>
  <c r="G39" i="52"/>
  <c r="F40" i="52"/>
  <c r="G40" i="52"/>
  <c r="F41" i="52"/>
  <c r="G41" i="52"/>
  <c r="F42" i="52"/>
  <c r="G42" i="52"/>
  <c r="F43" i="52"/>
  <c r="G43" i="52"/>
  <c r="F44" i="52"/>
  <c r="G44" i="52"/>
  <c r="F45" i="52"/>
  <c r="G45" i="52"/>
  <c r="F46" i="52"/>
  <c r="G46" i="52"/>
  <c r="F47" i="52"/>
  <c r="G47" i="52"/>
  <c r="F48" i="52"/>
  <c r="G48" i="52"/>
  <c r="F49" i="52"/>
  <c r="G49" i="52"/>
  <c r="F50" i="52"/>
  <c r="G50" i="52"/>
  <c r="F51" i="52"/>
  <c r="G51" i="52"/>
  <c r="F52" i="52"/>
  <c r="G52" i="52"/>
  <c r="F53" i="52"/>
  <c r="G53" i="52"/>
  <c r="F54" i="52"/>
  <c r="G54" i="52"/>
  <c r="F55" i="52"/>
  <c r="G55" i="52"/>
  <c r="F56" i="52"/>
  <c r="G56" i="52"/>
  <c r="F57" i="52"/>
  <c r="G57" i="52"/>
  <c r="F58" i="52"/>
  <c r="G58" i="52"/>
  <c r="F59" i="52"/>
  <c r="G59" i="52"/>
  <c r="F60" i="52"/>
  <c r="G60" i="52"/>
  <c r="F61" i="52"/>
  <c r="G61" i="52"/>
  <c r="F62" i="52"/>
  <c r="G62" i="52"/>
  <c r="F63" i="52"/>
  <c r="G63" i="52"/>
  <c r="F64" i="52"/>
  <c r="G64" i="52"/>
  <c r="F65" i="52"/>
  <c r="G65" i="52"/>
  <c r="F66" i="52"/>
  <c r="G66" i="52"/>
  <c r="F67" i="52"/>
  <c r="G67" i="52"/>
  <c r="F68" i="52"/>
  <c r="G68" i="52"/>
  <c r="F69" i="52"/>
  <c r="G69" i="52"/>
  <c r="F70" i="52"/>
  <c r="G70" i="52"/>
  <c r="F71" i="52"/>
  <c r="G71" i="52"/>
  <c r="F72" i="52"/>
  <c r="G72" i="52"/>
  <c r="F73" i="52"/>
  <c r="G73" i="52"/>
  <c r="F74" i="52"/>
  <c r="G74" i="52"/>
  <c r="F75" i="52"/>
  <c r="G75" i="52"/>
  <c r="F76" i="52"/>
  <c r="G76" i="52"/>
  <c r="F77" i="52"/>
  <c r="G77" i="52"/>
  <c r="F78" i="52"/>
  <c r="G78" i="52"/>
  <c r="F79" i="52"/>
  <c r="G79" i="52"/>
  <c r="F80" i="52"/>
  <c r="G80" i="52"/>
  <c r="F81" i="52"/>
  <c r="G81" i="52"/>
  <c r="F82" i="52"/>
  <c r="G82" i="52"/>
  <c r="F83" i="52"/>
  <c r="G83" i="52"/>
  <c r="F84" i="52"/>
  <c r="G84" i="52"/>
  <c r="F85" i="52"/>
  <c r="G85" i="52"/>
  <c r="F86" i="52"/>
  <c r="G86" i="52"/>
  <c r="F87" i="52"/>
  <c r="G87" i="52"/>
  <c r="F88" i="52"/>
  <c r="G88" i="52"/>
  <c r="F89" i="52"/>
  <c r="G89" i="52"/>
  <c r="F90" i="52"/>
  <c r="G90" i="52"/>
  <c r="F91" i="52"/>
  <c r="G91" i="52"/>
  <c r="F92" i="52"/>
  <c r="G92" i="52"/>
  <c r="F93" i="52"/>
  <c r="G93" i="52"/>
  <c r="F94" i="52"/>
  <c r="G94" i="52"/>
  <c r="F95" i="52"/>
  <c r="G95" i="52"/>
  <c r="F96" i="52"/>
  <c r="G96" i="52"/>
  <c r="F97" i="52"/>
  <c r="G97" i="52"/>
  <c r="F98" i="52"/>
  <c r="G98" i="52"/>
  <c r="F99" i="52"/>
  <c r="G99" i="52"/>
  <c r="F100" i="52"/>
  <c r="G100" i="52"/>
  <c r="F101" i="52"/>
  <c r="G101" i="52"/>
  <c r="F102" i="52"/>
  <c r="G102" i="52"/>
  <c r="F103" i="52"/>
  <c r="G103" i="52"/>
  <c r="F104" i="52"/>
  <c r="G104" i="52"/>
  <c r="F105" i="52"/>
  <c r="G105" i="52"/>
  <c r="F106" i="52"/>
  <c r="G106" i="52"/>
  <c r="F107" i="52"/>
  <c r="G107" i="52"/>
  <c r="F108" i="52"/>
  <c r="G108" i="52"/>
  <c r="F109" i="52"/>
  <c r="G109" i="52"/>
  <c r="F110" i="52"/>
  <c r="G110" i="52"/>
  <c r="F111" i="52"/>
  <c r="G111" i="52"/>
  <c r="F112" i="52"/>
  <c r="G112" i="52"/>
  <c r="F113" i="52"/>
  <c r="G113" i="52"/>
  <c r="F114" i="52"/>
  <c r="G114" i="52"/>
  <c r="F115" i="52"/>
  <c r="G115" i="52"/>
  <c r="F116" i="52"/>
  <c r="G116" i="52"/>
  <c r="F117" i="52"/>
  <c r="G117" i="52"/>
  <c r="F118" i="52"/>
  <c r="G118" i="52"/>
  <c r="F119" i="52"/>
  <c r="H119" i="52" s="1"/>
  <c r="G119" i="52"/>
  <c r="F120" i="52"/>
  <c r="G120" i="52"/>
  <c r="F121" i="52"/>
  <c r="H121" i="52" s="1"/>
  <c r="G121" i="52"/>
  <c r="F122" i="52"/>
  <c r="G122" i="52"/>
  <c r="F123" i="52"/>
  <c r="G123" i="52"/>
  <c r="F124" i="52"/>
  <c r="G124" i="52"/>
  <c r="F125" i="52"/>
  <c r="G125" i="52"/>
  <c r="F126" i="52"/>
  <c r="G126" i="52"/>
  <c r="F127" i="52"/>
  <c r="G127" i="52"/>
  <c r="F128" i="52"/>
  <c r="G128" i="52"/>
  <c r="F129" i="52"/>
  <c r="G129" i="52"/>
  <c r="F130" i="52"/>
  <c r="G130" i="52"/>
  <c r="F131" i="52"/>
  <c r="G131" i="52"/>
  <c r="F132" i="52"/>
  <c r="G132" i="52"/>
  <c r="F133" i="52"/>
  <c r="G133" i="52"/>
  <c r="F134" i="52"/>
  <c r="G134" i="52"/>
  <c r="F135" i="52"/>
  <c r="G135" i="52"/>
  <c r="F136" i="52"/>
  <c r="G136" i="52"/>
  <c r="F137" i="52"/>
  <c r="G137" i="52"/>
  <c r="F138" i="52"/>
  <c r="G138" i="52"/>
  <c r="F139" i="52"/>
  <c r="G139" i="52"/>
  <c r="F140" i="52"/>
  <c r="G140" i="52"/>
  <c r="H140" i="52"/>
  <c r="F141" i="52"/>
  <c r="G141" i="52"/>
  <c r="F142" i="52"/>
  <c r="G142" i="52"/>
  <c r="F143" i="52"/>
  <c r="G143" i="52"/>
  <c r="F144" i="52"/>
  <c r="G144" i="52"/>
  <c r="F145" i="52"/>
  <c r="G145" i="52"/>
  <c r="F146" i="52"/>
  <c r="G146" i="52"/>
  <c r="G3" i="52"/>
  <c r="F3" i="52"/>
  <c r="H3" i="52" s="1"/>
  <c r="F3" i="18"/>
  <c r="F4" i="18"/>
  <c r="F5" i="18"/>
  <c r="F6" i="18"/>
  <c r="F7" i="18"/>
  <c r="F8" i="18"/>
  <c r="F9" i="18"/>
  <c r="F10" i="18"/>
  <c r="F11" i="18"/>
  <c r="F12" i="18"/>
  <c r="F13" i="18"/>
  <c r="F14" i="18"/>
  <c r="F15" i="18"/>
  <c r="F16" i="18"/>
  <c r="F17" i="18"/>
  <c r="F18" i="18"/>
  <c r="F19" i="18"/>
  <c r="F20" i="18"/>
  <c r="F21" i="18"/>
  <c r="F2" i="18"/>
  <c r="J19" i="23"/>
  <c r="J20" i="23"/>
  <c r="J21" i="23"/>
  <c r="J22" i="23"/>
  <c r="J23" i="23"/>
  <c r="J12" i="23"/>
  <c r="J13" i="23"/>
  <c r="J14" i="23"/>
  <c r="J15" i="23"/>
  <c r="J4" i="23"/>
  <c r="J5" i="23"/>
  <c r="J6" i="23"/>
  <c r="J7" i="23"/>
  <c r="J8" i="23"/>
  <c r="J29" i="23"/>
  <c r="J31" i="23"/>
  <c r="J37" i="23"/>
  <c r="J39" i="23"/>
  <c r="J40" i="23"/>
  <c r="J45" i="23"/>
  <c r="J47" i="23"/>
  <c r="J53" i="23"/>
  <c r="J55" i="23"/>
  <c r="J56" i="23"/>
  <c r="J61" i="23"/>
  <c r="J63" i="23"/>
  <c r="J69" i="23"/>
  <c r="J71" i="23"/>
  <c r="J77" i="23"/>
  <c r="J79" i="23"/>
  <c r="J80" i="23"/>
  <c r="J85" i="23"/>
  <c r="J87" i="23"/>
  <c r="J93" i="23"/>
  <c r="J95" i="23"/>
  <c r="J101" i="23"/>
  <c r="J103" i="23"/>
  <c r="J109" i="23"/>
  <c r="J111" i="23"/>
  <c r="J117" i="23"/>
  <c r="J119" i="23"/>
  <c r="J125" i="23"/>
  <c r="J127" i="23"/>
  <c r="J133" i="23"/>
  <c r="J135" i="23"/>
  <c r="J136" i="23"/>
  <c r="J141" i="23"/>
  <c r="J143" i="23"/>
  <c r="F140" i="23"/>
  <c r="F14" i="23"/>
  <c r="F142" i="23"/>
  <c r="F70" i="23"/>
  <c r="F39" i="23"/>
  <c r="F102" i="23"/>
  <c r="F95" i="23"/>
  <c r="F68" i="23"/>
  <c r="F96" i="23"/>
  <c r="F73" i="23"/>
  <c r="F3" i="23"/>
  <c r="F119" i="23"/>
  <c r="F55" i="23"/>
  <c r="F146" i="23"/>
  <c r="F84" i="23"/>
  <c r="F138" i="23"/>
  <c r="F41" i="23"/>
  <c r="F67" i="23"/>
  <c r="F145" i="23"/>
  <c r="F127" i="23"/>
  <c r="F17" i="23"/>
  <c r="F103" i="23"/>
  <c r="F66" i="23"/>
  <c r="F69" i="23"/>
  <c r="F88" i="23"/>
  <c r="F16" i="23"/>
  <c r="F112" i="23"/>
  <c r="F54" i="23"/>
  <c r="F6" i="23"/>
  <c r="F2" i="23"/>
  <c r="F42" i="23"/>
  <c r="F40" i="23"/>
  <c r="F93" i="23"/>
  <c r="F43" i="23"/>
  <c r="F15" i="23"/>
  <c r="F12" i="23"/>
  <c r="F94" i="23"/>
  <c r="F108" i="23"/>
  <c r="F118" i="23"/>
  <c r="F137" i="23"/>
  <c r="F13" i="23"/>
  <c r="B22" i="18"/>
  <c r="G2" i="18" l="1"/>
  <c r="G5" i="18"/>
  <c r="G4" i="18"/>
  <c r="G17" i="18"/>
  <c r="G21" i="18"/>
  <c r="G13" i="18"/>
  <c r="H5" i="52"/>
  <c r="H76" i="52"/>
  <c r="H44" i="52"/>
  <c r="H108" i="52"/>
  <c r="H107" i="52"/>
  <c r="H99" i="52"/>
  <c r="H91" i="52"/>
  <c r="H8" i="52"/>
  <c r="H73" i="52"/>
  <c r="H32" i="52"/>
  <c r="H83" i="52"/>
  <c r="H43" i="52"/>
  <c r="H27" i="52"/>
  <c r="H131" i="52"/>
  <c r="H123" i="52"/>
  <c r="H37" i="52"/>
  <c r="H29" i="52"/>
  <c r="H137" i="52"/>
  <c r="H31" i="52"/>
  <c r="H57" i="52"/>
  <c r="H23" i="52"/>
  <c r="H111" i="52"/>
  <c r="H19" i="52"/>
  <c r="H35" i="52"/>
  <c r="H16" i="52"/>
  <c r="H33" i="52"/>
  <c r="H124" i="52"/>
  <c r="H105" i="52"/>
  <c r="H89" i="52"/>
  <c r="H85" i="52"/>
  <c r="H81" i="52"/>
  <c r="H66" i="52"/>
  <c r="H28" i="52"/>
  <c r="H90" i="52"/>
  <c r="H55" i="52"/>
  <c r="H40" i="52"/>
  <c r="H24" i="52"/>
  <c r="H47" i="52"/>
  <c r="H100" i="52"/>
  <c r="H92" i="52"/>
  <c r="H42" i="52"/>
  <c r="H145" i="52"/>
  <c r="H130" i="52"/>
  <c r="H60" i="52"/>
  <c r="H122" i="52"/>
  <c r="H129" i="52"/>
  <c r="H84" i="52"/>
  <c r="H106" i="52"/>
  <c r="H39" i="52"/>
  <c r="H21" i="52"/>
  <c r="H7" i="52"/>
  <c r="H4" i="52"/>
  <c r="H133" i="52"/>
  <c r="H103" i="52"/>
  <c r="H95" i="52"/>
  <c r="H65" i="52"/>
  <c r="H50" i="52"/>
  <c r="H18" i="52"/>
  <c r="H143" i="52"/>
  <c r="H132" i="52"/>
  <c r="H117" i="52"/>
  <c r="H113" i="52"/>
  <c r="H98" i="52"/>
  <c r="H87" i="52"/>
  <c r="H79" i="52"/>
  <c r="H75" i="52"/>
  <c r="H68" i="52"/>
  <c r="H53" i="52"/>
  <c r="H49" i="52"/>
  <c r="H45" i="52"/>
  <c r="H17" i="52"/>
  <c r="H13" i="52"/>
  <c r="H15" i="52"/>
  <c r="H114" i="52"/>
  <c r="H69" i="52"/>
  <c r="H146" i="52"/>
  <c r="H135" i="52"/>
  <c r="H127" i="52"/>
  <c r="H116" i="52"/>
  <c r="H101" i="52"/>
  <c r="H97" i="52"/>
  <c r="H82" i="52"/>
  <c r="H71" i="52"/>
  <c r="H63" i="52"/>
  <c r="H52" i="52"/>
  <c r="H34" i="52"/>
  <c r="H12" i="52"/>
  <c r="H58" i="52"/>
  <c r="H138" i="52"/>
  <c r="H115" i="52"/>
  <c r="H74" i="52"/>
  <c r="H26" i="52"/>
  <c r="H141" i="52"/>
  <c r="H109" i="52"/>
  <c r="H96" i="52"/>
  <c r="H80" i="52"/>
  <c r="H67" i="52"/>
  <c r="H48" i="52"/>
  <c r="H134" i="52"/>
  <c r="H118" i="52"/>
  <c r="H102" i="52"/>
  <c r="H86" i="52"/>
  <c r="H70" i="52"/>
  <c r="H54" i="52"/>
  <c r="H38" i="52"/>
  <c r="H22" i="52"/>
  <c r="H6" i="52"/>
  <c r="H125" i="52"/>
  <c r="H93" i="52"/>
  <c r="H77" i="52"/>
  <c r="H61" i="52"/>
  <c r="H144" i="52"/>
  <c r="H128" i="52"/>
  <c r="H112" i="52"/>
  <c r="H64" i="52"/>
  <c r="H51" i="52"/>
  <c r="H41" i="52"/>
  <c r="H25" i="52"/>
  <c r="H9" i="52"/>
  <c r="H136" i="52"/>
  <c r="H56" i="52"/>
  <c r="H139" i="52"/>
  <c r="H120" i="52"/>
  <c r="H104" i="52"/>
  <c r="H88" i="52"/>
  <c r="H72" i="52"/>
  <c r="H59" i="52"/>
  <c r="H142" i="52"/>
  <c r="H126" i="52"/>
  <c r="H110" i="52"/>
  <c r="H94" i="52"/>
  <c r="H78" i="52"/>
  <c r="H62" i="52"/>
  <c r="H46" i="52"/>
  <c r="H36" i="52"/>
  <c r="H30" i="52"/>
  <c r="H20" i="52"/>
  <c r="H14" i="52"/>
  <c r="C22" i="18"/>
  <c r="D21" i="18"/>
  <c r="D20" i="18"/>
  <c r="G20" i="18" s="1"/>
  <c r="D19" i="18"/>
  <c r="G19" i="18" s="1"/>
  <c r="D18" i="18"/>
  <c r="G18" i="18" s="1"/>
  <c r="D17" i="18"/>
  <c r="D16" i="18"/>
  <c r="G16" i="18" s="1"/>
  <c r="D15" i="18"/>
  <c r="G15" i="18" s="1"/>
  <c r="D14" i="18"/>
  <c r="G14" i="18" s="1"/>
  <c r="D13" i="18"/>
  <c r="D12" i="18"/>
  <c r="G12" i="18" s="1"/>
  <c r="D11" i="18"/>
  <c r="G11" i="18" s="1"/>
  <c r="D10" i="18"/>
  <c r="G10" i="18" s="1"/>
  <c r="D9" i="18"/>
  <c r="G9" i="18" s="1"/>
  <c r="D8" i="18"/>
  <c r="G8" i="18" s="1"/>
  <c r="D7" i="18"/>
  <c r="G7" i="18" s="1"/>
  <c r="D6" i="18"/>
  <c r="G6" i="18" s="1"/>
  <c r="D5" i="18"/>
  <c r="D4" i="18"/>
  <c r="D3" i="18"/>
  <c r="G3" i="18" s="1"/>
  <c r="I2" i="18"/>
  <c r="D2" i="18"/>
  <c r="F22" i="18" l="1"/>
  <c r="B25" i="18" s="1"/>
  <c r="G22" i="18" l="1"/>
  <c r="B26" i="18" s="1"/>
  <c r="B27" i="18" l="1"/>
  <c r="B28" i="18" l="1"/>
  <c r="K2" i="18" s="1"/>
  <c r="J2" i="18"/>
</calcChain>
</file>

<file path=xl/sharedStrings.xml><?xml version="1.0" encoding="utf-8"?>
<sst xmlns="http://schemas.openxmlformats.org/spreadsheetml/2006/main" count="1294" uniqueCount="172">
  <si>
    <t>Rendering Providers</t>
  </si>
  <si>
    <t>Sum of Physician Paid Expenses</t>
  </si>
  <si>
    <t>Count of Patient Identifier</t>
  </si>
  <si>
    <t>Current Expense/Patient</t>
  </si>
  <si>
    <t>Projected Patients</t>
  </si>
  <si>
    <t>Projected Expense</t>
  </si>
  <si>
    <t>Max</t>
  </si>
  <si>
    <t>Projected Total Profit</t>
  </si>
  <si>
    <t>Projected Profit per Patient</t>
  </si>
  <si>
    <t>Anderson, Debra</t>
  </si>
  <si>
    <t>Anderson, Peter</t>
  </si>
  <si>
    <t>Chaney, Ryan</t>
  </si>
  <si>
    <t>Chul, Wu Jung</t>
  </si>
  <si>
    <t>Gordon, Heidi</t>
  </si>
  <si>
    <t>Jebonis, Kate</t>
  </si>
  <si>
    <t>Kranner, Heidi</t>
  </si>
  <si>
    <t>Larschen, Adam</t>
  </si>
  <si>
    <t>Leone, Martha</t>
  </si>
  <si>
    <t>Lira, Andres</t>
  </si>
  <si>
    <t>Mesa, Rose</t>
  </si>
  <si>
    <t>Middlebrooks, Allen</t>
  </si>
  <si>
    <t>Palmer, Allison</t>
  </si>
  <si>
    <t>Patel, Raj</t>
  </si>
  <si>
    <t>Reed, Michael</t>
  </si>
  <si>
    <t>Reed, Thomas</t>
  </si>
  <si>
    <t>Sabatini, Carlos</t>
  </si>
  <si>
    <t>Vazquez, Neal</t>
  </si>
  <si>
    <t>Walker, Alexander</t>
  </si>
  <si>
    <t>West, Sarah</t>
  </si>
  <si>
    <t>Grand Total</t>
  </si>
  <si>
    <t>Fixed Cost per Patient</t>
  </si>
  <si>
    <t>Total Profit</t>
  </si>
  <si>
    <t>Profit per Patient</t>
  </si>
  <si>
    <t>Max Patients/Provider</t>
  </si>
  <si>
    <t>Total Physician Paid Expenses</t>
  </si>
  <si>
    <t>Total Fixed Cost</t>
  </si>
  <si>
    <t>Patient Identifier</t>
  </si>
  <si>
    <t>Patient DOB</t>
  </si>
  <si>
    <t>Admission Date</t>
  </si>
  <si>
    <t>Discharge Date</t>
  </si>
  <si>
    <t>Facility</t>
  </si>
  <si>
    <t>Rendering Provider</t>
  </si>
  <si>
    <t>Hospital Paid Expenses</t>
  </si>
  <si>
    <t>Physician Paid Expenses</t>
  </si>
  <si>
    <t>01AF5433</t>
  </si>
  <si>
    <t>Mercy Shore Hospital</t>
  </si>
  <si>
    <t>1893Y7Y0</t>
  </si>
  <si>
    <t>Jupiter Specialty Hospital</t>
  </si>
  <si>
    <t>0354D427</t>
  </si>
  <si>
    <t>Good Samaritan Medical Center</t>
  </si>
  <si>
    <t>168923G0</t>
  </si>
  <si>
    <t>Lake Worth Emergency Speicalty Hospital</t>
  </si>
  <si>
    <t>0231D429</t>
  </si>
  <si>
    <t>South Palm Hospital</t>
  </si>
  <si>
    <t/>
  </si>
  <si>
    <t>4329475D</t>
  </si>
  <si>
    <t>0325461O</t>
  </si>
  <si>
    <t>H432Z5670</t>
  </si>
  <si>
    <t>North Okeechobee Medical Center</t>
  </si>
  <si>
    <t>429386CD</t>
  </si>
  <si>
    <t>168923PZ</t>
  </si>
  <si>
    <t>02FG5007</t>
  </si>
  <si>
    <t>1672075D</t>
  </si>
  <si>
    <t>Delray Medical Hospital</t>
  </si>
  <si>
    <t>0325461Q</t>
  </si>
  <si>
    <t>ZX034829</t>
  </si>
  <si>
    <t>035FC465</t>
  </si>
  <si>
    <t>02FG5443</t>
  </si>
  <si>
    <t>1573924Z</t>
  </si>
  <si>
    <t>Miami Inpatient Hospital</t>
  </si>
  <si>
    <t>0354D46Z</t>
  </si>
  <si>
    <t>134TGFH0</t>
  </si>
  <si>
    <t>035FC463</t>
  </si>
  <si>
    <t>G678JH12</t>
  </si>
  <si>
    <t>1573934T</t>
  </si>
  <si>
    <t>429386CY</t>
  </si>
  <si>
    <t>4329475A</t>
  </si>
  <si>
    <t>01A23784</t>
  </si>
  <si>
    <t>074354JQ</t>
  </si>
  <si>
    <t>01AF5432</t>
  </si>
  <si>
    <t>1573934Z</t>
  </si>
  <si>
    <t>DAE43222</t>
  </si>
  <si>
    <t>F678345G</t>
  </si>
  <si>
    <t>168923PY</t>
  </si>
  <si>
    <t>168923PX</t>
  </si>
  <si>
    <t>168923P1</t>
  </si>
  <si>
    <t>01A23785</t>
  </si>
  <si>
    <t>0354D463</t>
  </si>
  <si>
    <t>4329475F</t>
  </si>
  <si>
    <t>114297G3</t>
  </si>
  <si>
    <t>5413422C</t>
  </si>
  <si>
    <t>Boca Raton Care Hospital</t>
  </si>
  <si>
    <t>1893Y7YG</t>
  </si>
  <si>
    <t>1573924C</t>
  </si>
  <si>
    <t>1573934X</t>
  </si>
  <si>
    <t>02FG5468</t>
  </si>
  <si>
    <t>1672075Y</t>
  </si>
  <si>
    <t>0354D42P</t>
  </si>
  <si>
    <t>1236Z8YC</t>
  </si>
  <si>
    <t>1257849U</t>
  </si>
  <si>
    <t>356JHGF</t>
  </si>
  <si>
    <t>0354D46A</t>
  </si>
  <si>
    <t>1257849T</t>
  </si>
  <si>
    <t>1345DD9F</t>
  </si>
  <si>
    <t>3678475D</t>
  </si>
  <si>
    <t>1245GF6A</t>
  </si>
  <si>
    <t>02FG5467</t>
  </si>
  <si>
    <t>134TGF20</t>
  </si>
  <si>
    <t>02FG5009</t>
  </si>
  <si>
    <t>ACD13725</t>
  </si>
  <si>
    <t>123DNC1</t>
  </si>
  <si>
    <t>ZX0348NJ</t>
  </si>
  <si>
    <t>1257849A</t>
  </si>
  <si>
    <t>GHSQ6780</t>
  </si>
  <si>
    <t>YC343942</t>
  </si>
  <si>
    <t>114739Y6</t>
  </si>
  <si>
    <t>4329475B</t>
  </si>
  <si>
    <t xml:space="preserve">Key Berkshire Hospital </t>
  </si>
  <si>
    <t>114297G4</t>
  </si>
  <si>
    <t>GSD67690</t>
  </si>
  <si>
    <t>123RTZY6</t>
  </si>
  <si>
    <t>074354JP</t>
  </si>
  <si>
    <t>YC34394A</t>
  </si>
  <si>
    <t>1324DEQ</t>
  </si>
  <si>
    <t>13943YC9</t>
  </si>
  <si>
    <t>101654BX</t>
  </si>
  <si>
    <t>DAE43224</t>
  </si>
  <si>
    <t>4329475C</t>
  </si>
  <si>
    <t>1698KLW</t>
  </si>
  <si>
    <t>123DNC0</t>
  </si>
  <si>
    <t>356JHG3</t>
  </si>
  <si>
    <t>3678475F</t>
  </si>
  <si>
    <t>02FG5471</t>
  </si>
  <si>
    <t>1245GF60</t>
  </si>
  <si>
    <t>0354D46B</t>
  </si>
  <si>
    <t>5413422B</t>
  </si>
  <si>
    <t>YXCBCG13</t>
  </si>
  <si>
    <t>Column1</t>
  </si>
  <si>
    <t>Column2</t>
  </si>
  <si>
    <t>Lake Worth Emergency Specialty Hospital</t>
  </si>
  <si>
    <t>Inpatient Length of Stay</t>
  </si>
  <si>
    <t xml:space="preserve">Hospital Expenses Per Day </t>
  </si>
  <si>
    <t>Row Labels</t>
  </si>
  <si>
    <t>Jan</t>
  </si>
  <si>
    <t>Feb</t>
  </si>
  <si>
    <t>Mar</t>
  </si>
  <si>
    <t>Apr</t>
  </si>
  <si>
    <t>May</t>
  </si>
  <si>
    <t>Jun</t>
  </si>
  <si>
    <t xml:space="preserve">HospitalExpensesPerDay </t>
  </si>
  <si>
    <t xml:space="preserve">Average Hospital Expenses Per Day </t>
  </si>
  <si>
    <t>Average Inpatient Length of Stay</t>
  </si>
  <si>
    <t>SamePatient</t>
  </si>
  <si>
    <t>Lessthan30Days</t>
  </si>
  <si>
    <t>30DayReadmit</t>
  </si>
  <si>
    <t>Admits</t>
  </si>
  <si>
    <t>Sum of 30DayReadmit</t>
  </si>
  <si>
    <t>Sum of Admits</t>
  </si>
  <si>
    <t>ExpensePerAdmit</t>
  </si>
  <si>
    <t>30DayReadmittancePercentage</t>
  </si>
  <si>
    <t>InpatientLengthofStay</t>
  </si>
  <si>
    <t>Among all the hospitals,admitted patients in Key Berkshire Hospital stay for a longer time.Based on the available data,including all the hospitals, the average length of inpatient stay is around 5 days.However ,if Key Berkshire hospital is removed from the analysis, the average length of inpatient stay is 3-4 days.The patients in Delray Medical hospital stayed for the least amount of time. The range of average inpatient length of stay is 1.89 to 17.67.</t>
  </si>
  <si>
    <t>Average Hospital Expenses Per Day in $</t>
  </si>
  <si>
    <t>The range of average hospital expenses is 991- 2952$. Jupiter Speciality hospital charges expensive bills for admitted patient treatments.Key Berkshire hospital charges the lowest.Average of average of hospital expenses per day is 1866.57$ .Except for Key Berkshire hospital , average hospital expenses per day in all other hospitals is above 1200$.</t>
  </si>
  <si>
    <t xml:space="preserve">Expense/admit is a better metric to measure hospital performance as compared to cost/day.The expense per admit metric shows where hospitals make the most significant profit and whether the costs associated with patient care improve patient outcomes. Tracking this metric can help hospitals understand and adjust care requirements. Except for Delray Medical Hospital, the difference between expense/admit and expense/day is large for all other hopsitals. The largest difference between expense/admit and expense/day is observed in Key Berkshire hospital. On the contrary, Key Berkshire hosptial has the lowest average expense/day among all the hospitals. </t>
  </si>
  <si>
    <t>30-day readmission rates are widely used to demonstrate the efficacy of hospital care or post-discharge care and support. A lower value is preferred, and preventable hospital readmissions must be reduced to improve health care and lower costs. Boca Raton Care , Good Samaritan medical centre and Key Berkshire Hospitals are at their best performance in terms of readmittance and hence, I would recommend these hospitals to the board of FOHC.</t>
  </si>
  <si>
    <t>The lowest average inpatient length of stay among all the hospitals is for Delray medical hospital, however , it also has 5.56% 30 day readmittance.Among the hospitals with zero 30 day readmittance percentage,  Good Samaritan medical centre has the lowest average inpatient length,whereas Key Berkshire has the highest. Among the hospitals with the highest readmittance rates ,North Okeechobee hospital has the least average inpatient length of stay.Based on this information , Good Samaritan hospital is the preferred hospital, followed by Boca Raton Care hospital.</t>
  </si>
  <si>
    <t>30DayReadmittance Percentage</t>
  </si>
  <si>
    <t>AverageInpatient LengthofStayInDays</t>
  </si>
  <si>
    <t>An overall decreasing trend is observed in average inpatient length of stay. Even though April month has highest average inpatient length of stay, the subsequent months have slightly lower average inpatient length of stay. For the upcoming three months, the average inpatient length of stay may further reduce based on the observed trend.</t>
  </si>
  <si>
    <t>Based on the data for monthly average hospital expenses ,there is a weak decreasing trend in the expenses.There is no uniform decrease in the expenses over all the months. The data shows average hospital expenses increase after 2 months of lower expenses, however this increase is lower than the previous increase in the expenses. Based on this limited amount of data and weak decreasing trend ,we can forecast that the next 3 months will have lower expenses compared to June.</t>
  </si>
  <si>
    <t>The projected total profit is the least when the maximum limit is set to 1. The projected total profit increases slowly after 5 patients. There is a steep increase in total projected profit from when the limit is increased from one to five. Total profit is significantly impacted if the limit is set below 6. The profit per patient nearly stays the same above the limit 5. Based on the analysis, the lowest limit FOHC should consider is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</si>
</sst>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00"/>
  </numFmts>
  <fonts count="5" x14ac:knownFonts="1">
    <font>
      <sz val="12"/>
      <color theme="1"/>
      <name val="Calibri"/>
      <family val="2"/>
      <scheme val="minor"/>
    </font>
    <font>
      <b/>
      <sz val="11"/>
      <color theme="1"/>
      <name val="Calibri"/>
      <family val="2"/>
      <scheme val="minor"/>
    </font>
    <font>
      <sz val="12"/>
      <color theme="1"/>
      <name val="Calibri"/>
      <family val="2"/>
      <scheme val="minor"/>
    </font>
    <font>
      <sz val="8"/>
      <name val="Calibri"/>
      <family val="2"/>
      <scheme val="minor"/>
    </font>
    <font>
      <sz val="14"/>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2" fillId="0" borderId="0" applyFont="0" applyFill="0" applyBorder="0" applyAlignment="0" applyProtection="0"/>
  </cellStyleXfs>
  <cellXfs count="69">
    <xf numFmtId="0" fontId="0" fillId="0" borderId="0" xfId="0"/>
    <xf numFmtId="0" fontId="1" fillId="0" borderId="0" xfId="0" applyFont="1"/>
    <xf numFmtId="164" fontId="0" fillId="0" borderId="0" xfId="0" applyNumberFormat="1"/>
    <xf numFmtId="0" fontId="0" fillId="0" borderId="0" xfId="0" quotePrefix="1" applyAlignment="1">
      <alignment horizontal="center"/>
    </xf>
    <xf numFmtId="0" fontId="0" fillId="0" borderId="0" xfId="0" applyAlignment="1">
      <alignment horizontal="center"/>
    </xf>
    <xf numFmtId="14" fontId="0" fillId="0" borderId="0" xfId="0" applyNumberFormat="1"/>
    <xf numFmtId="14" fontId="0" fillId="2" borderId="0" xfId="0" applyNumberFormat="1" applyFill="1"/>
    <xf numFmtId="0" fontId="0" fillId="0" borderId="0" xfId="0" pivotButton="1"/>
    <xf numFmtId="0" fontId="0" fillId="0" borderId="0" xfId="0" applyAlignment="1">
      <alignment horizontal="left"/>
    </xf>
    <xf numFmtId="2" fontId="0" fillId="0" borderId="0" xfId="0" applyNumberFormat="1"/>
    <xf numFmtId="43" fontId="0" fillId="0" borderId="0" xfId="0" applyNumberFormat="1"/>
    <xf numFmtId="0" fontId="0" fillId="0" borderId="0" xfId="0" applyAlignment="1">
      <alignment wrapText="1"/>
    </xf>
    <xf numFmtId="0" fontId="0" fillId="0" borderId="0" xfId="0" applyAlignment="1">
      <alignment horizontal="left" wrapText="1"/>
    </xf>
    <xf numFmtId="10" fontId="0" fillId="0" borderId="0" xfId="0" applyNumberFormat="1"/>
    <xf numFmtId="0" fontId="0" fillId="0" borderId="1" xfId="0" applyBorder="1" applyAlignment="1">
      <alignment wrapText="1"/>
    </xf>
    <xf numFmtId="0" fontId="0" fillId="0" borderId="1" xfId="0" pivotButton="1" applyBorder="1"/>
    <xf numFmtId="0" fontId="0" fillId="0" borderId="1" xfId="0" applyBorder="1"/>
    <xf numFmtId="10" fontId="0" fillId="0" borderId="1" xfId="0" applyNumberFormat="1" applyBorder="1"/>
    <xf numFmtId="0" fontId="0" fillId="2" borderId="0" xfId="0" applyFill="1"/>
    <xf numFmtId="43" fontId="0" fillId="0" borderId="1" xfId="0" applyNumberFormat="1" applyBorder="1"/>
    <xf numFmtId="0" fontId="0" fillId="0" borderId="0" xfId="0" applyAlignment="1">
      <alignment vertical="top" wrapText="1"/>
    </xf>
    <xf numFmtId="43" fontId="0" fillId="0" borderId="1" xfId="0" applyNumberFormat="1" applyBorder="1" applyAlignment="1">
      <alignment wrapText="1"/>
    </xf>
    <xf numFmtId="0" fontId="0" fillId="0" borderId="5" xfId="0" applyBorder="1"/>
    <xf numFmtId="164" fontId="0" fillId="0" borderId="6" xfId="0" applyNumberFormat="1" applyBorder="1"/>
    <xf numFmtId="0" fontId="0" fillId="0" borderId="7" xfId="0" applyBorder="1"/>
    <xf numFmtId="164" fontId="0" fillId="0" borderId="9" xfId="0" applyNumberFormat="1" applyBorder="1"/>
    <xf numFmtId="164" fontId="0" fillId="0" borderId="8" xfId="0" applyNumberFormat="1" applyBorder="1"/>
    <xf numFmtId="0" fontId="0" fillId="0" borderId="8" xfId="0" applyBorder="1"/>
    <xf numFmtId="0" fontId="1" fillId="3" borderId="2" xfId="0" applyFont="1" applyFill="1" applyBorder="1"/>
    <xf numFmtId="0" fontId="1" fillId="3" borderId="3" xfId="0" applyFont="1" applyFill="1" applyBorder="1"/>
    <xf numFmtId="0" fontId="1" fillId="3" borderId="4" xfId="0" applyFont="1" applyFill="1" applyBorder="1"/>
    <xf numFmtId="0" fontId="1" fillId="4" borderId="2" xfId="0" applyFont="1" applyFill="1" applyBorder="1"/>
    <xf numFmtId="0" fontId="1" fillId="4" borderId="3" xfId="0" applyFont="1" applyFill="1" applyBorder="1"/>
    <xf numFmtId="0" fontId="1" fillId="4" borderId="4" xfId="0" applyFont="1" applyFill="1" applyBorder="1"/>
    <xf numFmtId="0" fontId="0" fillId="0" borderId="0" xfId="0" applyAlignment="1">
      <alignment vertical="top"/>
    </xf>
    <xf numFmtId="0" fontId="4" fillId="0" borderId="0" xfId="0" applyFont="1" applyAlignment="1">
      <alignment wrapText="1"/>
    </xf>
    <xf numFmtId="0" fontId="4" fillId="0" borderId="0" xfId="0" applyFont="1"/>
    <xf numFmtId="0" fontId="0" fillId="0" borderId="0" xfId="0" applyAlignment="1">
      <alignment horizontal="center" wrapText="1"/>
    </xf>
    <xf numFmtId="0" fontId="4" fillId="0" borderId="1" xfId="0" applyFont="1"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0" borderId="0" xfId="0"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4" fillId="0" borderId="2" xfId="0" applyFont="1" applyBorder="1" applyAlignment="1">
      <alignment horizontal="left" wrapText="1"/>
    </xf>
    <xf numFmtId="0" fontId="4" fillId="0" borderId="3" xfId="0" applyFont="1" applyBorder="1" applyAlignment="1">
      <alignment horizontal="left" wrapText="1"/>
    </xf>
    <xf numFmtId="0" fontId="4" fillId="0" borderId="4" xfId="0" applyFont="1" applyBorder="1" applyAlignment="1">
      <alignment horizontal="left" wrapText="1"/>
    </xf>
    <xf numFmtId="0" fontId="4" fillId="0" borderId="5" xfId="0" applyFont="1" applyBorder="1" applyAlignment="1">
      <alignment horizontal="left" wrapText="1"/>
    </xf>
    <xf numFmtId="0" fontId="4" fillId="0" borderId="0" xfId="0" applyFont="1" applyAlignment="1">
      <alignment horizontal="left" wrapText="1"/>
    </xf>
    <xf numFmtId="0" fontId="4" fillId="0" borderId="6"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0" borderId="9" xfId="0" applyFont="1" applyBorder="1" applyAlignment="1">
      <alignment horizontal="left" wrapText="1"/>
    </xf>
    <xf numFmtId="44" fontId="0" fillId="0" borderId="0" xfId="0" applyNumberFormat="1"/>
    <xf numFmtId="44" fontId="0" fillId="0" borderId="0" xfId="1" applyNumberFormat="1" applyFont="1"/>
    <xf numFmtId="0" fontId="0" fillId="0" borderId="0" xfId="0" applyNumberFormat="1"/>
  </cellXfs>
  <cellStyles count="2">
    <cellStyle name="Comma" xfId="1" builtinId="3"/>
    <cellStyle name="Normal" xfId="0" builtinId="0"/>
  </cellStyles>
  <dxfs count="168">
    <dxf>
      <numFmt numFmtId="34" formatCode="_(&quot;$&quot;* #,##0.00_);_(&quot;$&quot;* \(#,##0.00\);_(&quot;$&quot;*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2" formatCode="0.00"/>
    </dxf>
    <dxf>
      <numFmt numFmtId="35" formatCode="_(* #,##0.00_);_(* \(#,##0.00\);_(* &quot;-&quot;??_);_(@_)"/>
    </dxf>
    <dxf>
      <numFmt numFmtId="34" formatCode="_(&quot;$&quot;* #,##0.00_);_(&quot;$&quot;* \(#,##0.00\);_(&quot;$&quot;*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2" formatCode="0.00"/>
    </dxf>
    <dxf>
      <numFmt numFmtId="35" formatCode="_(* #,##0.00_);_(* \(#,##0.00\);_(* &quot;-&quot;??_);_(@_)"/>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0.00_);_(* \(#,##0.00\);_(* &quot;-&quot;??_);_(@_)"/>
    </dxf>
    <dxf>
      <numFmt numFmtId="35" formatCode="_(* #,##0.00_);_(* \(#,##0.00\);_(* &quot;-&quot;??_);_(@_)"/>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0.00_);_(* \(#,##0.00\);_(* &quot;-&quot;??_);_(@_)"/>
    </dxf>
    <dxf>
      <numFmt numFmtId="35" formatCode="_(* #,##0.00_);_(* \(#,##0.00\);_(* &quot;-&quot;??_);_(@_)"/>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0.00_);_(* \(#,##0.00\);_(* &quot;-&quot;??_);_(@_)"/>
    </dxf>
    <dxf>
      <numFmt numFmtId="35" formatCode="_(* #,##0.00_);_(* \(#,##0.00\);_(* &quot;-&quot;??_);_(@_)"/>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numFmt numFmtId="34" formatCode="_(&quot;$&quot;* #,##0.00_);_(&quot;$&quot;* \(#,##0.00\);_(&quot;$&quot;*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2" formatCode="0.00"/>
    </dxf>
    <dxf>
      <numFmt numFmtId="35" formatCode="_(* #,##0.00_);_(* \(#,##0.00\);_(* &quot;-&quot;??_);_(@_)"/>
    </dxf>
    <dxf>
      <numFmt numFmtId="34" formatCode="_(&quot;$&quot;* #,##0.00_);_(&quot;$&quot;* \(#,##0.00\);_(&quot;$&quot;*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2" formatCode="0.00"/>
    </dxf>
    <dxf>
      <numFmt numFmtId="35" formatCode="_(* #,##0.00_);_(* \(#,##0.00\);_(* &quot;-&quot;??_);_(@_)"/>
    </dxf>
    <dxf>
      <numFmt numFmtId="34" formatCode="_(&quot;$&quot;* #,##0.00_);_(&quot;$&quot;* \(#,##0.00\);_(&quot;$&quot;*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2" formatCode="0.00"/>
    </dxf>
    <dxf>
      <numFmt numFmtId="35" formatCode="_(* #,##0.00_);_(* \(#,##0.00\);_(* &quot;-&quot;??_);_(@_)"/>
    </dxf>
    <dxf>
      <numFmt numFmtId="34" formatCode="_(&quot;$&quot;* #,##0.00_);_(&quot;$&quot;* \(#,##0.00\);_(&quot;$&quot;* &quot;-&quot;??_);_(@_)"/>
    </dxf>
    <dxf>
      <numFmt numFmtId="0" formatCode="General"/>
    </dxf>
    <dxf>
      <numFmt numFmtId="35" formatCode="_(* #,##0.00_);_(* \(#,##0.00\);_(* &quot;-&quot;??_);_(@_)"/>
    </dxf>
    <dxf>
      <numFmt numFmtId="34" formatCode="_(&quot;$&quot;* #,##0.00_);_(&quot;$&quot;* \(#,##0.00\);_(&quot;$&quot;* &quot;-&quot;??_);_(@_)"/>
    </dxf>
    <dxf>
      <numFmt numFmtId="35" formatCode="_(* #,##0.00_);_(* \(#,##0.00\);_(* &quot;-&quot;??_);_(@_)"/>
    </dxf>
    <dxf>
      <numFmt numFmtId="34" formatCode="_(&quot;$&quot;* #,##0.00_);_(&quot;$&quot;* \(#,##0.00\);_(&quot;$&quot;* &quot;-&quot;??_);_(@_)"/>
    </dxf>
    <dxf>
      <numFmt numFmtId="35" formatCode="_(* #,##0.00_);_(* \(#,##0.00\);_(* &quot;-&quot;??_);_(@_)"/>
    </dxf>
    <dxf>
      <numFmt numFmtId="35" formatCode="_(* #,##0.00_);_(* \(#,##0.00\);_(* &quot;-&quot;??_);_(@_)"/>
    </dxf>
    <dxf>
      <numFmt numFmtId="34" formatCode="_(&quot;$&quot;* #,##0.00_);_(&quot;$&quot;* \(#,##0.00\);_(&quot;$&quot;* &quot;-&quot;??_);_(@_)"/>
    </dxf>
    <dxf>
      <numFmt numFmtId="34" formatCode="_(&quot;$&quot;* #,##0.00_);_(&quot;$&quot;* \(#,##0.00\);_(&quot;$&quot;* &quot;-&quot;??_);_(@_)"/>
    </dxf>
    <dxf>
      <numFmt numFmtId="35" formatCode="_(* #,##0.00_);_(* \(#,##0.00\);_(* &quot;-&quot;??_);_(@_)"/>
    </dxf>
    <dxf>
      <numFmt numFmtId="35" formatCode="_(* #,##0.00_);_(* \(#,##0.00\);_(* &quot;-&quot;??_);_(@_)"/>
    </dxf>
    <dxf>
      <numFmt numFmtId="2" formatCode="0.00"/>
    </dxf>
    <dxf>
      <numFmt numFmtId="34" formatCode="_(&quot;$&quot;* #,##0.00_);_(&quot;$&quot;* \(#,##0.00\);_(&quot;$&quot;* &quot;-&quot;??_);_(@_)"/>
    </dxf>
    <dxf>
      <numFmt numFmtId="2" formatCode="0.00"/>
    </dxf>
    <dxf>
      <numFmt numFmtId="35" formatCode="_(* #,##0.00_);_(* \(#,##0.00\);_(* &quot;-&quot;??_);_(@_)"/>
    </dxf>
    <dxf>
      <numFmt numFmtId="35" formatCode="_(* #,##0.00_);_(* \(#,##0.00\);_(* &quot;-&quot;??_);_(@_)"/>
    </dxf>
    <dxf>
      <alignment wrapText="1"/>
    </dxf>
    <dxf>
      <alignment wrapText="1"/>
    </dxf>
    <dxf>
      <numFmt numFmtId="35" formatCode="_(* #,##0.00_);_(* \(#,##0.00\);_(* &quot;-&quot;??_);_(@_)"/>
    </dxf>
    <dxf>
      <numFmt numFmtId="35" formatCode="_(* #,##0.00_);_(* \(#,##0.0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numFmt numFmtId="0" formatCode="General"/>
    </dxf>
    <dxf>
      <numFmt numFmtId="19" formatCode="m/d/yyyy"/>
    </dxf>
    <dxf>
      <numFmt numFmtId="19" formatCode="m/d/yyyy"/>
    </dxf>
    <dxf>
      <numFmt numFmtId="35" formatCode="_(* #,##0.00_);_(* \(#,##0.00\);_(* &quot;-&quot;??_);_(@_)"/>
    </dxf>
    <dxf>
      <numFmt numFmtId="35" formatCode="_(* #,##0.00_);_(* \(#,##0.00\);_(* &quot;-&quot;??_);_(@_)"/>
    </dxf>
    <dxf>
      <numFmt numFmtId="35" formatCode="_(* #,##0.00_);_(* \(#,##0.00\);_(* &quot;-&quot;??_);_(@_)"/>
    </dxf>
    <dxf>
      <numFmt numFmtId="2" formatCode="0.00"/>
    </dxf>
    <dxf>
      <font>
        <b val="0"/>
        <i val="0"/>
        <strike val="0"/>
        <condense val="0"/>
        <extend val="0"/>
        <outline val="0"/>
        <shadow val="0"/>
        <u val="none"/>
        <vertAlign val="baseline"/>
        <sz val="12"/>
        <color theme="1"/>
        <name val="Calibri"/>
        <family val="2"/>
        <scheme val="minor"/>
      </font>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2.xml"/><Relationship Id="rId18" Type="http://schemas.openxmlformats.org/officeDocument/2006/relationships/customXml" Target="../customXml/item1.xml"/><Relationship Id="rId26" Type="http://schemas.openxmlformats.org/officeDocument/2006/relationships/customXml" Target="../customXml/item9.xml"/><Relationship Id="rId21" Type="http://schemas.openxmlformats.org/officeDocument/2006/relationships/customXml" Target="../customXml/item4.xml"/><Relationship Id="rId34" Type="http://schemas.openxmlformats.org/officeDocument/2006/relationships/customXml" Target="../customXml/item17.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5" Type="http://schemas.openxmlformats.org/officeDocument/2006/relationships/customXml" Target="../customXml/item8.xml"/><Relationship Id="rId33" Type="http://schemas.openxmlformats.org/officeDocument/2006/relationships/customXml" Target="../customXml/item16.xml"/><Relationship Id="rId38" Type="http://schemas.openxmlformats.org/officeDocument/2006/relationships/customXml" Target="../customXml/item2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29"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7.xml"/><Relationship Id="rId32" Type="http://schemas.openxmlformats.org/officeDocument/2006/relationships/customXml" Target="../customXml/item15.xml"/><Relationship Id="rId37"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openxmlformats.org/officeDocument/2006/relationships/worksheet" Target="worksheets/sheet10.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[Florida-Owl-Healthcare-Consultants-Analysis_Sphoorthy_TermProject_Updated2Dec.xlsx]Inpatient Length!PivotTable2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rPr>
              <a:t>Average Inpatient Length of Stay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'Inpatient Length'!$B$3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'Inpatient Length'!$A$4:$A$13</c:f>
              <c:strCache>
                <c:ptCount val="10"/>
                <c:pt idx="0">
                  <c:v>Boca Raton Care Hospital</c:v>
                </c:pt>
                <c:pt idx="1">
                  <c:v>Delray Medical Hospital</c:v>
                </c:pt>
                <c:pt idx="2">
                  <c:v>Good Samaritan Medical Center</c:v>
                </c:pt>
                <c:pt idx="3">
                  <c:v>Jupiter Specialty Hospital</c:v>
                </c:pt>
                <c:pt idx="4">
                  <c:v>Key Berkshire Hospital </c:v>
                </c:pt>
                <c:pt idx="5">
                  <c:v>Lake Worth Emergency Specialty Hospital</c:v>
                </c:pt>
                <c:pt idx="6">
                  <c:v>Mercy Shore Hospital</c:v>
                </c:pt>
                <c:pt idx="7">
                  <c:v>Miami Inpatient Hospital</c:v>
                </c:pt>
                <c:pt idx="8">
                  <c:v>North Okeechobee Medical Center</c:v>
                </c:pt>
                <c:pt idx="9">
                  <c:v>South Palm Hospital</c:v>
                </c:pt>
              </c:strCache>
            </c:strRef>
          </c:cat>
          <c:val>
            <c:numRef>
              <c:f>'Inpatient Length'!$B$4:$B$13</c:f>
              <c:numCache>
                <c:formatCode>0.00</c:formatCode>
                <c:ptCount val="10"/>
                <c:pt idx="0">
                  <c:v>4.75</c:v>
                </c:pt>
                <c:pt idx="1">
                  <c:v>1.8888888888888888</c:v>
                </c:pt>
                <c:pt idx="2">
                  <c:v>2.3333333333333335</c:v>
                </c:pt>
                <c:pt idx="3">
                  <c:v>4.1428571428571432</c:v>
                </c:pt>
                <c:pt idx="4">
                  <c:v>17.666666666666668</c:v>
                </c:pt>
                <c:pt idx="5">
                  <c:v>4.4444444444444446</c:v>
                </c:pt>
                <c:pt idx="6">
                  <c:v>3.2083333333333335</c:v>
                </c:pt>
                <c:pt idx="7">
                  <c:v>4.5714285714285712</c:v>
                </c:pt>
                <c:pt idx="8">
                  <c:v>2.7894736842105261</c:v>
                </c:pt>
                <c:pt idx="9">
                  <c:v>4.6956521739130439</c:v>
                </c:pt>
              </c:numCache>
            </c:numRef>
          </c:val>
          <c:extLst>
            <c:ext xmlns:c16="http://schemas.microsoft.com/office/drawing/2014/chart" uri="{C3380CC4-5D6E-409C-BE32-E72D297353CC}">
              <c16:uniqueId val="{00000000-79BC-4A0D-994C-73A1D9CC7D6E}"/>
            </c:ext>
          </c:extLst>
        </c:ser>
        <c:dLbls>
          <c:dLblPos val="outEnd"/>
          <c:showLegendKey val="0"/>
          <c:showVal val="1"/>
          <c:showCatName val="0"/>
          <c:showSerName val="0"/>
          <c:showPercent val="0"/>
          <c:showBubbleSize val="0"/>
        </c:dLbls>
        <c:gapWidth val="100"/>
        <c:overlap val="-24"/>
        <c:axId val="2079523887"/>
        <c:axId val="2079530127"/>
      </c:barChart>
      <c:catAx>
        <c:axId val="20795238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9530127"/>
        <c:crosses val="autoZero"/>
        <c:auto val="1"/>
        <c:lblAlgn val="ctr"/>
        <c:lblOffset val="100"/>
        <c:noMultiLvlLbl val="0"/>
      </c:catAx>
      <c:valAx>
        <c:axId val="2079530127"/>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9523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[Florida-Owl-Healthcare-Consultants-Analysis_Sphoorthy_TermProject_Updated2Dec.xlsx]Hospital Expenses!PivotTable3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Hospital Expenses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'Hospital Expenses'!$B$3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'Hospital Expenses'!$A$4:$A$13</c:f>
              <c:strCache>
                <c:ptCount val="10"/>
                <c:pt idx="0">
                  <c:v>Boca Raton Care Hospital</c:v>
                </c:pt>
                <c:pt idx="1">
                  <c:v>Delray Medical Hospital</c:v>
                </c:pt>
                <c:pt idx="2">
                  <c:v>Good Samaritan Medical Center</c:v>
                </c:pt>
                <c:pt idx="3">
                  <c:v>Jupiter Specialty Hospital</c:v>
                </c:pt>
                <c:pt idx="4">
                  <c:v>Key Berkshire Hospital </c:v>
                </c:pt>
                <c:pt idx="5">
                  <c:v>Lake Worth Emergency Specialty Hospital</c:v>
                </c:pt>
                <c:pt idx="6">
                  <c:v>Mercy Shore Hospital</c:v>
                </c:pt>
                <c:pt idx="7">
                  <c:v>Miami Inpatient Hospital</c:v>
                </c:pt>
                <c:pt idx="8">
                  <c:v>North Okeechobee Medical Center</c:v>
                </c:pt>
                <c:pt idx="9">
                  <c:v>South Palm Hospital</c:v>
                </c:pt>
              </c:strCache>
            </c:strRef>
          </c:cat>
          <c:val>
            <c:numRef>
              <c:f>'Hospital Expenses'!$B$4:$B$13</c:f>
              <c:numCache>
                <c:formatCode>_("$"* #,##0.00_);_("$"* \(#,##0.00\);_("$"* "-"??_);_(@_)</c:formatCode>
                <c:ptCount val="10"/>
                <c:pt idx="0">
                  <c:v>2208.1513749999999</c:v>
                </c:pt>
                <c:pt idx="1">
                  <c:v>1568.0388888888888</c:v>
                </c:pt>
                <c:pt idx="2">
                  <c:v>2637.2249999999999</c:v>
                </c:pt>
                <c:pt idx="3">
                  <c:v>2952.4273214285713</c:v>
                </c:pt>
                <c:pt idx="4">
                  <c:v>991.47869503546099</c:v>
                </c:pt>
                <c:pt idx="5">
                  <c:v>1747.9703240740739</c:v>
                </c:pt>
                <c:pt idx="6">
                  <c:v>2227.4399223856212</c:v>
                </c:pt>
                <c:pt idx="7">
                  <c:v>1230.3870561224487</c:v>
                </c:pt>
                <c:pt idx="8">
                  <c:v>1862.9450956937799</c:v>
                </c:pt>
                <c:pt idx="9">
                  <c:v>1239.6546347826086</c:v>
                </c:pt>
              </c:numCache>
            </c:numRef>
          </c:val>
          <c:extLst>
            <c:ext xmlns:c16="http://schemas.microsoft.com/office/drawing/2014/chart" uri="{C3380CC4-5D6E-409C-BE32-E72D297353CC}">
              <c16:uniqueId val="{00000000-BB53-447F-A14A-4B0BAB90273B}"/>
            </c:ext>
          </c:extLst>
        </c:ser>
        <c:dLbls>
          <c:dLblPos val="outEnd"/>
          <c:showLegendKey val="0"/>
          <c:showVal val="1"/>
          <c:showCatName val="0"/>
          <c:showSerName val="0"/>
          <c:showPercent val="0"/>
          <c:showBubbleSize val="0"/>
        </c:dLbls>
        <c:gapWidth val="150"/>
        <c:axId val="307548271"/>
        <c:axId val="307564079"/>
      </c:barChart>
      <c:catAx>
        <c:axId val="307548271"/>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7564079"/>
        <c:crosses val="autoZero"/>
        <c:auto val="1"/>
        <c:lblAlgn val="ctr"/>
        <c:lblOffset val="100"/>
        <c:noMultiLvlLbl val="0"/>
      </c:catAx>
      <c:valAx>
        <c:axId val="307564079"/>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7548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[Florida-Owl-Healthcare-Consultants-Analysis_Sphoorthy_TermProject_Updated2Dec.xlsx]Expense_per_Admit!PivotTable5</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ExpensesPerAdmit VS HospitalExpensesPerDay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Expense_per_Admit!$B$3</c:f>
              <c:strCache>
                <c:ptCount val="1"/>
                <c:pt idx="0">
                  <c:v>ExpensePerAdmit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Expense_per_Admit!$A$4:$A$13</c:f>
              <c:strCache>
                <c:ptCount val="10"/>
                <c:pt idx="0">
                  <c:v>Boca Raton Care Hospital</c:v>
                </c:pt>
                <c:pt idx="1">
                  <c:v>Delray Medical Hospital</c:v>
                </c:pt>
                <c:pt idx="2">
                  <c:v>Good Samaritan Medical Center</c:v>
                </c:pt>
                <c:pt idx="3">
                  <c:v>Jupiter Specialty Hospital</c:v>
                </c:pt>
                <c:pt idx="4">
                  <c:v>Key Berkshire Hospital </c:v>
                </c:pt>
                <c:pt idx="5">
                  <c:v>Lake Worth Emergency Specialty Hospital</c:v>
                </c:pt>
                <c:pt idx="6">
                  <c:v>Mercy Shore Hospital</c:v>
                </c:pt>
                <c:pt idx="7">
                  <c:v>Miami Inpatient Hospital</c:v>
                </c:pt>
                <c:pt idx="8">
                  <c:v>North Okeechobee Medical Center</c:v>
                </c:pt>
                <c:pt idx="9">
                  <c:v>South Palm Hospital</c:v>
                </c:pt>
              </c:strCache>
            </c:strRef>
          </c:cat>
          <c:val>
            <c:numRef>
              <c:f>Expense_per_Admit!$B$4:$B$13</c:f>
              <c:numCache>
                <c:formatCode>_("$"* #,##0.00_);_("$"* \(#,##0.00\);_("$"* "-"??_);_(@_)</c:formatCode>
                <c:ptCount val="10"/>
                <c:pt idx="0">
                  <c:v>7585.3512499999997</c:v>
                </c:pt>
                <c:pt idx="1">
                  <c:v>2739.0933333333328</c:v>
                </c:pt>
                <c:pt idx="2">
                  <c:v>5117.0066666666671</c:v>
                </c:pt>
                <c:pt idx="3">
                  <c:v>6552.8671428571424</c:v>
                </c:pt>
                <c:pt idx="4">
                  <c:v>9496.8733333333348</c:v>
                </c:pt>
                <c:pt idx="5">
                  <c:v>6782.15</c:v>
                </c:pt>
                <c:pt idx="6">
                  <c:v>4736.382083333333</c:v>
                </c:pt>
                <c:pt idx="7">
                  <c:v>4463.7778571428571</c:v>
                </c:pt>
                <c:pt idx="8">
                  <c:v>3929.2784210526311</c:v>
                </c:pt>
                <c:pt idx="9">
                  <c:v>4109.260869565217</c:v>
                </c:pt>
              </c:numCache>
            </c:numRef>
          </c:val>
          <c:extLst>
            <c:ext xmlns:c16="http://schemas.microsoft.com/office/drawing/2014/chart" uri="{C3380CC4-5D6E-409C-BE32-E72D297353CC}">
              <c16:uniqueId val="{00000000-6BF6-428D-9A0F-7678EBA46EFB}"/>
            </c:ext>
          </c:extLst>
        </c:ser>
        <c:ser>
          <c:idx val="1"/>
          <c:order val="1"/>
          <c:tx>
            <c:strRef>
              <c:f>Expense_per_Admit!$C$3</c:f>
              <c:strCache>
                <c:ptCount val="1"/>
                <c:pt idx="0">
                  <c:v>HospitalExpensesPerDay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Expense_per_Admit!$A$4:$A$13</c:f>
              <c:strCache>
                <c:ptCount val="10"/>
                <c:pt idx="0">
                  <c:v>Boca Raton Care Hospital</c:v>
                </c:pt>
                <c:pt idx="1">
                  <c:v>Delray Medical Hospital</c:v>
                </c:pt>
                <c:pt idx="2">
                  <c:v>Good Samaritan Medical Center</c:v>
                </c:pt>
                <c:pt idx="3">
                  <c:v>Jupiter Specialty Hospital</c:v>
                </c:pt>
                <c:pt idx="4">
                  <c:v>Key Berkshire Hospital </c:v>
                </c:pt>
                <c:pt idx="5">
                  <c:v>Lake Worth Emergency Specialty Hospital</c:v>
                </c:pt>
                <c:pt idx="6">
                  <c:v>Mercy Shore Hospital</c:v>
                </c:pt>
                <c:pt idx="7">
                  <c:v>Miami Inpatient Hospital</c:v>
                </c:pt>
                <c:pt idx="8">
                  <c:v>North Okeechobee Medical Center</c:v>
                </c:pt>
                <c:pt idx="9">
                  <c:v>South Palm Hospital</c:v>
                </c:pt>
              </c:strCache>
            </c:strRef>
          </c:cat>
          <c:val>
            <c:numRef>
              <c:f>Expense_per_Admit!$C$4:$C$13</c:f>
              <c:numCache>
                <c:formatCode>_("$"* #,##0.00_);_("$"* \(#,##0.00\);_("$"* "-"??_);_(@_)</c:formatCode>
                <c:ptCount val="10"/>
                <c:pt idx="0">
                  <c:v>2208.1513749999999</c:v>
                </c:pt>
                <c:pt idx="1">
                  <c:v>1568.0388888888888</c:v>
                </c:pt>
                <c:pt idx="2">
                  <c:v>2637.2249999999999</c:v>
                </c:pt>
                <c:pt idx="3">
                  <c:v>2952.4273214285713</c:v>
                </c:pt>
                <c:pt idx="4">
                  <c:v>991.47869503546099</c:v>
                </c:pt>
                <c:pt idx="5">
                  <c:v>1747.9703240740739</c:v>
                </c:pt>
                <c:pt idx="6">
                  <c:v>2227.4399223856212</c:v>
                </c:pt>
                <c:pt idx="7">
                  <c:v>1230.3870561224487</c:v>
                </c:pt>
                <c:pt idx="8">
                  <c:v>1862.9450956937799</c:v>
                </c:pt>
                <c:pt idx="9">
                  <c:v>1239.6546347826086</c:v>
                </c:pt>
              </c:numCache>
            </c:numRef>
          </c:val>
          <c:extLst>
            <c:ext xmlns:c16="http://schemas.microsoft.com/office/drawing/2014/chart" uri="{C3380CC4-5D6E-409C-BE32-E72D297353CC}">
              <c16:uniqueId val="{00000002-D832-4C96-8DE1-EE70D1AC1480}"/>
            </c:ext>
          </c:extLst>
        </c:ser>
        <c:dLbls>
          <c:dLblPos val="outEnd"/>
          <c:showLegendKey val="0"/>
          <c:showVal val="1"/>
          <c:showCatName val="0"/>
          <c:showSerName val="0"/>
          <c:showPercent val="0"/>
          <c:showBubbleSize val="0"/>
        </c:dLbls>
        <c:gapWidth val="100"/>
        <c:overlap val="-24"/>
        <c:axId val="1970811215"/>
        <c:axId val="1970810799"/>
      </c:barChart>
      <c:catAx>
        <c:axId val="1970811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0810799"/>
        <c:crosses val="autoZero"/>
        <c:auto val="1"/>
        <c:lblAlgn val="ctr"/>
        <c:lblOffset val="100"/>
        <c:noMultiLvlLbl val="0"/>
      </c:catAx>
      <c:valAx>
        <c:axId val="1970810799"/>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0811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[Florida-Owl-Healthcare-Consultants-Analysis_Sphoorthy_TermProject_Updated2Dec.xlsx]30DayReadmitPercentage!PivotTable2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30Day-ReadmitPercentage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906517962045924E-2"/>
          <c:y val="0.21191923157256345"/>
          <c:w val="0.85234893199735462"/>
          <c:h val="0.55056483292029601"/>
        </c:manualLayout>
      </c:layout>
      <c:barChart>
        <c:barDir val="col"/>
        <c:grouping val="clustered"/>
        <c:varyColors val="0"/>
        <c:ser>
          <c:idx val="0"/>
          <c:order val="0"/>
          <c:tx>
            <c:strRef>
              <c:f>'30DayReadmitPercentage'!$B$17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'30DayReadmitPercentage'!$A$18:$A$27</c:f>
              <c:strCache>
                <c:ptCount val="10"/>
                <c:pt idx="0">
                  <c:v>Boca Raton Care Hospital</c:v>
                </c:pt>
                <c:pt idx="1">
                  <c:v>Delray Medical Hospital</c:v>
                </c:pt>
                <c:pt idx="2">
                  <c:v>Good Samaritan Medical Center</c:v>
                </c:pt>
                <c:pt idx="3">
                  <c:v>Jupiter Specialty Hospital</c:v>
                </c:pt>
                <c:pt idx="4">
                  <c:v>Key Berkshire Hospital </c:v>
                </c:pt>
                <c:pt idx="5">
                  <c:v>Lake Worth Emergency Specialty Hospital</c:v>
                </c:pt>
                <c:pt idx="6">
                  <c:v>Mercy Shore Hospital</c:v>
                </c:pt>
                <c:pt idx="7">
                  <c:v>Miami Inpatient Hospital</c:v>
                </c:pt>
                <c:pt idx="8">
                  <c:v>North Okeechobee Medical Center</c:v>
                </c:pt>
                <c:pt idx="9">
                  <c:v>South Palm Hospital</c:v>
                </c:pt>
              </c:strCache>
            </c:strRef>
          </c:cat>
          <c:val>
            <c:numRef>
              <c:f>'30DayReadmitPercentage'!$B$18:$B$27</c:f>
              <c:numCache>
                <c:formatCode>0.00%</c:formatCode>
                <c:ptCount val="10"/>
                <c:pt idx="0">
                  <c:v>0</c:v>
                </c:pt>
                <c:pt idx="1">
                  <c:v>5.5555555555555552E-2</c:v>
                </c:pt>
                <c:pt idx="2">
                  <c:v>0</c:v>
                </c:pt>
                <c:pt idx="3">
                  <c:v>0.2857142857142857</c:v>
                </c:pt>
                <c:pt idx="4">
                  <c:v>0</c:v>
                </c:pt>
                <c:pt idx="5">
                  <c:v>0.1111111111111111</c:v>
                </c:pt>
                <c:pt idx="6">
                  <c:v>0.25</c:v>
                </c:pt>
                <c:pt idx="7">
                  <c:v>0.35714285714285715</c:v>
                </c:pt>
                <c:pt idx="8">
                  <c:v>0.42105263157894735</c:v>
                </c:pt>
                <c:pt idx="9">
                  <c:v>0.17391304347826086</c:v>
                </c:pt>
              </c:numCache>
            </c:numRef>
          </c:val>
          <c:extLst>
            <c:ext xmlns:c16="http://schemas.microsoft.com/office/drawing/2014/chart" uri="{C3380CC4-5D6E-409C-BE32-E72D297353CC}">
              <c16:uniqueId val="{00000000-EA6B-4D6B-92CE-0A84CB376D4E}"/>
            </c:ext>
          </c:extLst>
        </c:ser>
        <c:dLbls>
          <c:showLegendKey val="0"/>
          <c:showVal val="0"/>
          <c:showCatName val="0"/>
          <c:showSerName val="0"/>
          <c:showPercent val="0"/>
          <c:showBubbleSize val="0"/>
        </c:dLbls>
        <c:gapWidth val="150"/>
        <c:axId val="499774416"/>
        <c:axId val="499797712"/>
      </c:barChart>
      <c:catAx>
        <c:axId val="49977441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9797712"/>
        <c:crosses val="autoZero"/>
        <c:auto val="1"/>
        <c:lblAlgn val="ctr"/>
        <c:lblOffset val="100"/>
        <c:noMultiLvlLbl val="0"/>
      </c:catAx>
      <c:valAx>
        <c:axId val="49979771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9774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[Florida-Owl-Healthcare-Consultants-Analysis_Sphoorthy_TermProject_Updated2Dec.xlsx]30Readmit_InpatientLengthofStay!PivotTable3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30DayReadmit vs AverageInpatientLengthofStay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2"/>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'30Readmit_InpatientLengthofStay'!$B$1</c:f>
              <c:strCache>
                <c:ptCount val="1"/>
                <c:pt idx="0">
                  <c:v>30DayReadmittance Percentage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'30Readmit_InpatientLengthofStay'!$A$2:$A$11</c:f>
              <c:strCache>
                <c:ptCount val="10"/>
                <c:pt idx="0">
                  <c:v>Boca Raton Care Hospital</c:v>
                </c:pt>
                <c:pt idx="1">
                  <c:v>Delray Medical Hospital</c:v>
                </c:pt>
                <c:pt idx="2">
                  <c:v>Good Samaritan Medical Center</c:v>
                </c:pt>
                <c:pt idx="3">
                  <c:v>Jupiter Specialty Hospital</c:v>
                </c:pt>
                <c:pt idx="4">
                  <c:v>Key Berkshire Hospital </c:v>
                </c:pt>
                <c:pt idx="5">
                  <c:v>Lake Worth Emergency Specialty Hospital</c:v>
                </c:pt>
                <c:pt idx="6">
                  <c:v>Mercy Shore Hospital</c:v>
                </c:pt>
                <c:pt idx="7">
                  <c:v>Miami Inpatient Hospital</c:v>
                </c:pt>
                <c:pt idx="8">
                  <c:v>North Okeechobee Medical Center</c:v>
                </c:pt>
                <c:pt idx="9">
                  <c:v>South Palm Hospital</c:v>
                </c:pt>
              </c:strCache>
            </c:strRef>
          </c:cat>
          <c:val>
            <c:numRef>
              <c:f>'30Readmit_InpatientLengthofStay'!$B$2:$B$11</c:f>
              <c:numCache>
                <c:formatCode>0.00%</c:formatCode>
                <c:ptCount val="10"/>
                <c:pt idx="0">
                  <c:v>0</c:v>
                </c:pt>
                <c:pt idx="1">
                  <c:v>5.5555555555555552E-2</c:v>
                </c:pt>
                <c:pt idx="2">
                  <c:v>0</c:v>
                </c:pt>
                <c:pt idx="3">
                  <c:v>0.2857142857142857</c:v>
                </c:pt>
                <c:pt idx="4">
                  <c:v>0</c:v>
                </c:pt>
                <c:pt idx="5">
                  <c:v>0.1111111111111111</c:v>
                </c:pt>
                <c:pt idx="6">
                  <c:v>0.25</c:v>
                </c:pt>
                <c:pt idx="7">
                  <c:v>0.35714285714285715</c:v>
                </c:pt>
                <c:pt idx="8">
                  <c:v>0.42105263157894735</c:v>
                </c:pt>
                <c:pt idx="9">
                  <c:v>0.17391304347826086</c:v>
                </c:pt>
              </c:numCache>
            </c:numRef>
          </c:val>
          <c:extLst>
            <c:ext xmlns:c16="http://schemas.microsoft.com/office/drawing/2014/chart" uri="{C3380CC4-5D6E-409C-BE32-E72D297353CC}">
              <c16:uniqueId val="{00000000-4E97-4BD3-9B94-BDC1E0EC2ACB}"/>
            </c:ext>
          </c:extLst>
        </c:ser>
        <c:dLbls>
          <c:showLegendKey val="0"/>
          <c:showVal val="1"/>
          <c:showCatName val="0"/>
          <c:showSerName val="0"/>
          <c:showPercent val="0"/>
          <c:showBubbleSize val="0"/>
        </c:dLbls>
        <c:gapWidth val="75"/>
        <c:axId val="348788576"/>
        <c:axId val="348791904"/>
      </c:barChart>
      <c:lineChart>
        <c:grouping val="standard"/>
        <c:varyColors val="0"/>
        <c:ser>
          <c:idx val="1"/>
          <c:order val="1"/>
          <c:tx>
            <c:strRef>
              <c:f>'30Readmit_InpatientLengthofStay'!$C$1</c:f>
              <c:strCache>
                <c:ptCount val="1"/>
                <c:pt idx="0">
                  <c:v>AverageInpatient LengthofStayInDays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'30Readmit_InpatientLengthofStay'!$A$2:$A$11</c:f>
              <c:strCache>
                <c:ptCount val="10"/>
                <c:pt idx="0">
                  <c:v>Boca Raton Care Hospital</c:v>
                </c:pt>
                <c:pt idx="1">
                  <c:v>Delray Medical Hospital</c:v>
                </c:pt>
                <c:pt idx="2">
                  <c:v>Good Samaritan Medical Center</c:v>
                </c:pt>
                <c:pt idx="3">
                  <c:v>Jupiter Specialty Hospital</c:v>
                </c:pt>
                <c:pt idx="4">
                  <c:v>Key Berkshire Hospital </c:v>
                </c:pt>
                <c:pt idx="5">
                  <c:v>Lake Worth Emergency Specialty Hospital</c:v>
                </c:pt>
                <c:pt idx="6">
                  <c:v>Mercy Shore Hospital</c:v>
                </c:pt>
                <c:pt idx="7">
                  <c:v>Miami Inpatient Hospital</c:v>
                </c:pt>
                <c:pt idx="8">
                  <c:v>North Okeechobee Medical Center</c:v>
                </c:pt>
                <c:pt idx="9">
                  <c:v>South Palm Hospital</c:v>
                </c:pt>
              </c:strCache>
            </c:strRef>
          </c:cat>
          <c:val>
            <c:numRef>
              <c:f>'30Readmit_InpatientLengthofStay'!$C$2:$C$11</c:f>
              <c:numCache>
                <c:formatCode>_(* #,##0.00_);_(* \(#,##0.00\);_(* "-"??_);_(@_)</c:formatCode>
                <c:ptCount val="10"/>
                <c:pt idx="0">
                  <c:v>4.75</c:v>
                </c:pt>
                <c:pt idx="1">
                  <c:v>1.8888888888888888</c:v>
                </c:pt>
                <c:pt idx="2">
                  <c:v>2.3333333333333335</c:v>
                </c:pt>
                <c:pt idx="3">
                  <c:v>4.1428571428571432</c:v>
                </c:pt>
                <c:pt idx="4">
                  <c:v>17.666666666666668</c:v>
                </c:pt>
                <c:pt idx="5">
                  <c:v>4.4444444444444446</c:v>
                </c:pt>
                <c:pt idx="6">
                  <c:v>3.2083333333333335</c:v>
                </c:pt>
                <c:pt idx="7">
                  <c:v>4.5714285714285712</c:v>
                </c:pt>
                <c:pt idx="8">
                  <c:v>2.7894736842105261</c:v>
                </c:pt>
                <c:pt idx="9">
                  <c:v>4.6956521739130439</c:v>
                </c:pt>
              </c:numCache>
            </c:numRef>
          </c:val>
          <c:smooth val="0"/>
          <c:extLst>
            <c:ext xmlns:c16="http://schemas.microsoft.com/office/drawing/2014/chart" uri="{C3380CC4-5D6E-409C-BE32-E72D297353CC}">
              <c16:uniqueId val="{00000001-4E97-4BD3-9B94-BDC1E0EC2ACB}"/>
            </c:ext>
          </c:extLst>
        </c:ser>
        <c:dLbls>
          <c:showLegendKey val="0"/>
          <c:showVal val="0"/>
          <c:showCatName val="0"/>
          <c:showSerName val="0"/>
          <c:showPercent val="0"/>
          <c:showBubbleSize val="0"/>
        </c:dLbls>
        <c:marker val="1"/>
        <c:smooth val="0"/>
        <c:axId val="1143467504"/>
        <c:axId val="1143467088"/>
      </c:lineChart>
      <c:catAx>
        <c:axId val="348788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8791904"/>
        <c:crosses val="autoZero"/>
        <c:auto val="1"/>
        <c:lblAlgn val="ctr"/>
        <c:lblOffset val="100"/>
        <c:noMultiLvlLbl val="0"/>
      </c:catAx>
      <c:valAx>
        <c:axId val="348791904"/>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8788576"/>
        <c:crosses val="autoZero"/>
        <c:crossBetween val="between"/>
      </c:valAx>
      <c:valAx>
        <c:axId val="1143467088"/>
        <c:scaling>
          <c:orientation val="minMax"/>
        </c:scaling>
        <c:delete val="0"/>
        <c:axPos val="r"/>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3467504"/>
        <c:crosses val="max"/>
        <c:crossBetween val="between"/>
      </c:valAx>
      <c:catAx>
        <c:axId val="1143467504"/>
        <c:scaling>
          <c:orientation val="minMax"/>
        </c:scaling>
        <c:delete val="1"/>
        <c:axPos val="b"/>
        <c:numFmt formatCode="General" sourceLinked="1"/>
        <c:majorTickMark val="none"/>
        <c:minorTickMark val="none"/>
        <c:tickLblPos val="nextTo"/>
        <c:crossAx val="11434670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[Florida-Owl-Healthcare-Consultants-Analysis_Sphoorthy_TermProject_Updated2Dec.xlsx]HospitalExpenses_InpatientStay!PivotTable14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AverageHospitalExpenses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8100" cap="rnd">
            <a:solidFill>
              <a:srgbClr val="00B0F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HospitalExpenses_InpatientStay!$B$3</c:f>
              <c:strCache>
                <c:ptCount val="1"/>
                <c:pt idx="0">
                  <c:v>Total</c:v>
                </c:pt>
              </c:strCache>
            </c:strRef>
          </c:tx>
          <c:spPr>
            <a:ln w="38100" cap="rnd">
              <a:solidFill>
                <a:srgbClr val="00B0F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ln>
              <a:effectLst/>
            </c:spPr>
            <c:trendlineType val="linear"/>
            <c:dispRSqr val="0"/>
            <c:dispEq val="0"/>
          </c:trendline>
          <c:trendline>
            <c:spPr>
              <a:ln w="19050" cap="rnd">
                <a:gradFill>
                  <a:gsLst>
                    <a:gs pos="0">
                      <a:schemeClr val="bg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ysDash"/>
                <a:tailEnd type="stealth" w="lg" len="lg"/>
              </a:ln>
              <a:effectLst/>
            </c:spPr>
            <c:trendlineType val="poly"/>
            <c:order val="2"/>
            <c:forward val="3"/>
            <c:dispRSqr val="0"/>
            <c:dispEq val="0"/>
          </c:trendline>
          <c:cat>
            <c:strRef>
              <c:f>HospitalExpenses_InpatientStay!$A$4:$A$9</c:f>
              <c:strCache>
                <c:ptCount val="6"/>
                <c:pt idx="0">
                  <c:v>Jan</c:v>
                </c:pt>
                <c:pt idx="1">
                  <c:v>Feb</c:v>
                </c:pt>
                <c:pt idx="2">
                  <c:v>Mar</c:v>
                </c:pt>
                <c:pt idx="3">
                  <c:v>Apr</c:v>
                </c:pt>
                <c:pt idx="4">
                  <c:v>May</c:v>
                </c:pt>
                <c:pt idx="5">
                  <c:v>Jun</c:v>
                </c:pt>
              </c:strCache>
            </c:strRef>
          </c:cat>
          <c:val>
            <c:numRef>
              <c:f>HospitalExpenses_InpatientStay!$B$4:$B$9</c:f>
              <c:numCache>
                <c:formatCode>_("$"* #,##0.00_);_("$"* \(#,##0.00\);_("$"* "-"??_);_(@_)</c:formatCode>
                <c:ptCount val="6"/>
                <c:pt idx="0">
                  <c:v>1832.8350686868685</c:v>
                </c:pt>
                <c:pt idx="1">
                  <c:v>1671.3875857142855</c:v>
                </c:pt>
                <c:pt idx="2">
                  <c:v>2826.8530734042552</c:v>
                </c:pt>
                <c:pt idx="3">
                  <c:v>1626.4801512923354</c:v>
                </c:pt>
                <c:pt idx="4">
                  <c:v>1610.5340350877198</c:v>
                </c:pt>
                <c:pt idx="5">
                  <c:v>1799.6584782608695</c:v>
                </c:pt>
              </c:numCache>
            </c:numRef>
          </c:val>
          <c:smooth val="0"/>
          <c:extLst>
            <c:ext xmlns:c16="http://schemas.microsoft.com/office/drawing/2014/chart" uri="{C3380CC4-5D6E-409C-BE32-E72D297353CC}">
              <c16:uniqueId val="{00000000-ECA1-49D5-AC82-FE709FD6EA71}"/>
            </c:ext>
          </c:extLst>
        </c:ser>
        <c:dLbls>
          <c:showLegendKey val="0"/>
          <c:showVal val="0"/>
          <c:showCatName val="0"/>
          <c:showSerName val="0"/>
          <c:showPercent val="0"/>
          <c:showBubbleSize val="0"/>
        </c:dLbls>
        <c:marker val="1"/>
        <c:smooth val="0"/>
        <c:axId val="1239268015"/>
        <c:axId val="1239262607"/>
      </c:lineChart>
      <c:catAx>
        <c:axId val="123926801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9262607"/>
        <c:crosses val="autoZero"/>
        <c:auto val="1"/>
        <c:lblAlgn val="ctr"/>
        <c:lblOffset val="100"/>
        <c:noMultiLvlLbl val="0"/>
      </c:catAx>
      <c:valAx>
        <c:axId val="1239262607"/>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9268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1"/>
      </a:solidFill>
      <a:prstDash val="sysDash"/>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[Florida-Owl-Healthcare-Consultants-Analysis_Sphoorthy_TermProject_Updated2Dec.xlsx]HospitalExpenses_InpatientStay!PivotTable16</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Inpatient</a:t>
            </a:r>
            <a:r>
              <a:rPr lang="en-US" baseline="0"/>
              <a:t> Length of Stay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rgbClr val="00B0F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HospitalExpenses_InpatientStay!$B$16</c:f>
              <c:strCache>
                <c:ptCount val="1"/>
                <c:pt idx="0">
                  <c:v>Total</c:v>
                </c:pt>
              </c:strCache>
            </c:strRef>
          </c:tx>
          <c:spPr>
            <a:ln w="34925" cap="rnd">
              <a:solidFill>
                <a:srgbClr val="00B0F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gradFill>
                  <a:gsLst>
                    <a:gs pos="0">
                      <a:schemeClr val="bg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0"/>
                </a:gradFill>
                <a:prstDash val="sysDash"/>
                <a:headEnd type="none"/>
                <a:tailEnd type="stealth" w="lg" len="lg"/>
              </a:ln>
              <a:effectLst/>
            </c:spPr>
            <c:trendlineType val="poly"/>
            <c:order val="3"/>
            <c:forward val="3"/>
            <c:dispRSqr val="0"/>
            <c:dispEq val="0"/>
          </c:trendline>
          <c:cat>
            <c:strRef>
              <c:f>HospitalExpenses_InpatientStay!$A$17:$A$22</c:f>
              <c:strCache>
                <c:ptCount val="6"/>
                <c:pt idx="0">
                  <c:v>Jan</c:v>
                </c:pt>
                <c:pt idx="1">
                  <c:v>Feb</c:v>
                </c:pt>
                <c:pt idx="2">
                  <c:v>Mar</c:v>
                </c:pt>
                <c:pt idx="3">
                  <c:v>Apr</c:v>
                </c:pt>
                <c:pt idx="4">
                  <c:v>May</c:v>
                </c:pt>
                <c:pt idx="5">
                  <c:v>Jun</c:v>
                </c:pt>
              </c:strCache>
            </c:strRef>
          </c:cat>
          <c:val>
            <c:numRef>
              <c:f>HospitalExpenses_InpatientStay!$B$17:$B$22</c:f>
              <c:numCache>
                <c:formatCode>_(* #,##0.00_);_(* \(#,##0.00\);_(* "-"??_);_(@_)</c:formatCode>
                <c:ptCount val="6"/>
                <c:pt idx="0">
                  <c:v>4.1212121212121211</c:v>
                </c:pt>
                <c:pt idx="1">
                  <c:v>3.5333333333333332</c:v>
                </c:pt>
                <c:pt idx="2">
                  <c:v>3.84</c:v>
                </c:pt>
                <c:pt idx="3">
                  <c:v>5.4333333333333336</c:v>
                </c:pt>
                <c:pt idx="4">
                  <c:v>3.6315789473684212</c:v>
                </c:pt>
                <c:pt idx="5">
                  <c:v>2.2173913043478262</c:v>
                </c:pt>
              </c:numCache>
            </c:numRef>
          </c:val>
          <c:smooth val="0"/>
          <c:extLst>
            <c:ext xmlns:c16="http://schemas.microsoft.com/office/drawing/2014/chart" uri="{C3380CC4-5D6E-409C-BE32-E72D297353CC}">
              <c16:uniqueId val="{00000000-51DE-452B-889C-D79D58B04FD4}"/>
            </c:ext>
          </c:extLst>
        </c:ser>
        <c:dLbls>
          <c:showLegendKey val="0"/>
          <c:showVal val="0"/>
          <c:showCatName val="0"/>
          <c:showSerName val="0"/>
          <c:showPercent val="0"/>
          <c:showBubbleSize val="0"/>
        </c:dLbls>
        <c:marker val="1"/>
        <c:smooth val="0"/>
        <c:axId val="265418464"/>
        <c:axId val="294069984"/>
      </c:lineChart>
      <c:catAx>
        <c:axId val="26541846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4069984"/>
        <c:crosses val="autoZero"/>
        <c:auto val="1"/>
        <c:lblAlgn val="ctr"/>
        <c:lblOffset val="100"/>
        <c:noMultiLvlLbl val="0"/>
      </c:catAx>
      <c:valAx>
        <c:axId val="294069984"/>
        <c:scaling>
          <c:orientation val="minMax"/>
          <c:min val="0"/>
        </c:scaling>
        <c:delete val="0"/>
        <c:axPos val="l"/>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541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'Max Patients'!$J$1</c:f>
              <c:strCache>
                <c:ptCount val="1"/>
                <c:pt idx="0">
                  <c:v>Projected Total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'Max Patients'!$J$2:$J$25</c:f>
              <c:numCache>
                <c:formatCode>"$"#,##0.00</c:formatCode>
                <c:ptCount val="24"/>
                <c:pt idx="0">
                  <c:v>9955.0335863991058</c:v>
                </c:pt>
                <c:pt idx="1">
                  <c:v>16954.137172798211</c:v>
                </c:pt>
                <c:pt idx="2">
                  <c:v>23833.925759197326</c:v>
                </c:pt>
                <c:pt idx="3">
                  <c:v>30046.647678929767</c:v>
                </c:pt>
                <c:pt idx="4">
                  <c:v>35204.219598662203</c:v>
                </c:pt>
                <c:pt idx="5">
                  <c:v>39013.065518394651</c:v>
                </c:pt>
                <c:pt idx="6">
                  <c:v>42148.394771460429</c:v>
                </c:pt>
                <c:pt idx="7">
                  <c:v>44365.734024526217</c:v>
                </c:pt>
                <c:pt idx="8">
                  <c:v>45731.638277591985</c:v>
                </c:pt>
                <c:pt idx="9">
                  <c:v>46886.916975102213</c:v>
                </c:pt>
                <c:pt idx="10">
                  <c:v>48042.195672612426</c:v>
                </c:pt>
                <c:pt idx="11">
                  <c:v>49197.47437012264</c:v>
                </c:pt>
                <c:pt idx="12">
                  <c:v>50352.753067632853</c:v>
                </c:pt>
                <c:pt idx="13">
                  <c:v>51101.087149758459</c:v>
                </c:pt>
                <c:pt idx="14">
                  <c:v>51849.421231884065</c:v>
                </c:pt>
                <c:pt idx="15">
                  <c:v>52597.755314009672</c:v>
                </c:pt>
                <c:pt idx="16">
                  <c:v>53346.08939613527</c:v>
                </c:pt>
                <c:pt idx="17">
                  <c:v>54094.423478260876</c:v>
                </c:pt>
                <c:pt idx="18">
                  <c:v>54458.7747826087</c:v>
                </c:pt>
                <c:pt idx="19">
                  <c:v>54823.12608695653</c:v>
                </c:pt>
                <c:pt idx="20">
                  <c:v>55187.477391304346</c:v>
                </c:pt>
                <c:pt idx="21">
                  <c:v>55551.828695652184</c:v>
                </c:pt>
                <c:pt idx="22">
                  <c:v>55916.18</c:v>
                </c:pt>
                <c:pt idx="23">
                  <c:v>55916.18</c:v>
                </c:pt>
              </c:numCache>
            </c:numRef>
          </c:val>
          <c:extLst>
            <c:ext xmlns:c16="http://schemas.microsoft.com/office/drawing/2014/chart" uri="{C3380CC4-5D6E-409C-BE32-E72D297353CC}">
              <c16:uniqueId val="{00000000-D7EF-45D4-BF17-9176367810B9}"/>
            </c:ext>
          </c:extLst>
        </c:ser>
        <c:dLbls>
          <c:showLegendKey val="0"/>
          <c:showVal val="0"/>
          <c:showCatName val="0"/>
          <c:showSerName val="0"/>
          <c:showPercent val="0"/>
          <c:showBubbleSize val="0"/>
        </c:dLbls>
        <c:gapWidth val="100"/>
        <c:overlap val="-24"/>
        <c:axId val="930500175"/>
        <c:axId val="930496015"/>
      </c:barChart>
      <c:catAx>
        <c:axId val="93050017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a:t>
                </a:r>
                <a:r>
                  <a:rPr lang="en-US" baseline="0"/>
                  <a:t> of patients</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0496015"/>
        <c:crosses val="autoZero"/>
        <c:auto val="1"/>
        <c:lblAlgn val="ctr"/>
        <c:lblOffset val="100"/>
        <c:noMultiLvlLbl val="0"/>
      </c:catAx>
      <c:valAx>
        <c:axId val="93049601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Projected</a:t>
                </a:r>
                <a:r>
                  <a:rPr lang="en-US" baseline="0"/>
                  <a:t> total profit</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0500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'Max Patients'!$K$1</c:f>
              <c:strCache>
                <c:ptCount val="1"/>
                <c:pt idx="0">
                  <c:v>Projected Profit per Patient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'Max Patients'!$K$2:$K$25</c:f>
              <c:numCache>
                <c:formatCode>"$"#,##0.00</c:formatCode>
                <c:ptCount val="24"/>
                <c:pt idx="0">
                  <c:v>497.75167931995531</c:v>
                </c:pt>
                <c:pt idx="1">
                  <c:v>434.72146596918492</c:v>
                </c:pt>
                <c:pt idx="2">
                  <c:v>418.13904840697063</c:v>
                </c:pt>
                <c:pt idx="3">
                  <c:v>411.59791340999681</c:v>
                </c:pt>
                <c:pt idx="4">
                  <c:v>404.6462022834736</c:v>
                </c:pt>
                <c:pt idx="5">
                  <c:v>398.09250528974133</c:v>
                </c:pt>
                <c:pt idx="6">
                  <c:v>393.91023150897598</c:v>
                </c:pt>
                <c:pt idx="7">
                  <c:v>389.17310547830016</c:v>
                </c:pt>
                <c:pt idx="8">
                  <c:v>387.5562565897626</c:v>
                </c:pt>
                <c:pt idx="9">
                  <c:v>387.49518161241497</c:v>
                </c:pt>
                <c:pt idx="10">
                  <c:v>387.43706187590664</c:v>
                </c:pt>
                <c:pt idx="11">
                  <c:v>387.38168795372155</c:v>
                </c:pt>
                <c:pt idx="12">
                  <c:v>387.32886975102195</c:v>
                </c:pt>
                <c:pt idx="13">
                  <c:v>387.12944810423073</c:v>
                </c:pt>
                <c:pt idx="14">
                  <c:v>386.93597934241842</c:v>
                </c:pt>
                <c:pt idx="15">
                  <c:v>386.74820083830639</c:v>
                </c:pt>
                <c:pt idx="16">
                  <c:v>386.56586518938605</c:v>
                </c:pt>
                <c:pt idx="17">
                  <c:v>386.38873913043483</c:v>
                </c:pt>
                <c:pt idx="18">
                  <c:v>386.23244526672835</c:v>
                </c:pt>
                <c:pt idx="19">
                  <c:v>386.07835272504599</c:v>
                </c:pt>
                <c:pt idx="20">
                  <c:v>385.92641532380662</c:v>
                </c:pt>
                <c:pt idx="21">
                  <c:v>385.77658816425128</c:v>
                </c:pt>
                <c:pt idx="22">
                  <c:v>385.62882758620691</c:v>
                </c:pt>
                <c:pt idx="23">
                  <c:v>385.62882758620691</c:v>
                </c:pt>
              </c:numCache>
            </c:numRef>
          </c:val>
          <c:extLst>
            <c:ext xmlns:c16="http://schemas.microsoft.com/office/drawing/2014/chart" uri="{C3380CC4-5D6E-409C-BE32-E72D297353CC}">
              <c16:uniqueId val="{00000000-EF77-4809-BAA4-A0B7C389DB03}"/>
            </c:ext>
          </c:extLst>
        </c:ser>
        <c:dLbls>
          <c:showLegendKey val="0"/>
          <c:showVal val="0"/>
          <c:showCatName val="0"/>
          <c:showSerName val="0"/>
          <c:showPercent val="0"/>
          <c:showBubbleSize val="0"/>
        </c:dLbls>
        <c:gapWidth val="100"/>
        <c:overlap val="-24"/>
        <c:axId val="129314175"/>
        <c:axId val="129315007"/>
      </c:barChart>
      <c:catAx>
        <c:axId val="12931417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a:t>
                </a:r>
                <a:r>
                  <a:rPr lang="en-US" baseline="0"/>
                  <a:t> of patients</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315007"/>
        <c:crosses val="autoZero"/>
        <c:auto val="1"/>
        <c:lblAlgn val="ctr"/>
        <c:lblOffset val="100"/>
        <c:noMultiLvlLbl val="0"/>
      </c:catAx>
      <c:valAx>
        <c:axId val="12931500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Projected Profit per Patient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314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22860</xdr:rowOff>
    </xdr:from>
    <xdr:to>
      <xdr:col>3</xdr:col>
      <xdr:colOff>2118360</xdr:colOff>
      <xdr:row>36</xdr:row>
      <xdr:rowOff>7620</xdr:rowOff>
    </xdr:to>
    <xdr:graphicFrame macro="">
      <xdr:nvGraphicFramePr>
        <xdr:cNvPr id="2" name="Chart 1">
          <a:extLst>
            <a:ext uri="{FF2B5EF4-FFF2-40B4-BE49-F238E27FC236}">
              <a16:creationId xmlns:a16="http://schemas.microsoft.com/office/drawing/2014/main" id="{E30D8218-9D91-7E39-4038-2A432DF5E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xdr:colOff>
      <xdr:row>14</xdr:row>
      <xdr:rowOff>179070</xdr:rowOff>
    </xdr:from>
    <xdr:to>
      <xdr:col>8</xdr:col>
      <xdr:colOff>662940</xdr:colOff>
      <xdr:row>34</xdr:row>
      <xdr:rowOff>190500</xdr:rowOff>
    </xdr:to>
    <xdr:graphicFrame macro="">
      <xdr:nvGraphicFramePr>
        <xdr:cNvPr id="3" name="Chart 2">
          <a:extLst>
            <a:ext uri="{FF2B5EF4-FFF2-40B4-BE49-F238E27FC236}">
              <a16:creationId xmlns:a16="http://schemas.microsoft.com/office/drawing/2014/main" id="{3B4E9952-9844-4D7B-ACD3-ED06B6EBC5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xdr:colOff>
      <xdr:row>15</xdr:row>
      <xdr:rowOff>15240</xdr:rowOff>
    </xdr:from>
    <xdr:to>
      <xdr:col>10</xdr:col>
      <xdr:colOff>22860</xdr:colOff>
      <xdr:row>35</xdr:row>
      <xdr:rowOff>45720</xdr:rowOff>
    </xdr:to>
    <xdr:graphicFrame macro="">
      <xdr:nvGraphicFramePr>
        <xdr:cNvPr id="3" name="Chart 2">
          <a:extLst>
            <a:ext uri="{FF2B5EF4-FFF2-40B4-BE49-F238E27FC236}">
              <a16:creationId xmlns:a16="http://schemas.microsoft.com/office/drawing/2014/main" id="{E2795657-AAD7-99FC-131A-DADCB25AA9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28</xdr:row>
      <xdr:rowOff>16086</xdr:rowOff>
    </xdr:from>
    <xdr:to>
      <xdr:col>4</xdr:col>
      <xdr:colOff>152823</xdr:colOff>
      <xdr:row>55</xdr:row>
      <xdr:rowOff>25400</xdr:rowOff>
    </xdr:to>
    <xdr:graphicFrame macro="">
      <xdr:nvGraphicFramePr>
        <xdr:cNvPr id="2" name="Chart 1">
          <a:extLst>
            <a:ext uri="{FF2B5EF4-FFF2-40B4-BE49-F238E27FC236}">
              <a16:creationId xmlns:a16="http://schemas.microsoft.com/office/drawing/2014/main" id="{15460EB9-B3B6-F8F1-05DC-F55FD4A729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14</xdr:row>
      <xdr:rowOff>7620</xdr:rowOff>
    </xdr:from>
    <xdr:to>
      <xdr:col>6</xdr:col>
      <xdr:colOff>7620</xdr:colOff>
      <xdr:row>39</xdr:row>
      <xdr:rowOff>45720</xdr:rowOff>
    </xdr:to>
    <xdr:graphicFrame macro="">
      <xdr:nvGraphicFramePr>
        <xdr:cNvPr id="3" name="Chart 2">
          <a:extLst>
            <a:ext uri="{FF2B5EF4-FFF2-40B4-BE49-F238E27FC236}">
              <a16:creationId xmlns:a16="http://schemas.microsoft.com/office/drawing/2014/main" id="{43E2D777-BE7E-4C2D-A961-80CED8D61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3810</xdr:rowOff>
    </xdr:from>
    <xdr:to>
      <xdr:col>9</xdr:col>
      <xdr:colOff>552450</xdr:colOff>
      <xdr:row>12</xdr:row>
      <xdr:rowOff>30480</xdr:rowOff>
    </xdr:to>
    <xdr:graphicFrame macro="">
      <xdr:nvGraphicFramePr>
        <xdr:cNvPr id="2" name="Chart 1">
          <a:extLst>
            <a:ext uri="{FF2B5EF4-FFF2-40B4-BE49-F238E27FC236}">
              <a16:creationId xmlns:a16="http://schemas.microsoft.com/office/drawing/2014/main" id="{4D7A22D8-F399-F78E-2971-3D9CD36C52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13</xdr:row>
      <xdr:rowOff>22860</xdr:rowOff>
    </xdr:from>
    <xdr:to>
      <xdr:col>9</xdr:col>
      <xdr:colOff>560070</xdr:colOff>
      <xdr:row>23</xdr:row>
      <xdr:rowOff>152400</xdr:rowOff>
    </xdr:to>
    <xdr:graphicFrame macro="">
      <xdr:nvGraphicFramePr>
        <xdr:cNvPr id="3" name="Chart 2">
          <a:extLst>
            <a:ext uri="{FF2B5EF4-FFF2-40B4-BE49-F238E27FC236}">
              <a16:creationId xmlns:a16="http://schemas.microsoft.com/office/drawing/2014/main" id="{9D894247-2330-8C6E-D88E-A2D1F6792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19049</xdr:colOff>
      <xdr:row>31</xdr:row>
      <xdr:rowOff>241935</xdr:rowOff>
    </xdr:from>
    <xdr:to>
      <xdr:col>3</xdr:col>
      <xdr:colOff>28574</xdr:colOff>
      <xdr:row>48</xdr:row>
      <xdr:rowOff>28575</xdr:rowOff>
    </xdr:to>
    <xdr:graphicFrame macro="">
      <xdr:nvGraphicFramePr>
        <xdr:cNvPr id="2" name="Chart 1">
          <a:extLst>
            <a:ext uri="{FF2B5EF4-FFF2-40B4-BE49-F238E27FC236}">
              <a16:creationId xmlns:a16="http://schemas.microsoft.com/office/drawing/2014/main" id="{7132D63F-F829-E742-7EEF-4BC8784D76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28575</xdr:colOff>
      <xdr:row>32</xdr:row>
      <xdr:rowOff>9526</xdr:rowOff>
    </xdr:from>
    <xdr:to>
      <xdr:col>10</xdr:col>
      <xdr:colOff>762000</xdr:colOff>
      <xdr:row>47</xdr:row>
      <xdr:rowOff>190501</xdr:rowOff>
    </xdr:to>
    <xdr:graphicFrame macro="">
      <xdr:nvGraphicFramePr>
        <xdr:cNvPr id="3" name="Chart 2">
          <a:extLst>
            <a:ext uri="{FF2B5EF4-FFF2-40B4-BE49-F238E27FC236}">
              <a16:creationId xmlns:a16="http://schemas.microsoft.com/office/drawing/2014/main" id="{B979CC40-7B73-2BEE-AD96-BBC71F13B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phoorthy Bellala" refreshedDate="44897.440639351851" createdVersion="8" refreshedVersion="8" minRefreshableVersion="3" recordCount="145" xr:uid="{38619B0A-24A8-44CD-A66E-D70765AC109D}">
  <cacheSource type="worksheet">
    <worksheetSource ref="A1:I146" sheet="30DayReadmitData"/>
  </cacheSource>
  <cacheFields count="11">
    <cacheField name="Facility" numFmtId="0">
      <sharedItems count="10">
        <s v="Boca Raton Care Hospital"/>
        <s v="Delray Medical Hospital"/>
        <s v="Good Samaritan Medical Center"/>
        <s v="Jupiter Specialty Hospital"/>
        <s v="Key Berkshire Hospital "/>
        <s v="Lake Worth Emergency Specialty Hospital"/>
        <s v="Mercy Shore Hospital"/>
        <s v="Miami Inpatient Hospital"/>
        <s v="North Okeechobee Medical Center"/>
        <s v="South Palm Hospital"/>
      </sharedItems>
    </cacheField>
    <cacheField name="Patient Identifier" numFmtId="0">
      <sharedItems/>
    </cacheField>
    <cacheField name="Admission Date" numFmtId="14">
      <sharedItems containsSemiMixedTypes="0" containsNonDate="0" containsDate="1" containsString="0" minDate="2019-01-01T00:00:00" maxDate="2019-06-29T00:00:00"/>
    </cacheField>
    <cacheField name="Discharge Date" numFmtId="14">
      <sharedItems containsSemiMixedTypes="0" containsNonDate="0" containsDate="1" containsString="0" minDate="2019-01-03T00:00:00" maxDate="2019-07-01T00:00:00"/>
    </cacheField>
    <cacheField name="InpatientLengthofStay" numFmtId="0">
      <sharedItems containsSemiMixedTypes="0" containsString="0" containsNumber="1" containsInteger="1" minValue="1" maxValue="47"/>
    </cacheField>
    <cacheField name="SamePatient" numFmtId="0">
      <sharedItems containsSemiMixedTypes="0" containsString="0" containsNumber="1" containsInteger="1" minValue="0" maxValue="1"/>
    </cacheField>
    <cacheField name="Lessthan30Days" numFmtId="0">
      <sharedItems containsSemiMixedTypes="0" containsString="0" containsNumber="1" containsInteger="1" minValue="0" maxValue="1"/>
    </cacheField>
    <cacheField name="30DayReadmit" numFmtId="0">
      <sharedItems containsSemiMixedTypes="0" containsString="0" containsNumber="1" containsInteger="1" minValue="0" maxValue="1"/>
    </cacheField>
    <cacheField name="Admits" numFmtId="0">
      <sharedItems containsSemiMixedTypes="0" containsString="0" containsNumber="1" containsInteger="1" minValue="1" maxValue="1"/>
    </cacheField>
    <cacheField name="ReadmitPercentage" numFmtId="0" formula=" SUM('30DayReadmit')/SUM(Admits)" databaseField="0"/>
    <cacheField name="30DayReadmitPercentage" numFmtId="0" formula=" SUM('30DayReadmit')/SUM(Admits)"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phoorthy Bellala" refreshedDate="44897.440878240741" createdVersion="8" refreshedVersion="8" minRefreshableVersion="3" recordCount="145" xr:uid="{7C366593-6F8E-42F4-A792-89EF0DF2AF1C}">
  <cacheSource type="worksheet">
    <worksheetSource name="_2019_1h_medical_claims4"/>
  </cacheSource>
  <cacheFields count="13">
    <cacheField name="Patient Identifier" numFmtId="0">
      <sharedItems/>
    </cacheField>
    <cacheField name="Patient DOB" numFmtId="14">
      <sharedItems containsSemiMixedTypes="0" containsNonDate="0" containsDate="1" containsString="0" minDate="1951-02-03T00:00:00" maxDate="2049-08-08T00:00:00"/>
    </cacheField>
    <cacheField name="Admission Date" numFmtId="14">
      <sharedItems containsSemiMixedTypes="0" containsNonDate="0" containsDate="1" containsString="0" minDate="2019-01-01T00:00:00" maxDate="2019-06-29T00:00:00" count="102">
        <d v="2019-01-01T00:00:00"/>
        <d v="2019-05-04T00:00:00"/>
        <d v="2019-05-29T00:00:00"/>
        <d v="2019-05-17T00:00:00"/>
        <d v="2019-06-01T00:00:00"/>
        <d v="2019-03-11T00:00:00"/>
        <d v="2019-01-16T00:00:00"/>
        <d v="2019-04-24T00:00:00"/>
        <d v="2019-04-29T00:00:00"/>
        <d v="2019-05-20T00:00:00"/>
        <d v="2019-04-13T00:00:00"/>
        <d v="2019-04-15T00:00:00"/>
        <d v="2019-04-30T00:00:00"/>
        <d v="2019-03-14T00:00:00"/>
        <d v="2019-03-15T00:00:00"/>
        <d v="2019-05-18T00:00:00"/>
        <d v="2019-01-02T00:00:00"/>
        <d v="2019-03-13T00:00:00"/>
        <d v="2019-03-27T00:00:00"/>
        <d v="2019-06-05T00:00:00"/>
        <d v="2019-03-16T00:00:00"/>
        <d v="2019-06-18T00:00:00"/>
        <d v="2019-06-13T00:00:00"/>
        <d v="2019-01-17T00:00:00"/>
        <d v="2019-01-04T00:00:00"/>
        <d v="2019-06-19T00:00:00"/>
        <d v="2019-01-06T00:00:00"/>
        <d v="2019-03-18T00:00:00"/>
        <d v="2019-04-17T00:00:00"/>
        <d v="2019-05-21T00:00:00"/>
        <d v="2019-05-24T00:00:00"/>
        <d v="2019-01-05T00:00:00"/>
        <d v="2019-06-04T00:00:00"/>
        <d v="2019-03-17T00:00:00"/>
        <d v="2019-05-28T00:00:00"/>
        <d v="2019-03-19T00:00:00"/>
        <d v="2019-04-18T00:00:00"/>
        <d v="2019-04-25T00:00:00"/>
        <d v="2019-05-26T00:00:00"/>
        <d v="2019-06-06T00:00:00"/>
        <d v="2019-03-30T00:00:00"/>
        <d v="2019-06-08T00:00:00"/>
        <d v="2019-03-20T00:00:00"/>
        <d v="2019-01-19T00:00:00"/>
        <d v="2019-06-11T00:00:00"/>
        <d v="2019-01-20T00:00:00"/>
        <d v="2019-03-24T00:00:00"/>
        <d v="2019-02-14T00:00:00"/>
        <d v="2019-04-04T00:00:00"/>
        <d v="2019-06-16T00:00:00"/>
        <d v="2019-06-14T00:00:00"/>
        <d v="2019-01-24T00:00:00"/>
        <d v="2019-03-25T00:00:00"/>
        <d v="2019-04-19T00:00:00"/>
        <d v="2019-05-19T00:00:00"/>
        <d v="2019-04-23T00:00:00"/>
        <d v="2019-03-29T00:00:00"/>
        <d v="2019-04-03T00:00:00"/>
        <d v="2019-02-15T00:00:00"/>
        <d v="2019-01-30T00:00:00"/>
        <d v="2019-01-26T00:00:00"/>
        <d v="2019-02-18T00:00:00"/>
        <d v="2019-01-25T00:00:00"/>
        <d v="2019-01-29T00:00:00"/>
        <d v="2019-02-19T00:00:00"/>
        <d v="2019-02-21T00:00:00"/>
        <d v="2019-04-07T00:00:00"/>
        <d v="2019-03-04T00:00:00"/>
        <d v="2019-05-14T00:00:00"/>
        <d v="2019-04-20T00:00:00"/>
        <d v="2019-01-09T00:00:00"/>
        <d v="2019-02-23T00:00:00"/>
        <d v="2019-02-25T00:00:00"/>
        <d v="2019-04-09T00:00:00"/>
        <d v="2019-05-25T00:00:00"/>
        <d v="2019-03-01T00:00:00"/>
        <d v="2019-02-26T00:00:00"/>
        <d v="2019-02-27T00:00:00"/>
        <d v="2019-04-16T00:00:00"/>
        <d v="2019-03-05T00:00:00"/>
        <d v="2019-01-10T00:00:00"/>
        <d v="2019-01-13T00:00:00"/>
        <d v="2019-03-02T00:00:00"/>
        <d v="2019-01-12T00:00:00"/>
        <d v="2019-01-15T00:00:00"/>
        <d v="2019-01-18T00:00:00"/>
        <d v="2019-01-23T00:00:00"/>
        <d v="2019-05-08T00:00:00"/>
        <d v="2019-01-08T00:00:00"/>
        <d v="2019-03-06T00:00:00"/>
        <d v="2019-02-01T00:00:00"/>
        <d v="2019-02-02T00:00:00"/>
        <d v="2019-06-27T00:00:00"/>
        <d v="2019-06-23T00:00:00"/>
        <d v="2019-06-21T00:00:00"/>
        <d v="2019-04-26T00:00:00"/>
        <d v="2019-06-24T00:00:00"/>
        <d v="2019-06-28T00:00:00"/>
        <d v="2019-03-07T00:00:00"/>
        <d v="2019-03-10T00:00:00"/>
        <d v="2019-04-10T00:00:00"/>
        <d v="2019-04-21T00:00:00"/>
      </sharedItems>
      <fieldGroup par="12" base="2">
        <rangePr groupBy="days" startDate="2019-01-01T00:00:00" endDate="2019-06-29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29/2019"/>
        </groupItems>
      </fieldGroup>
    </cacheField>
    <cacheField name="Discharge Date" numFmtId="14">
      <sharedItems containsSemiMixedTypes="0" containsNonDate="0" containsDate="1" containsString="0" minDate="2019-01-03T00:00:00" maxDate="2019-07-01T00:00:00"/>
    </cacheField>
    <cacheField name="Facility" numFmtId="0">
      <sharedItems count="10">
        <s v="South Palm Hospital"/>
        <s v="Mercy Shore Hospital"/>
        <s v="Jupiter Specialty Hospital"/>
        <s v="North Okeechobee Medical Center"/>
        <s v="Good Samaritan Medical Center"/>
        <s v="Key Berkshire Hospital "/>
        <s v="Boca Raton Care Hospital"/>
        <s v="Delray Medical Hospital"/>
        <s v="Lake Worth Emergency Specialty Hospital"/>
        <s v="Miami Inpatient Hospital"/>
      </sharedItems>
    </cacheField>
    <cacheField name="Rendering Provider" numFmtId="0">
      <sharedItems/>
    </cacheField>
    <cacheField name="Hospital Paid Expenses" numFmtId="0">
      <sharedItems containsSemiMixedTypes="0" containsString="0" containsNumber="1" minValue="948.73" maxValue="24167.97"/>
    </cacheField>
    <cacheField name="Physician Paid Expenses" numFmtId="0">
      <sharedItems containsSemiMixedTypes="0" containsString="0" containsNumber="1" minValue="62.49" maxValue="3003.48"/>
    </cacheField>
    <cacheField name="Inpatient Length of Stay" numFmtId="0">
      <sharedItems containsSemiMixedTypes="0" containsString="0" containsNumber="1" containsInteger="1" minValue="1" maxValue="47"/>
    </cacheField>
    <cacheField name="Hospital Expenses Per Day " numFmtId="44">
      <sharedItems containsSemiMixedTypes="0" containsString="0" containsNumber="1" minValue="286.92" maxValue="11225.56"/>
    </cacheField>
    <cacheField name="CountofPatients" numFmtId="0" formula=" COUNT('Patient Identifier')" databaseField="0"/>
    <cacheField name="30daysReadmittancePercentage" numFmtId="0" formula="#NAME? /COUNT('Patient Identifier')" databaseField="0"/>
    <cacheField name="Months" numFmtId="0" databaseField="0">
      <fieldGroup base="2">
        <rangePr groupBy="months" startDate="2019-01-01T00:00:00" endDate="2019-06-29T00:00:00"/>
        <groupItems count="14">
          <s v="&lt;1/1/2019"/>
          <s v="Jan"/>
          <s v="Feb"/>
          <s v="Mar"/>
          <s v="Apr"/>
          <s v="May"/>
          <s v="Jun"/>
          <s v="Jul"/>
          <s v="Aug"/>
          <s v="Sep"/>
          <s v="Oct"/>
          <s v="Nov"/>
          <s v="Dec"/>
          <s v="&gt;6/29/2019"/>
        </groupItems>
      </fieldGroup>
    </cacheField>
  </cacheFields>
  <extLst>
    <ext xmlns:x14="http://schemas.microsoft.com/office/spreadsheetml/2009/9/main" uri="{725AE2AE-9491-48be-B2B4-4EB974FC3084}">
      <x14:pivotCacheDefinition pivotCacheId="16403366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s v="0354D427"/>
    <d v="2019-05-20T00:00:00"/>
    <d v="2019-05-22T00:00:00"/>
    <n v="2"/>
    <n v="0"/>
    <n v="0"/>
    <n v="0"/>
    <n v="1"/>
  </r>
  <r>
    <x v="0"/>
    <s v="0354D42P"/>
    <d v="2019-06-19T00:00:00"/>
    <d v="2019-06-23T00:00:00"/>
    <n v="4"/>
    <n v="0"/>
    <n v="1"/>
    <n v="0"/>
    <n v="1"/>
  </r>
  <r>
    <x v="0"/>
    <s v="0354D46A"/>
    <d v="2019-01-05T00:00:00"/>
    <d v="2019-01-15T00:00:00"/>
    <n v="10"/>
    <n v="0"/>
    <n v="1"/>
    <n v="0"/>
    <n v="1"/>
  </r>
  <r>
    <x v="0"/>
    <s v="074354JQ"/>
    <d v="2019-01-06T00:00:00"/>
    <d v="2019-01-09T00:00:00"/>
    <n v="3"/>
    <n v="0"/>
    <n v="1"/>
    <n v="0"/>
    <n v="1"/>
  </r>
  <r>
    <x v="0"/>
    <s v="123DNC0"/>
    <d v="2019-02-14T00:00:00"/>
    <d v="2019-02-19T00:00:00"/>
    <n v="5"/>
    <n v="0"/>
    <n v="0"/>
    <n v="0"/>
    <n v="1"/>
  </r>
  <r>
    <x v="0"/>
    <s v="123RTZY6"/>
    <d v="2019-06-13T00:00:00"/>
    <d v="2019-06-15T00:00:00"/>
    <n v="2"/>
    <n v="0"/>
    <n v="0"/>
    <n v="0"/>
    <n v="1"/>
  </r>
  <r>
    <x v="0"/>
    <s v="1245GF60"/>
    <d v="2019-06-16T00:00:00"/>
    <d v="2019-06-18T00:00:00"/>
    <n v="2"/>
    <n v="0"/>
    <n v="1"/>
    <n v="0"/>
    <n v="1"/>
  </r>
  <r>
    <x v="0"/>
    <s v="5413422C"/>
    <d v="2019-01-08T00:00:00"/>
    <d v="2019-01-18T00:00:00"/>
    <n v="10"/>
    <n v="0"/>
    <n v="1"/>
    <n v="0"/>
    <n v="1"/>
  </r>
  <r>
    <x v="1"/>
    <s v="114297G3"/>
    <d v="2019-06-08T00:00:00"/>
    <d v="2019-06-10T00:00:00"/>
    <n v="2"/>
    <n v="0"/>
    <n v="0"/>
    <n v="0"/>
    <n v="1"/>
  </r>
  <r>
    <x v="1"/>
    <s v="114739Y6"/>
    <d v="2019-01-20T00:00:00"/>
    <d v="2019-01-20T00:00:00"/>
    <n v="1"/>
    <n v="0"/>
    <n v="1"/>
    <n v="0"/>
    <n v="1"/>
  </r>
  <r>
    <x v="1"/>
    <s v="114739Y6"/>
    <d v="2019-05-28T00:00:00"/>
    <d v="2019-05-30T00:00:00"/>
    <n v="2"/>
    <n v="1"/>
    <n v="0"/>
    <n v="0"/>
    <n v="1"/>
  </r>
  <r>
    <x v="1"/>
    <s v="1236Z8YC"/>
    <d v="2019-03-30T00:00:00"/>
    <d v="2019-03-30T00:00:00"/>
    <n v="1"/>
    <n v="0"/>
    <n v="1"/>
    <n v="0"/>
    <n v="1"/>
  </r>
  <r>
    <x v="1"/>
    <s v="123DNC1"/>
    <d v="2019-04-04T00:00:00"/>
    <d v="2019-04-06T00:00:00"/>
    <n v="2"/>
    <n v="0"/>
    <n v="1"/>
    <n v="0"/>
    <n v="1"/>
  </r>
  <r>
    <x v="1"/>
    <s v="1257849U"/>
    <d v="2019-04-23T00:00:00"/>
    <d v="2019-04-25T00:00:00"/>
    <n v="2"/>
    <n v="0"/>
    <n v="1"/>
    <n v="0"/>
    <n v="1"/>
  </r>
  <r>
    <x v="1"/>
    <s v="1257849U"/>
    <d v="2019-05-04T00:00:00"/>
    <d v="2019-05-06T00:00:00"/>
    <n v="2"/>
    <n v="1"/>
    <n v="1"/>
    <n v="1"/>
    <n v="1"/>
  </r>
  <r>
    <x v="1"/>
    <s v="1345DD9F"/>
    <d v="2019-03-29T00:00:00"/>
    <d v="2019-03-30T00:00:00"/>
    <n v="1"/>
    <n v="0"/>
    <n v="1"/>
    <n v="0"/>
    <n v="1"/>
  </r>
  <r>
    <x v="1"/>
    <s v="1672075D"/>
    <d v="2019-03-04T00:00:00"/>
    <d v="2019-03-07T00:00:00"/>
    <n v="3"/>
    <n v="0"/>
    <n v="1"/>
    <n v="0"/>
    <n v="1"/>
  </r>
  <r>
    <x v="1"/>
    <s v="1893Y7YG"/>
    <d v="2019-01-20T00:00:00"/>
    <d v="2019-01-24T00:00:00"/>
    <n v="4"/>
    <n v="0"/>
    <n v="1"/>
    <n v="0"/>
    <n v="1"/>
  </r>
  <r>
    <x v="1"/>
    <s v="1893Y7YG"/>
    <d v="2019-03-01T00:00:00"/>
    <d v="2019-03-03T00:00:00"/>
    <n v="2"/>
    <n v="1"/>
    <n v="0"/>
    <n v="0"/>
    <n v="1"/>
  </r>
  <r>
    <x v="1"/>
    <s v="DAE43222"/>
    <d v="2019-02-15T00:00:00"/>
    <d v="2019-02-16T00:00:00"/>
    <n v="1"/>
    <n v="0"/>
    <n v="1"/>
    <n v="0"/>
    <n v="1"/>
  </r>
  <r>
    <x v="1"/>
    <s v="DAE43224"/>
    <d v="2019-02-02T00:00:00"/>
    <d v="2019-02-03T00:00:00"/>
    <n v="1"/>
    <n v="0"/>
    <n v="1"/>
    <n v="0"/>
    <n v="1"/>
  </r>
  <r>
    <x v="1"/>
    <s v="G678JH12"/>
    <d v="2019-06-18T00:00:00"/>
    <d v="2019-06-20T00:00:00"/>
    <n v="2"/>
    <n v="0"/>
    <n v="0"/>
    <n v="0"/>
    <n v="1"/>
  </r>
  <r>
    <x v="1"/>
    <s v="GHSQ6780"/>
    <d v="2019-06-23T00:00:00"/>
    <d v="2019-06-24T00:00:00"/>
    <n v="1"/>
    <n v="0"/>
    <n v="1"/>
    <n v="0"/>
    <n v="1"/>
  </r>
  <r>
    <x v="1"/>
    <s v="GSD67690"/>
    <d v="2019-06-21T00:00:00"/>
    <d v="2019-06-23T00:00:00"/>
    <n v="2"/>
    <n v="0"/>
    <n v="1"/>
    <n v="0"/>
    <n v="1"/>
  </r>
  <r>
    <x v="1"/>
    <s v="H432Z5670"/>
    <d v="2019-04-26T00:00:00"/>
    <d v="2019-04-27T00:00:00"/>
    <n v="1"/>
    <n v="0"/>
    <n v="1"/>
    <n v="0"/>
    <n v="1"/>
  </r>
  <r>
    <x v="1"/>
    <s v="YC343942"/>
    <d v="2019-01-19T00:00:00"/>
    <d v="2019-01-23T00:00:00"/>
    <n v="4"/>
    <n v="0"/>
    <n v="1"/>
    <n v="0"/>
    <n v="1"/>
  </r>
  <r>
    <x v="2"/>
    <s v="02FG5467"/>
    <d v="2019-05-18T00:00:00"/>
    <d v="2019-05-19T00:00:00"/>
    <n v="1"/>
    <n v="0"/>
    <n v="0"/>
    <n v="0"/>
    <n v="1"/>
  </r>
  <r>
    <x v="2"/>
    <s v="02FG5468"/>
    <d v="2019-06-05T00:00:00"/>
    <d v="2019-06-07T00:00:00"/>
    <n v="2"/>
    <n v="0"/>
    <n v="1"/>
    <n v="0"/>
    <n v="1"/>
  </r>
  <r>
    <x v="2"/>
    <s v="0325461O"/>
    <d v="2019-06-18T00:00:00"/>
    <d v="2019-06-23T00:00:00"/>
    <n v="5"/>
    <n v="0"/>
    <n v="1"/>
    <n v="0"/>
    <n v="1"/>
  </r>
  <r>
    <x v="2"/>
    <s v="0325461Q"/>
    <d v="2019-06-13T00:00:00"/>
    <d v="2019-06-15T00:00:00"/>
    <n v="2"/>
    <n v="0"/>
    <n v="1"/>
    <n v="0"/>
    <n v="1"/>
  </r>
  <r>
    <x v="2"/>
    <s v="0354D427"/>
    <d v="2019-01-04T00:00:00"/>
    <d v="2019-01-07T00:00:00"/>
    <n v="3"/>
    <n v="0"/>
    <n v="1"/>
    <n v="0"/>
    <n v="1"/>
  </r>
  <r>
    <x v="2"/>
    <s v="101654BX"/>
    <d v="2019-03-30T00:00:00"/>
    <d v="2019-03-30T00:00:00"/>
    <n v="1"/>
    <n v="0"/>
    <n v="0"/>
    <n v="0"/>
    <n v="1"/>
  </r>
  <r>
    <x v="3"/>
    <s v="0231D429"/>
    <d v="2019-03-11T00:00:00"/>
    <d v="2019-03-13T00:00:00"/>
    <n v="2"/>
    <n v="0"/>
    <n v="1"/>
    <n v="0"/>
    <n v="1"/>
  </r>
  <r>
    <x v="3"/>
    <s v="0354D463"/>
    <d v="2019-01-06T00:00:00"/>
    <d v="2019-01-07T00:00:00"/>
    <n v="1"/>
    <n v="0"/>
    <n v="1"/>
    <n v="0"/>
    <n v="1"/>
  </r>
  <r>
    <x v="3"/>
    <s v="0354D463"/>
    <d v="2019-03-18T00:00:00"/>
    <d v="2019-03-19T00:00:00"/>
    <n v="1"/>
    <n v="1"/>
    <n v="0"/>
    <n v="0"/>
    <n v="1"/>
  </r>
  <r>
    <x v="3"/>
    <s v="0354D463"/>
    <d v="2019-04-15T00:00:00"/>
    <d v="2019-04-17T00:00:00"/>
    <n v="2"/>
    <n v="1"/>
    <n v="1"/>
    <n v="1"/>
    <n v="1"/>
  </r>
  <r>
    <x v="3"/>
    <s v="0354D463"/>
    <d v="2019-04-17T00:00:00"/>
    <d v="2019-04-19T00:00:00"/>
    <n v="2"/>
    <n v="1"/>
    <n v="1"/>
    <n v="1"/>
    <n v="1"/>
  </r>
  <r>
    <x v="3"/>
    <s v="0354D463"/>
    <d v="2019-05-21T00:00:00"/>
    <d v="2019-05-23T00:00:00"/>
    <n v="2"/>
    <n v="1"/>
    <n v="0"/>
    <n v="0"/>
    <n v="1"/>
  </r>
  <r>
    <x v="3"/>
    <s v="0354D463"/>
    <d v="2019-05-24T00:00:00"/>
    <d v="2019-05-26T00:00:00"/>
    <n v="2"/>
    <n v="1"/>
    <n v="1"/>
    <n v="1"/>
    <n v="1"/>
  </r>
  <r>
    <x v="3"/>
    <s v="0354D46A"/>
    <d v="2019-06-04T00:00:00"/>
    <d v="2019-06-07T00:00:00"/>
    <n v="3"/>
    <n v="0"/>
    <n v="1"/>
    <n v="0"/>
    <n v="1"/>
  </r>
  <r>
    <x v="3"/>
    <s v="168923P1"/>
    <d v="2019-04-20T00:00:00"/>
    <d v="2019-04-22T00:00:00"/>
    <n v="2"/>
    <n v="0"/>
    <n v="1"/>
    <n v="0"/>
    <n v="1"/>
  </r>
  <r>
    <x v="3"/>
    <s v="168923PY"/>
    <d v="2019-01-09T00:00:00"/>
    <d v="2019-01-20T00:00:00"/>
    <n v="11"/>
    <n v="0"/>
    <n v="1"/>
    <n v="0"/>
    <n v="1"/>
  </r>
  <r>
    <x v="3"/>
    <s v="1893Y7Y0"/>
    <d v="2019-04-09T00:00:00"/>
    <d v="2019-04-11T00:00:00"/>
    <n v="2"/>
    <n v="0"/>
    <n v="0"/>
    <n v="0"/>
    <n v="1"/>
  </r>
  <r>
    <x v="3"/>
    <s v="1893Y7Y0"/>
    <d v="2019-04-20T00:00:00"/>
    <d v="2019-05-19T00:00:00"/>
    <n v="29"/>
    <n v="1"/>
    <n v="1"/>
    <n v="1"/>
    <n v="1"/>
  </r>
  <r>
    <x v="3"/>
    <s v="1893Y7Y0"/>
    <d v="2019-05-25T00:00:00"/>
    <d v="2019-05-27T00:00:00"/>
    <n v="2"/>
    <n v="1"/>
    <n v="1"/>
    <n v="1"/>
    <n v="1"/>
  </r>
  <r>
    <x v="3"/>
    <s v="356JHG3"/>
    <d v="2019-04-16T00:00:00"/>
    <d v="2019-04-18T00:00:00"/>
    <n v="2"/>
    <n v="0"/>
    <n v="1"/>
    <n v="0"/>
    <n v="1"/>
  </r>
  <r>
    <x v="3"/>
    <s v="3678475D"/>
    <d v="2019-03-05T00:00:00"/>
    <d v="2019-03-06T00:00:00"/>
    <n v="1"/>
    <n v="0"/>
    <n v="1"/>
    <n v="0"/>
    <n v="1"/>
  </r>
  <r>
    <x v="3"/>
    <s v="4329475A"/>
    <d v="2019-01-10T00:00:00"/>
    <d v="2019-01-12T00:00:00"/>
    <n v="2"/>
    <n v="0"/>
    <n v="1"/>
    <n v="0"/>
    <n v="1"/>
  </r>
  <r>
    <x v="3"/>
    <s v="4329475A"/>
    <d v="2019-01-13T00:00:00"/>
    <d v="2019-01-15T00:00:00"/>
    <n v="2"/>
    <n v="1"/>
    <n v="1"/>
    <n v="1"/>
    <n v="1"/>
  </r>
  <r>
    <x v="3"/>
    <s v="4329475B"/>
    <d v="2019-03-04T00:00:00"/>
    <d v="2019-03-20T00:00:00"/>
    <n v="16"/>
    <n v="0"/>
    <n v="0"/>
    <n v="0"/>
    <n v="1"/>
  </r>
  <r>
    <x v="3"/>
    <s v="4329475C"/>
    <d v="2019-01-15T00:00:00"/>
    <d v="2019-01-15T00:00:00"/>
    <n v="1"/>
    <n v="0"/>
    <n v="1"/>
    <n v="0"/>
    <n v="1"/>
  </r>
  <r>
    <x v="3"/>
    <s v="4329475D"/>
    <d v="2019-03-05T00:00:00"/>
    <d v="2019-03-06T00:00:00"/>
    <n v="1"/>
    <n v="0"/>
    <n v="0"/>
    <n v="0"/>
    <n v="1"/>
  </r>
  <r>
    <x v="3"/>
    <s v="ZX034829"/>
    <d v="2019-03-07T00:00:00"/>
    <d v="2019-03-08T00:00:00"/>
    <n v="1"/>
    <n v="0"/>
    <n v="1"/>
    <n v="0"/>
    <n v="1"/>
  </r>
  <r>
    <x v="4"/>
    <s v="02FG5467"/>
    <d v="2019-01-02T00:00:00"/>
    <d v="2019-01-03T00:00:00"/>
    <n v="1"/>
    <n v="0"/>
    <n v="1"/>
    <n v="0"/>
    <n v="1"/>
  </r>
  <r>
    <x v="4"/>
    <s v="4329475B"/>
    <d v="2019-01-12T00:00:00"/>
    <d v="2019-01-17T00:00:00"/>
    <n v="5"/>
    <n v="0"/>
    <n v="1"/>
    <n v="0"/>
    <n v="1"/>
  </r>
  <r>
    <x v="4"/>
    <s v="4329475C"/>
    <d v="2019-03-04T00:00:00"/>
    <d v="2019-04-20T00:00:00"/>
    <n v="47"/>
    <n v="0"/>
    <n v="0"/>
    <n v="0"/>
    <n v="1"/>
  </r>
  <r>
    <x v="5"/>
    <s v="134TGF20"/>
    <d v="2019-04-03T00:00:00"/>
    <d v="2019-04-07T00:00:00"/>
    <n v="4"/>
    <n v="0"/>
    <n v="1"/>
    <n v="0"/>
    <n v="1"/>
  </r>
  <r>
    <x v="5"/>
    <s v="13943YC9"/>
    <d v="2019-01-30T00:00:00"/>
    <d v="2019-01-30T00:00:00"/>
    <n v="1"/>
    <n v="0"/>
    <n v="1"/>
    <n v="0"/>
    <n v="1"/>
  </r>
  <r>
    <x v="5"/>
    <s v="1573924C"/>
    <d v="2019-04-03T00:00:00"/>
    <d v="2019-04-10T00:00:00"/>
    <n v="7"/>
    <n v="0"/>
    <n v="0"/>
    <n v="0"/>
    <n v="1"/>
  </r>
  <r>
    <x v="5"/>
    <s v="1573934T"/>
    <d v="2019-01-25T00:00:00"/>
    <d v="2019-01-28T00:00:00"/>
    <n v="3"/>
    <n v="0"/>
    <n v="1"/>
    <n v="0"/>
    <n v="1"/>
  </r>
  <r>
    <x v="5"/>
    <s v="1573934T"/>
    <d v="2019-01-29T00:00:00"/>
    <d v="2019-01-29T00:00:00"/>
    <n v="1"/>
    <n v="1"/>
    <n v="1"/>
    <n v="1"/>
    <n v="1"/>
  </r>
  <r>
    <x v="5"/>
    <s v="1573934X"/>
    <d v="2019-04-07T00:00:00"/>
    <d v="2019-04-09T00:00:00"/>
    <n v="2"/>
    <n v="0"/>
    <n v="0"/>
    <n v="0"/>
    <n v="1"/>
  </r>
  <r>
    <x v="5"/>
    <s v="1573934Z"/>
    <d v="2019-04-19T00:00:00"/>
    <d v="2019-04-21T00:00:00"/>
    <n v="2"/>
    <n v="0"/>
    <n v="1"/>
    <n v="0"/>
    <n v="1"/>
  </r>
  <r>
    <x v="5"/>
    <s v="168923G0"/>
    <d v="2019-04-07T00:00:00"/>
    <d v="2019-04-23T00:00:00"/>
    <n v="16"/>
    <n v="0"/>
    <n v="1"/>
    <n v="0"/>
    <n v="1"/>
  </r>
  <r>
    <x v="5"/>
    <s v="168923PX"/>
    <d v="2019-04-15T00:00:00"/>
    <d v="2019-04-19T00:00:00"/>
    <n v="4"/>
    <n v="0"/>
    <n v="1"/>
    <n v="0"/>
    <n v="1"/>
  </r>
  <r>
    <x v="6"/>
    <s v="01A23785"/>
    <d v="2019-05-29T00:00:00"/>
    <d v="2019-06-01T00:00:00"/>
    <n v="3"/>
    <n v="0"/>
    <n v="0"/>
    <n v="0"/>
    <n v="1"/>
  </r>
  <r>
    <x v="6"/>
    <s v="01AF5432"/>
    <d v="2019-01-01T00:00:00"/>
    <d v="2019-01-03T00:00:00"/>
    <n v="2"/>
    <n v="0"/>
    <n v="1"/>
    <n v="0"/>
    <n v="1"/>
  </r>
  <r>
    <x v="6"/>
    <s v="01AF5433"/>
    <d v="2019-06-01T00:00:00"/>
    <d v="2019-06-03T00:00:00"/>
    <n v="2"/>
    <n v="0"/>
    <n v="0"/>
    <n v="0"/>
    <n v="1"/>
  </r>
  <r>
    <x v="6"/>
    <s v="0231D429"/>
    <d v="2019-01-16T00:00:00"/>
    <d v="2019-01-16T00:00:00"/>
    <n v="1"/>
    <n v="0"/>
    <n v="1"/>
    <n v="0"/>
    <n v="1"/>
  </r>
  <r>
    <x v="6"/>
    <s v="0231D429"/>
    <d v="2019-04-24T00:00:00"/>
    <d v="2019-04-26T00:00:00"/>
    <n v="2"/>
    <n v="1"/>
    <n v="0"/>
    <n v="0"/>
    <n v="1"/>
  </r>
  <r>
    <x v="6"/>
    <s v="0231D429"/>
    <d v="2019-04-29T00:00:00"/>
    <d v="2019-05-01T00:00:00"/>
    <n v="2"/>
    <n v="1"/>
    <n v="1"/>
    <n v="1"/>
    <n v="1"/>
  </r>
  <r>
    <x v="6"/>
    <s v="02FG5443"/>
    <d v="2019-03-15T00:00:00"/>
    <d v="2019-03-16T00:00:00"/>
    <n v="1"/>
    <n v="0"/>
    <n v="1"/>
    <n v="0"/>
    <n v="1"/>
  </r>
  <r>
    <x v="6"/>
    <s v="02FG5467"/>
    <d v="2019-03-13T00:00:00"/>
    <d v="2019-03-15T00:00:00"/>
    <n v="2"/>
    <n v="0"/>
    <n v="1"/>
    <n v="0"/>
    <n v="1"/>
  </r>
  <r>
    <x v="6"/>
    <s v="02FG5467"/>
    <d v="2019-03-27T00:00:00"/>
    <d v="2019-03-28T00:00:00"/>
    <n v="1"/>
    <n v="1"/>
    <n v="1"/>
    <n v="1"/>
    <n v="1"/>
  </r>
  <r>
    <x v="6"/>
    <s v="02FG5471"/>
    <d v="2019-03-16T00:00:00"/>
    <d v="2019-03-17T00:00:00"/>
    <n v="1"/>
    <n v="0"/>
    <n v="1"/>
    <n v="0"/>
    <n v="1"/>
  </r>
  <r>
    <x v="6"/>
    <s v="0325461Q"/>
    <d v="2019-01-17T00:00:00"/>
    <d v="2019-01-19T00:00:00"/>
    <n v="2"/>
    <n v="0"/>
    <n v="1"/>
    <n v="0"/>
    <n v="1"/>
  </r>
  <r>
    <x v="6"/>
    <s v="074354JP"/>
    <d v="2019-04-29T00:00:00"/>
    <d v="2019-06-02T00:00:00"/>
    <n v="34"/>
    <n v="0"/>
    <n v="0"/>
    <n v="0"/>
    <n v="1"/>
  </r>
  <r>
    <x v="6"/>
    <s v="074354JQ"/>
    <d v="2019-03-19T00:00:00"/>
    <d v="2019-03-20T00:00:00"/>
    <n v="1"/>
    <n v="0"/>
    <n v="1"/>
    <n v="0"/>
    <n v="1"/>
  </r>
  <r>
    <x v="6"/>
    <s v="074354JQ"/>
    <d v="2019-04-18T00:00:00"/>
    <d v="2019-04-20T00:00:00"/>
    <n v="2"/>
    <n v="1"/>
    <n v="1"/>
    <n v="1"/>
    <n v="1"/>
  </r>
  <r>
    <x v="6"/>
    <s v="074354JQ"/>
    <d v="2019-04-25T00:00:00"/>
    <d v="2019-04-29T00:00:00"/>
    <n v="4"/>
    <n v="1"/>
    <n v="1"/>
    <n v="1"/>
    <n v="1"/>
  </r>
  <r>
    <x v="6"/>
    <s v="074354JQ"/>
    <d v="2019-05-26T00:00:00"/>
    <d v="2019-05-30T00:00:00"/>
    <n v="4"/>
    <n v="1"/>
    <n v="1"/>
    <n v="1"/>
    <n v="1"/>
  </r>
  <r>
    <x v="6"/>
    <s v="074354JQ"/>
    <d v="2019-06-06T00:00:00"/>
    <d v="2019-06-08T00:00:00"/>
    <n v="2"/>
    <n v="1"/>
    <n v="1"/>
    <n v="1"/>
    <n v="1"/>
  </r>
  <r>
    <x v="6"/>
    <s v="114297G3"/>
    <d v="2019-05-28T00:00:00"/>
    <d v="2019-05-30T00:00:00"/>
    <n v="2"/>
    <n v="0"/>
    <n v="1"/>
    <n v="0"/>
    <n v="1"/>
  </r>
  <r>
    <x v="6"/>
    <s v="114297G4"/>
    <d v="2019-06-11T00:00:00"/>
    <d v="2019-06-13T00:00:00"/>
    <n v="2"/>
    <n v="0"/>
    <n v="1"/>
    <n v="0"/>
    <n v="1"/>
  </r>
  <r>
    <x v="6"/>
    <s v="114739Y6"/>
    <d v="2019-03-24T00:00:00"/>
    <d v="2019-03-25T00:00:00"/>
    <n v="1"/>
    <n v="0"/>
    <n v="1"/>
    <n v="0"/>
    <n v="1"/>
  </r>
  <r>
    <x v="6"/>
    <s v="134TGFH0"/>
    <d v="2019-02-15T00:00:00"/>
    <d v="2019-02-17T00:00:00"/>
    <n v="2"/>
    <n v="0"/>
    <n v="1"/>
    <n v="0"/>
    <n v="1"/>
  </r>
  <r>
    <x v="6"/>
    <s v="5413422C"/>
    <d v="2019-03-06T00:00:00"/>
    <d v="2019-03-07T00:00:00"/>
    <n v="1"/>
    <n v="0"/>
    <n v="1"/>
    <n v="0"/>
    <n v="1"/>
  </r>
  <r>
    <x v="6"/>
    <s v="YC34394A"/>
    <d v="2019-01-17T00:00:00"/>
    <d v="2019-01-19T00:00:00"/>
    <n v="2"/>
    <n v="0"/>
    <n v="1"/>
    <n v="0"/>
    <n v="1"/>
  </r>
  <r>
    <x v="6"/>
    <s v="ZX034829"/>
    <d v="2019-03-10T00:00:00"/>
    <d v="2019-03-10T00:00:00"/>
    <n v="1"/>
    <n v="0"/>
    <n v="0"/>
    <n v="0"/>
    <n v="1"/>
  </r>
  <r>
    <x v="7"/>
    <s v="1573924Z"/>
    <d v="2019-01-26T00:00:00"/>
    <d v="2019-01-31T00:00:00"/>
    <n v="5"/>
    <n v="0"/>
    <n v="1"/>
    <n v="0"/>
    <n v="1"/>
  </r>
  <r>
    <x v="7"/>
    <s v="1573924Z"/>
    <d v="2019-02-18T00:00:00"/>
    <d v="2019-02-19T00:00:00"/>
    <n v="1"/>
    <n v="1"/>
    <n v="1"/>
    <n v="1"/>
    <n v="1"/>
  </r>
  <r>
    <x v="7"/>
    <s v="1573934T"/>
    <d v="2019-02-19T00:00:00"/>
    <d v="2019-02-20T00:00:00"/>
    <n v="1"/>
    <n v="0"/>
    <n v="1"/>
    <n v="0"/>
    <n v="1"/>
  </r>
  <r>
    <x v="7"/>
    <s v="356JHGF"/>
    <d v="2019-02-15T00:00:00"/>
    <d v="2019-03-15T00:00:00"/>
    <n v="28"/>
    <n v="0"/>
    <n v="1"/>
    <n v="0"/>
    <n v="1"/>
  </r>
  <r>
    <x v="7"/>
    <s v="3678475F"/>
    <d v="2019-04-29T00:00:00"/>
    <d v="2019-05-01T00:00:00"/>
    <n v="2"/>
    <n v="0"/>
    <n v="0"/>
    <n v="0"/>
    <n v="1"/>
  </r>
  <r>
    <x v="7"/>
    <s v="429386CY"/>
    <d v="2019-01-25T00:00:00"/>
    <d v="2019-01-30T00:00:00"/>
    <n v="5"/>
    <n v="0"/>
    <n v="1"/>
    <n v="0"/>
    <n v="1"/>
  </r>
  <r>
    <x v="7"/>
    <s v="4329475F"/>
    <d v="2019-04-24T00:00:00"/>
    <d v="2019-04-25T00:00:00"/>
    <n v="1"/>
    <n v="0"/>
    <n v="0"/>
    <n v="0"/>
    <n v="1"/>
  </r>
  <r>
    <x v="7"/>
    <s v="4329475F"/>
    <d v="2019-04-30T00:00:00"/>
    <d v="2019-05-06T00:00:00"/>
    <n v="6"/>
    <n v="1"/>
    <n v="1"/>
    <n v="1"/>
    <n v="1"/>
  </r>
  <r>
    <x v="7"/>
    <s v="4329475F"/>
    <d v="2019-05-08T00:00:00"/>
    <d v="2019-05-11T00:00:00"/>
    <n v="3"/>
    <n v="1"/>
    <n v="1"/>
    <n v="1"/>
    <n v="1"/>
  </r>
  <r>
    <x v="7"/>
    <s v="4329475F"/>
    <d v="2019-05-20T00:00:00"/>
    <d v="2019-05-23T00:00:00"/>
    <n v="3"/>
    <n v="1"/>
    <n v="1"/>
    <n v="1"/>
    <n v="1"/>
  </r>
  <r>
    <x v="7"/>
    <s v="5413422B"/>
    <d v="2019-04-20T00:00:00"/>
    <d v="2019-04-23T00:00:00"/>
    <n v="3"/>
    <n v="0"/>
    <n v="1"/>
    <n v="0"/>
    <n v="1"/>
  </r>
  <r>
    <x v="7"/>
    <s v="F678345G"/>
    <d v="2019-06-16T00:00:00"/>
    <d v="2019-06-18T00:00:00"/>
    <n v="2"/>
    <n v="0"/>
    <n v="0"/>
    <n v="0"/>
    <n v="1"/>
  </r>
  <r>
    <x v="7"/>
    <s v="F678345G"/>
    <d v="2019-06-27T00:00:00"/>
    <d v="2019-06-29T00:00:00"/>
    <n v="2"/>
    <n v="1"/>
    <n v="1"/>
    <n v="1"/>
    <n v="1"/>
  </r>
  <r>
    <x v="7"/>
    <s v="H432Z5670"/>
    <d v="2019-05-28T00:00:00"/>
    <d v="2019-05-30T00:00:00"/>
    <n v="2"/>
    <n v="0"/>
    <n v="1"/>
    <n v="0"/>
    <n v="1"/>
  </r>
  <r>
    <x v="8"/>
    <s v="02FG5007"/>
    <d v="2019-04-13T00:00:00"/>
    <d v="2019-04-15T00:00:00"/>
    <n v="2"/>
    <n v="0"/>
    <n v="1"/>
    <n v="0"/>
    <n v="1"/>
  </r>
  <r>
    <x v="8"/>
    <s v="02FG5007"/>
    <d v="2019-04-15T00:00:00"/>
    <d v="2019-04-17T00:00:00"/>
    <n v="2"/>
    <n v="1"/>
    <n v="1"/>
    <n v="1"/>
    <n v="1"/>
  </r>
  <r>
    <x v="8"/>
    <s v="02FG5007"/>
    <d v="2019-04-30T00:00:00"/>
    <d v="2019-05-02T00:00:00"/>
    <n v="2"/>
    <n v="1"/>
    <n v="1"/>
    <n v="1"/>
    <n v="1"/>
  </r>
  <r>
    <x v="8"/>
    <s v="02FG5009"/>
    <d v="2019-03-14T00:00:00"/>
    <d v="2019-03-18T00:00:00"/>
    <n v="4"/>
    <n v="0"/>
    <n v="1"/>
    <n v="0"/>
    <n v="1"/>
  </r>
  <r>
    <x v="8"/>
    <s v="0354D46B"/>
    <d v="2019-03-17T00:00:00"/>
    <d v="2019-03-18T00:00:00"/>
    <n v="1"/>
    <n v="0"/>
    <n v="1"/>
    <n v="0"/>
    <n v="1"/>
  </r>
  <r>
    <x v="8"/>
    <s v="114297G3"/>
    <d v="2019-03-20T00:00:00"/>
    <d v="2019-03-23T00:00:00"/>
    <n v="3"/>
    <n v="0"/>
    <n v="1"/>
    <n v="0"/>
    <n v="1"/>
  </r>
  <r>
    <x v="8"/>
    <s v="1245GF6A"/>
    <d v="2019-06-14T00:00:00"/>
    <d v="2019-06-16T00:00:00"/>
    <n v="2"/>
    <n v="0"/>
    <n v="0"/>
    <n v="0"/>
    <n v="1"/>
  </r>
  <r>
    <x v="8"/>
    <s v="1245GF6A"/>
    <d v="2019-06-18T00:00:00"/>
    <d v="2019-06-20T00:00:00"/>
    <n v="2"/>
    <n v="1"/>
    <n v="1"/>
    <n v="1"/>
    <n v="1"/>
  </r>
  <r>
    <x v="8"/>
    <s v="1257849T"/>
    <d v="2019-03-25T00:00:00"/>
    <d v="2019-03-26T00:00:00"/>
    <n v="1"/>
    <n v="0"/>
    <n v="1"/>
    <n v="0"/>
    <n v="1"/>
  </r>
  <r>
    <x v="8"/>
    <s v="1257849T"/>
    <d v="2019-04-19T00:00:00"/>
    <d v="2019-04-30T00:00:00"/>
    <n v="11"/>
    <n v="1"/>
    <n v="1"/>
    <n v="1"/>
    <n v="1"/>
  </r>
  <r>
    <x v="8"/>
    <s v="1257849T"/>
    <d v="2019-05-19T00:00:00"/>
    <d v="2019-05-21T00:00:00"/>
    <n v="2"/>
    <n v="1"/>
    <n v="1"/>
    <n v="1"/>
    <n v="1"/>
  </r>
  <r>
    <x v="8"/>
    <s v="1893Y7YG"/>
    <d v="2019-02-26T00:00:00"/>
    <d v="2019-02-27T00:00:00"/>
    <n v="1"/>
    <n v="0"/>
    <n v="1"/>
    <n v="0"/>
    <n v="1"/>
  </r>
  <r>
    <x v="8"/>
    <s v="1893Y7YG"/>
    <d v="2019-02-27T00:00:00"/>
    <d v="2019-02-28T00:00:00"/>
    <n v="1"/>
    <n v="1"/>
    <n v="1"/>
    <n v="1"/>
    <n v="1"/>
  </r>
  <r>
    <x v="8"/>
    <s v="4329475A"/>
    <d v="2019-03-02T00:00:00"/>
    <d v="2019-03-03T00:00:00"/>
    <n v="1"/>
    <n v="0"/>
    <n v="1"/>
    <n v="0"/>
    <n v="1"/>
  </r>
  <r>
    <x v="8"/>
    <s v="H432Z5670"/>
    <d v="2019-06-24T00:00:00"/>
    <d v="2019-06-26T00:00:00"/>
    <n v="2"/>
    <n v="0"/>
    <n v="0"/>
    <n v="0"/>
    <n v="1"/>
  </r>
  <r>
    <x v="8"/>
    <s v="H432Z5670"/>
    <d v="2019-06-28T00:00:00"/>
    <d v="2019-06-30T00:00:00"/>
    <n v="2"/>
    <n v="1"/>
    <n v="1"/>
    <n v="1"/>
    <n v="1"/>
  </r>
  <r>
    <x v="8"/>
    <s v="YC343942"/>
    <d v="2019-01-16T00:00:00"/>
    <d v="2019-01-19T00:00:00"/>
    <n v="3"/>
    <n v="0"/>
    <n v="1"/>
    <n v="0"/>
    <n v="1"/>
  </r>
  <r>
    <x v="8"/>
    <s v="ZX0348NJ"/>
    <d v="2019-04-10T00:00:00"/>
    <d v="2019-04-19T00:00:00"/>
    <n v="9"/>
    <n v="0"/>
    <n v="0"/>
    <n v="0"/>
    <n v="1"/>
  </r>
  <r>
    <x v="8"/>
    <s v="ZX0348NJ"/>
    <d v="2019-04-21T00:00:00"/>
    <d v="2019-04-23T00:00:00"/>
    <n v="2"/>
    <n v="1"/>
    <n v="1"/>
    <n v="1"/>
    <n v="1"/>
  </r>
  <r>
    <x v="9"/>
    <s v="01A23784"/>
    <d v="2019-01-01T00:00:00"/>
    <d v="2019-01-04T00:00:00"/>
    <n v="3"/>
    <n v="0"/>
    <n v="1"/>
    <n v="0"/>
    <n v="1"/>
  </r>
  <r>
    <x v="9"/>
    <s v="01A23784"/>
    <d v="2019-05-04T00:00:00"/>
    <d v="2019-05-06T00:00:00"/>
    <n v="2"/>
    <n v="1"/>
    <n v="0"/>
    <n v="0"/>
    <n v="1"/>
  </r>
  <r>
    <x v="9"/>
    <s v="01AF5432"/>
    <d v="2019-05-17T00:00:00"/>
    <d v="2019-05-19T00:00:00"/>
    <n v="2"/>
    <n v="0"/>
    <n v="1"/>
    <n v="0"/>
    <n v="1"/>
  </r>
  <r>
    <x v="9"/>
    <s v="0231D429"/>
    <d v="2019-05-20T00:00:00"/>
    <d v="2019-05-25T00:00:00"/>
    <n v="5"/>
    <n v="0"/>
    <n v="1"/>
    <n v="0"/>
    <n v="1"/>
  </r>
  <r>
    <x v="9"/>
    <s v="0231D429"/>
    <d v="2019-06-01T00:00:00"/>
    <d v="2019-06-03T00:00:00"/>
    <n v="2"/>
    <n v="1"/>
    <n v="1"/>
    <n v="1"/>
    <n v="1"/>
  </r>
  <r>
    <x v="9"/>
    <s v="0354D46Z"/>
    <d v="2019-06-04T00:00:00"/>
    <d v="2019-06-06T00:00:00"/>
    <n v="2"/>
    <n v="0"/>
    <n v="1"/>
    <n v="0"/>
    <n v="1"/>
  </r>
  <r>
    <x v="9"/>
    <s v="035FC463"/>
    <d v="2019-01-17T00:00:00"/>
    <d v="2019-01-20T00:00:00"/>
    <n v="3"/>
    <n v="0"/>
    <n v="1"/>
    <n v="0"/>
    <n v="1"/>
  </r>
  <r>
    <x v="9"/>
    <s v="035FC463"/>
    <d v="2019-05-28T00:00:00"/>
    <d v="2019-05-30T00:00:00"/>
    <n v="2"/>
    <n v="1"/>
    <n v="0"/>
    <n v="0"/>
    <n v="1"/>
  </r>
  <r>
    <x v="9"/>
    <s v="035FC465"/>
    <d v="2019-06-05T00:00:00"/>
    <d v="2019-06-07T00:00:00"/>
    <n v="2"/>
    <n v="0"/>
    <n v="1"/>
    <n v="0"/>
    <n v="1"/>
  </r>
  <r>
    <x v="9"/>
    <s v="114297G3"/>
    <d v="2019-01-19T00:00:00"/>
    <d v="2019-01-25T00:00:00"/>
    <n v="6"/>
    <n v="0"/>
    <n v="1"/>
    <n v="0"/>
    <n v="1"/>
  </r>
  <r>
    <x v="9"/>
    <s v="1257849A"/>
    <d v="2019-01-24T00:00:00"/>
    <d v="2019-01-24T00:00:00"/>
    <n v="1"/>
    <n v="0"/>
    <n v="1"/>
    <n v="0"/>
    <n v="1"/>
  </r>
  <r>
    <x v="9"/>
    <s v="1324DEQ"/>
    <d v="2019-01-19T00:00:00"/>
    <d v="2019-02-13T00:00:00"/>
    <n v="25"/>
    <n v="0"/>
    <n v="1"/>
    <n v="0"/>
    <n v="1"/>
  </r>
  <r>
    <x v="9"/>
    <s v="1573934T"/>
    <d v="2019-02-21T00:00:00"/>
    <d v="2019-02-23T00:00:00"/>
    <n v="2"/>
    <n v="0"/>
    <n v="1"/>
    <n v="0"/>
    <n v="1"/>
  </r>
  <r>
    <x v="9"/>
    <s v="1672075Y"/>
    <d v="2019-05-14T00:00:00"/>
    <d v="2019-06-09T00:00:00"/>
    <n v="26"/>
    <n v="0"/>
    <n v="0"/>
    <n v="0"/>
    <n v="1"/>
  </r>
  <r>
    <x v="9"/>
    <s v="168923PZ"/>
    <d v="2019-02-18T00:00:00"/>
    <d v="2019-02-21T00:00:00"/>
    <n v="3"/>
    <n v="0"/>
    <n v="1"/>
    <n v="0"/>
    <n v="1"/>
  </r>
  <r>
    <x v="9"/>
    <s v="168923PZ"/>
    <d v="2019-02-23T00:00:00"/>
    <d v="2019-02-25T00:00:00"/>
    <n v="2"/>
    <n v="1"/>
    <n v="1"/>
    <n v="1"/>
    <n v="1"/>
  </r>
  <r>
    <x v="9"/>
    <s v="168923PZ"/>
    <d v="2019-02-25T00:00:00"/>
    <d v="2019-02-27T00:00:00"/>
    <n v="2"/>
    <n v="1"/>
    <n v="1"/>
    <n v="1"/>
    <n v="1"/>
  </r>
  <r>
    <x v="9"/>
    <s v="1698KLW"/>
    <d v="2019-01-20T00:00:00"/>
    <d v="2019-01-21T00:00:00"/>
    <n v="1"/>
    <n v="0"/>
    <n v="1"/>
    <n v="0"/>
    <n v="1"/>
  </r>
  <r>
    <x v="9"/>
    <s v="429386CD"/>
    <d v="2019-01-24T00:00:00"/>
    <d v="2019-01-29T00:00:00"/>
    <n v="5"/>
    <n v="0"/>
    <n v="1"/>
    <n v="0"/>
    <n v="1"/>
  </r>
  <r>
    <x v="9"/>
    <s v="4329475D"/>
    <d v="2019-01-18T00:00:00"/>
    <d v="2019-01-21T00:00:00"/>
    <n v="3"/>
    <n v="0"/>
    <n v="1"/>
    <n v="0"/>
    <n v="1"/>
  </r>
  <r>
    <x v="9"/>
    <s v="4329475D"/>
    <d v="2019-01-23T00:00:00"/>
    <d v="2019-01-29T00:00:00"/>
    <n v="6"/>
    <n v="1"/>
    <n v="1"/>
    <n v="1"/>
    <n v="1"/>
  </r>
  <r>
    <x v="9"/>
    <s v="ACD13725"/>
    <d v="2019-02-01T00:00:00"/>
    <d v="2019-02-03T00:00:00"/>
    <n v="2"/>
    <n v="0"/>
    <n v="1"/>
    <n v="0"/>
    <n v="1"/>
  </r>
  <r>
    <x v="9"/>
    <s v="YXCBCG13"/>
    <d v="2019-02-02T00:00:00"/>
    <d v="2019-02-03T00:00:00"/>
    <n v="1"/>
    <n v="0"/>
    <n v="1"/>
    <n v="0"/>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s v="01A23784"/>
    <d v="1969-10-25T00:00:00"/>
    <x v="0"/>
    <d v="2019-01-04T00:00:00"/>
    <x v="0"/>
    <s v="Larschen, Adam"/>
    <n v="3841.53"/>
    <n v="365.25"/>
    <n v="3"/>
    <n v="1280.51"/>
  </r>
  <r>
    <s v="01A23784"/>
    <d v="1969-10-25T00:00:00"/>
    <x v="1"/>
    <d v="2019-05-06T00:00:00"/>
    <x v="0"/>
    <s v="Larschen, Adam"/>
    <n v="7517.16"/>
    <n v="115.91"/>
    <n v="2"/>
    <n v="3758.58"/>
  </r>
  <r>
    <s v="01A23785"/>
    <d v="2045-10-26T00:00:00"/>
    <x v="2"/>
    <d v="2019-06-01T00:00:00"/>
    <x v="1"/>
    <s v="Walker, Alexander"/>
    <n v="7279.67"/>
    <n v="336.75"/>
    <n v="3"/>
    <n v="2426.5566666666668"/>
  </r>
  <r>
    <s v="01AF5432"/>
    <d v="1993-10-22T00:00:00"/>
    <x v="0"/>
    <d v="2019-01-03T00:00:00"/>
    <x v="1"/>
    <s v="Walker, Alexander"/>
    <n v="1135.3499999999999"/>
    <n v="136.4"/>
    <n v="2"/>
    <n v="567.67499999999995"/>
  </r>
  <r>
    <s v="01AF5432"/>
    <d v="1993-10-22T00:00:00"/>
    <x v="3"/>
    <d v="2019-05-19T00:00:00"/>
    <x v="0"/>
    <s v="Larschen, Adam"/>
    <n v="7404.58"/>
    <n v="114.18"/>
    <n v="2"/>
    <n v="3702.29"/>
  </r>
  <r>
    <s v="01AF5433"/>
    <d v="2039-10-25T00:00:00"/>
    <x v="4"/>
    <d v="2019-06-03T00:00:00"/>
    <x v="1"/>
    <s v="Walker, Alexander"/>
    <n v="7921.61"/>
    <n v="122.15"/>
    <n v="2"/>
    <n v="3960.8049999999998"/>
  </r>
  <r>
    <s v="0231D429"/>
    <d v="1993-03-21T00:00:00"/>
    <x v="5"/>
    <d v="2019-03-13T00:00:00"/>
    <x v="2"/>
    <s v="Lira, Andres"/>
    <n v="4777.17"/>
    <n v="178.52"/>
    <n v="2"/>
    <n v="2388.585"/>
  </r>
  <r>
    <s v="0231D429"/>
    <d v="1993-03-21T00:00:00"/>
    <x v="6"/>
    <d v="2019-01-16T00:00:00"/>
    <x v="1"/>
    <s v="Walker, Alexander"/>
    <n v="1970.47"/>
    <n v="198.61"/>
    <n v="1"/>
    <n v="1970.47"/>
  </r>
  <r>
    <s v="0231D429"/>
    <d v="1993-03-21T00:00:00"/>
    <x v="7"/>
    <d v="2019-04-26T00:00:00"/>
    <x v="1"/>
    <s v="Walker, Alexander"/>
    <n v="7405.44"/>
    <n v="114.19"/>
    <n v="2"/>
    <n v="3702.72"/>
  </r>
  <r>
    <s v="0231D429"/>
    <d v="1993-03-21T00:00:00"/>
    <x v="8"/>
    <d v="2019-05-01T00:00:00"/>
    <x v="1"/>
    <s v="Walker, Alexander"/>
    <n v="1414.41"/>
    <n v="116.91"/>
    <n v="2"/>
    <n v="707.20500000000004"/>
  </r>
  <r>
    <s v="0231D429"/>
    <d v="1993-03-21T00:00:00"/>
    <x v="9"/>
    <d v="2019-05-25T00:00:00"/>
    <x v="0"/>
    <s v="Larschen, Adam"/>
    <n v="4381.05"/>
    <n v="362.13"/>
    <n v="5"/>
    <n v="876.21"/>
  </r>
  <r>
    <s v="0231D429"/>
    <d v="1993-03-21T00:00:00"/>
    <x v="4"/>
    <d v="2019-06-03T00:00:00"/>
    <x v="0"/>
    <s v="Larschen, Adam"/>
    <n v="1420.2"/>
    <n v="117.39"/>
    <n v="2"/>
    <n v="710.1"/>
  </r>
  <r>
    <s v="02FG5007"/>
    <d v="1994-03-26T00:00:00"/>
    <x v="10"/>
    <d v="2019-04-15T00:00:00"/>
    <x v="3"/>
    <s v="Chaney, Ryan"/>
    <n v="1440.38"/>
    <n v="119.06"/>
    <n v="2"/>
    <n v="720.19"/>
  </r>
  <r>
    <s v="02FG5007"/>
    <d v="1994-03-26T00:00:00"/>
    <x v="11"/>
    <d v="2019-04-17T00:00:00"/>
    <x v="3"/>
    <s v="Chaney, Ryan"/>
    <n v="1356.2"/>
    <n v="112.1"/>
    <n v="2"/>
    <n v="678.1"/>
  </r>
  <r>
    <s v="02FG5007"/>
    <d v="1994-03-26T00:00:00"/>
    <x v="12"/>
    <d v="2019-05-02T00:00:00"/>
    <x v="3"/>
    <s v="Chaney, Ryan"/>
    <n v="1365.14"/>
    <n v="112.84"/>
    <n v="2"/>
    <n v="682.57"/>
  </r>
  <r>
    <s v="02FG5009"/>
    <d v="2048-06-11T00:00:00"/>
    <x v="13"/>
    <d v="2019-03-18T00:00:00"/>
    <x v="3"/>
    <s v="Chaney, Ryan"/>
    <n v="6405.24"/>
    <n v="522.33000000000004"/>
    <n v="4"/>
    <n v="1601.31"/>
  </r>
  <r>
    <s v="02FG5443"/>
    <d v="2041-01-03T00:00:00"/>
    <x v="14"/>
    <d v="2019-03-16T00:00:00"/>
    <x v="1"/>
    <s v="Walker, Alexander"/>
    <n v="2242.77"/>
    <n v="150.16999999999999"/>
    <n v="1"/>
    <n v="2242.77"/>
  </r>
  <r>
    <s v="02FG5467"/>
    <d v="2045-07-18T00:00:00"/>
    <x v="15"/>
    <d v="2019-05-19T00:00:00"/>
    <x v="4"/>
    <s v="Leone, Martha"/>
    <n v="1351.81"/>
    <n v="111.74"/>
    <n v="1"/>
    <n v="1351.81"/>
  </r>
  <r>
    <s v="02FG5467"/>
    <d v="2045-07-18T00:00:00"/>
    <x v="16"/>
    <d v="2019-01-03T00:00:00"/>
    <x v="5"/>
    <s v="Palmer, Allison"/>
    <n v="1885.48"/>
    <n v="139.94"/>
    <n v="1"/>
    <n v="1885.48"/>
  </r>
  <r>
    <s v="02FG5467"/>
    <d v="2045-07-18T00:00:00"/>
    <x v="17"/>
    <d v="2019-03-15T00:00:00"/>
    <x v="1"/>
    <s v="Walker, Alexander"/>
    <n v="1898.38"/>
    <n v="977.37"/>
    <n v="2"/>
    <n v="949.19"/>
  </r>
  <r>
    <s v="02FG5467"/>
    <d v="2045-07-18T00:00:00"/>
    <x v="18"/>
    <d v="2019-03-28T00:00:00"/>
    <x v="1"/>
    <s v="Kranner, Heidi"/>
    <n v="1124.8599999999999"/>
    <n v="382.03"/>
    <n v="1"/>
    <n v="1124.8599999999999"/>
  </r>
  <r>
    <s v="02FG5468"/>
    <d v="1955-01-12T00:00:00"/>
    <x v="19"/>
    <d v="2019-06-07T00:00:00"/>
    <x v="4"/>
    <s v="Leone, Martha"/>
    <n v="7379.85"/>
    <n v="383.36"/>
    <n v="2"/>
    <n v="3689.9250000000002"/>
  </r>
  <r>
    <s v="02FG5471"/>
    <d v="1951-02-03T00:00:00"/>
    <x v="20"/>
    <d v="2019-03-17T00:00:00"/>
    <x v="1"/>
    <s v="Gordon, Heidi"/>
    <n v="1800.97"/>
    <n v="452.24"/>
    <n v="1"/>
    <n v="1800.97"/>
  </r>
  <r>
    <s v="0325461O"/>
    <d v="1977-02-15T00:00:00"/>
    <x v="21"/>
    <d v="2019-06-23T00:00:00"/>
    <x v="4"/>
    <s v="Leone, Martha"/>
    <n v="7643.6"/>
    <n v="397.07"/>
    <n v="5"/>
    <n v="1528.72"/>
  </r>
  <r>
    <s v="0325461Q"/>
    <d v="1970-04-08T00:00:00"/>
    <x v="22"/>
    <d v="2019-06-15T00:00:00"/>
    <x v="4"/>
    <s v="Leone, Martha"/>
    <n v="7890.45"/>
    <n v="409.89"/>
    <n v="2"/>
    <n v="3945.2249999999999"/>
  </r>
  <r>
    <s v="0325461Q"/>
    <d v="1970-04-08T00:00:00"/>
    <x v="23"/>
    <d v="2019-01-19T00:00:00"/>
    <x v="1"/>
    <s v="Gordon, Heidi"/>
    <n v="1757.01"/>
    <n v="197.28"/>
    <n v="2"/>
    <n v="878.505"/>
  </r>
  <r>
    <s v="0354D427"/>
    <d v="1953-01-28T00:00:00"/>
    <x v="9"/>
    <d v="2019-05-22T00:00:00"/>
    <x v="6"/>
    <s v="Reed, Thomas"/>
    <n v="7727.49"/>
    <n v="401.42"/>
    <n v="2"/>
    <n v="3863.7449999999999"/>
  </r>
  <r>
    <s v="0354D427"/>
    <d v="1953-01-28T00:00:00"/>
    <x v="24"/>
    <d v="2019-01-07T00:00:00"/>
    <x v="4"/>
    <s v="Leone, Martha"/>
    <n v="1692.99"/>
    <n v="416.1"/>
    <n v="3"/>
    <n v="564.33000000000004"/>
  </r>
  <r>
    <s v="0354D42P"/>
    <d v="1988-01-28T00:00:00"/>
    <x v="25"/>
    <d v="2019-06-23T00:00:00"/>
    <x v="6"/>
    <s v="Reed, Thomas"/>
    <n v="7329.7"/>
    <n v="380.76"/>
    <n v="4"/>
    <n v="1832.425"/>
  </r>
  <r>
    <s v="0354D463"/>
    <d v="1980-12-13T00:00:00"/>
    <x v="26"/>
    <d v="2019-01-07T00:00:00"/>
    <x v="2"/>
    <s v="Lira, Andres"/>
    <n v="8722.34"/>
    <n v="125.35"/>
    <n v="1"/>
    <n v="8722.34"/>
  </r>
  <r>
    <s v="0354D463"/>
    <d v="1980-12-13T00:00:00"/>
    <x v="27"/>
    <d v="2019-03-19T00:00:00"/>
    <x v="2"/>
    <s v="Mesa, Rose"/>
    <n v="2300.9499999999998"/>
    <n v="190.6"/>
    <n v="1"/>
    <n v="2300.9499999999998"/>
  </r>
  <r>
    <s v="0354D463"/>
    <d v="1980-12-13T00:00:00"/>
    <x v="11"/>
    <d v="2019-04-17T00:00:00"/>
    <x v="2"/>
    <s v="Lira, Andres"/>
    <n v="1458.99"/>
    <n v="406.27"/>
    <n v="2"/>
    <n v="729.495"/>
  </r>
  <r>
    <s v="0354D463"/>
    <d v="1980-12-13T00:00:00"/>
    <x v="28"/>
    <d v="2019-04-19T00:00:00"/>
    <x v="2"/>
    <s v="Lira, Andres"/>
    <n v="1357.05"/>
    <n v="377.89"/>
    <n v="2"/>
    <n v="678.52499999999998"/>
  </r>
  <r>
    <s v="0354D463"/>
    <d v="1980-12-13T00:00:00"/>
    <x v="29"/>
    <d v="2019-05-23T00:00:00"/>
    <x v="2"/>
    <s v="Lira, Andres"/>
    <n v="1433.41"/>
    <n v="399.15"/>
    <n v="2"/>
    <n v="716.70500000000004"/>
  </r>
  <r>
    <s v="0354D463"/>
    <d v="1980-12-13T00:00:00"/>
    <x v="30"/>
    <d v="2019-05-26T00:00:00"/>
    <x v="2"/>
    <s v="Mesa, Rose"/>
    <n v="1402.44"/>
    <n v="707.57"/>
    <n v="2"/>
    <n v="701.22"/>
  </r>
  <r>
    <s v="0354D46A"/>
    <d v="1980-12-13T00:00:00"/>
    <x v="31"/>
    <d v="2019-01-15T00:00:00"/>
    <x v="6"/>
    <s v="Reed, Thomas"/>
    <n v="10556.64"/>
    <n v="1036.3499999999999"/>
    <n v="10"/>
    <n v="1055.664"/>
  </r>
  <r>
    <s v="0354D46A"/>
    <d v="1975-12-13T00:00:00"/>
    <x v="32"/>
    <d v="2019-06-07T00:00:00"/>
    <x v="2"/>
    <s v="Mesa, Rose"/>
    <n v="4151.04"/>
    <n v="698.11"/>
    <n v="3"/>
    <n v="1383.68"/>
  </r>
  <r>
    <s v="0354D46B"/>
    <d v="1959-03-22T00:00:00"/>
    <x v="33"/>
    <d v="2019-03-18T00:00:00"/>
    <x v="3"/>
    <s v="Chaney, Ryan"/>
    <n v="2270.37"/>
    <n v="179.83"/>
    <n v="1"/>
    <n v="2270.37"/>
  </r>
  <r>
    <s v="0354D46Z"/>
    <d v="1975-12-13T00:00:00"/>
    <x v="32"/>
    <d v="2019-06-06T00:00:00"/>
    <x v="0"/>
    <s v="Larschen, Adam"/>
    <n v="1424.22"/>
    <n v="718.57"/>
    <n v="2"/>
    <n v="712.11"/>
  </r>
  <r>
    <s v="035FC463"/>
    <d v="2045-05-06T00:00:00"/>
    <x v="23"/>
    <d v="2019-01-20T00:00:00"/>
    <x v="0"/>
    <s v="Larschen, Adam"/>
    <n v="4491.45"/>
    <n v="204.5"/>
    <n v="3"/>
    <n v="1497.1499999999999"/>
  </r>
  <r>
    <s v="035FC463"/>
    <d v="2045-05-06T00:00:00"/>
    <x v="34"/>
    <d v="2019-05-30T00:00:00"/>
    <x v="0"/>
    <s v="Larschen, Adam"/>
    <n v="1426.72"/>
    <n v="719.83"/>
    <n v="2"/>
    <n v="713.36"/>
  </r>
  <r>
    <s v="035FC465"/>
    <d v="1985-01-23T00:00:00"/>
    <x v="19"/>
    <d v="2019-06-07T00:00:00"/>
    <x v="0"/>
    <s v="Larschen, Adam"/>
    <n v="1428.43"/>
    <n v="720.69"/>
    <n v="2"/>
    <n v="714.21500000000003"/>
  </r>
  <r>
    <s v="074354JP"/>
    <d v="1958-08-24T00:00:00"/>
    <x v="8"/>
    <d v="2019-06-02T00:00:00"/>
    <x v="1"/>
    <s v="Kranner, Heidi"/>
    <n v="22049.22"/>
    <n v="2075.31"/>
    <n v="34"/>
    <n v="648.50647058823529"/>
  </r>
  <r>
    <s v="074354JQ"/>
    <d v="1989-06-15T00:00:00"/>
    <x v="26"/>
    <d v="2019-01-09T00:00:00"/>
    <x v="6"/>
    <s v="Reed, Thomas"/>
    <n v="4109.88"/>
    <n v="420.99"/>
    <n v="3"/>
    <n v="1369.96"/>
  </r>
  <r>
    <s v="074354JQ"/>
    <d v="1989-06-15T00:00:00"/>
    <x v="35"/>
    <d v="2019-03-20T00:00:00"/>
    <x v="1"/>
    <s v="Kranner, Heidi"/>
    <n v="2180.19"/>
    <n v="141.16"/>
    <n v="1"/>
    <n v="2180.19"/>
  </r>
  <r>
    <s v="074354JQ"/>
    <d v="1989-06-15T00:00:00"/>
    <x v="36"/>
    <d v="2019-04-20T00:00:00"/>
    <x v="1"/>
    <s v="Kranner, Heidi"/>
    <n v="7905.33"/>
    <n v="744.06"/>
    <n v="2"/>
    <n v="3952.665"/>
  </r>
  <r>
    <s v="074354JQ"/>
    <d v="1989-06-15T00:00:00"/>
    <x v="37"/>
    <d v="2019-04-29T00:00:00"/>
    <x v="1"/>
    <s v="Kranner, Heidi"/>
    <n v="7398.98"/>
    <n v="696.4"/>
    <n v="4"/>
    <n v="1849.7449999999999"/>
  </r>
  <r>
    <s v="074354JQ"/>
    <d v="1989-06-15T00:00:00"/>
    <x v="38"/>
    <d v="2019-05-30T00:00:00"/>
    <x v="1"/>
    <s v="Kranner, Heidi"/>
    <n v="7225.1"/>
    <n v="680.04"/>
    <n v="4"/>
    <n v="1806.2750000000001"/>
  </r>
  <r>
    <s v="074354JQ"/>
    <d v="1989-06-15T00:00:00"/>
    <x v="39"/>
    <d v="2019-06-08T00:00:00"/>
    <x v="1"/>
    <s v="Gordon, Heidi"/>
    <n v="1438.57"/>
    <n v="725.81"/>
    <n v="2"/>
    <n v="719.28499999999997"/>
  </r>
  <r>
    <s v="101654BX"/>
    <d v="2045-03-19T00:00:00"/>
    <x v="40"/>
    <d v="2019-03-30T00:00:00"/>
    <x v="4"/>
    <s v="Leone, Martha"/>
    <n v="4743.34"/>
    <n v="62.49"/>
    <n v="1"/>
    <n v="4743.34"/>
  </r>
  <r>
    <s v="114297G3"/>
    <d v="2045-01-19T00:00:00"/>
    <x v="41"/>
    <d v="2019-06-10T00:00:00"/>
    <x v="7"/>
    <s v="Anderson, Peter"/>
    <n v="1470.11"/>
    <n v="412.33"/>
    <n v="2"/>
    <n v="735.05499999999995"/>
  </r>
  <r>
    <s v="114297G3"/>
    <d v="2045-01-19T00:00:00"/>
    <x v="34"/>
    <d v="2019-05-30T00:00:00"/>
    <x v="1"/>
    <s v="Gordon, Heidi"/>
    <n v="1398.73"/>
    <n v="705.7"/>
    <n v="2"/>
    <n v="699.36500000000001"/>
  </r>
  <r>
    <s v="114297G3"/>
    <d v="2045-01-19T00:00:00"/>
    <x v="42"/>
    <d v="2019-03-23T00:00:00"/>
    <x v="3"/>
    <s v="Chaney, Ryan"/>
    <n v="1888.56"/>
    <n v="838.65"/>
    <n v="3"/>
    <n v="629.52"/>
  </r>
  <r>
    <s v="114297G3"/>
    <d v="2045-01-19T00:00:00"/>
    <x v="43"/>
    <d v="2019-01-25T00:00:00"/>
    <x v="0"/>
    <s v="Larschen, Adam"/>
    <n v="5965.41"/>
    <n v="545.66999999999996"/>
    <n v="6"/>
    <n v="994.23500000000001"/>
  </r>
  <r>
    <s v="114297G4"/>
    <d v="1969-02-25T00:00:00"/>
    <x v="44"/>
    <d v="2019-06-13T00:00:00"/>
    <x v="1"/>
    <s v="Gordon, Heidi"/>
    <n v="1464.05"/>
    <n v="410.63"/>
    <n v="2"/>
    <n v="732.02499999999998"/>
  </r>
  <r>
    <s v="114739Y6"/>
    <d v="1967-03-04T00:00:00"/>
    <x v="45"/>
    <d v="2019-01-20T00:00:00"/>
    <x v="7"/>
    <s v="Anderson, Peter"/>
    <n v="1165.68"/>
    <n v="167.65"/>
    <n v="1"/>
    <n v="1165.68"/>
  </r>
  <r>
    <s v="114739Y6"/>
    <d v="1967-03-04T00:00:00"/>
    <x v="34"/>
    <d v="2019-05-30T00:00:00"/>
    <x v="7"/>
    <s v="Anderson, Peter"/>
    <n v="1434.86"/>
    <n v="402.44"/>
    <n v="2"/>
    <n v="717.43"/>
  </r>
  <r>
    <s v="114739Y6"/>
    <d v="1967-03-04T00:00:00"/>
    <x v="46"/>
    <d v="2019-03-25T00:00:00"/>
    <x v="1"/>
    <s v="Kranner, Heidi"/>
    <n v="11211.89"/>
    <n v="98.27"/>
    <n v="1"/>
    <n v="11211.89"/>
  </r>
  <r>
    <s v="1236Z8YC"/>
    <d v="1988-02-17T00:00:00"/>
    <x v="40"/>
    <d v="2019-03-30T00:00:00"/>
    <x v="7"/>
    <s v="West, Sarah"/>
    <n v="2112.0700000000002"/>
    <n v="106.49"/>
    <n v="1"/>
    <n v="2112.0700000000002"/>
  </r>
  <r>
    <s v="123DNC0"/>
    <d v="1988-08-09T00:00:00"/>
    <x v="47"/>
    <d v="2019-02-19T00:00:00"/>
    <x v="6"/>
    <s v="Chul, Wu Jung"/>
    <n v="1889.91"/>
    <n v="201.6"/>
    <n v="5"/>
    <n v="377.98200000000003"/>
  </r>
  <r>
    <s v="123DNC1"/>
    <d v="2042-05-17T00:00:00"/>
    <x v="48"/>
    <d v="2019-04-06T00:00:00"/>
    <x v="7"/>
    <s v="West, Sarah"/>
    <n v="7214.57"/>
    <n v="377.49"/>
    <n v="2"/>
    <n v="3607.2849999999999"/>
  </r>
  <r>
    <s v="123RTZY6"/>
    <d v="1959-05-17T00:00:00"/>
    <x v="22"/>
    <d v="2019-06-15T00:00:00"/>
    <x v="6"/>
    <s v="Chul, Wu Jung"/>
    <n v="7716.34"/>
    <n v="403.74"/>
    <n v="2"/>
    <n v="3858.17"/>
  </r>
  <r>
    <s v="1245GF60"/>
    <d v="1952-06-07T00:00:00"/>
    <x v="49"/>
    <d v="2019-06-18T00:00:00"/>
    <x v="6"/>
    <s v="Chul, Wu Jung"/>
    <n v="7929.95"/>
    <n v="715.92"/>
    <n v="2"/>
    <n v="3964.9749999999999"/>
  </r>
  <r>
    <s v="1245GF6A"/>
    <d v="2034-05-17T00:00:00"/>
    <x v="50"/>
    <d v="2019-06-16T00:00:00"/>
    <x v="3"/>
    <s v="Chul, Wu Jung"/>
    <n v="7673.14"/>
    <n v="692.73"/>
    <n v="2"/>
    <n v="3836.57"/>
  </r>
  <r>
    <s v="1245GF6A"/>
    <d v="2034-05-17T00:00:00"/>
    <x v="21"/>
    <d v="2019-06-20T00:00:00"/>
    <x v="3"/>
    <s v="Chaney, Ryan"/>
    <n v="7292.39"/>
    <n v="658.36"/>
    <n v="2"/>
    <n v="3646.1950000000002"/>
  </r>
  <r>
    <s v="1257849A"/>
    <d v="1988-12-27T00:00:00"/>
    <x v="51"/>
    <d v="2019-01-24T00:00:00"/>
    <x v="0"/>
    <s v="Larschen, Adam"/>
    <n v="1848.02"/>
    <n v="170.89"/>
    <n v="1"/>
    <n v="1848.02"/>
  </r>
  <r>
    <s v="1257849T"/>
    <d v="2039-06-18T00:00:00"/>
    <x v="52"/>
    <d v="2019-03-26T00:00:00"/>
    <x v="3"/>
    <s v="Chaney, Ryan"/>
    <n v="11021.77"/>
    <n v="71.78"/>
    <n v="1"/>
    <n v="11021.77"/>
  </r>
  <r>
    <s v="1257849T"/>
    <d v="2039-06-18T00:00:00"/>
    <x v="53"/>
    <d v="2019-04-30T00:00:00"/>
    <x v="3"/>
    <s v="Chaney, Ryan"/>
    <n v="7663.83"/>
    <n v="691.89"/>
    <n v="11"/>
    <n v="696.71181818181822"/>
  </r>
  <r>
    <s v="1257849T"/>
    <d v="2039-06-18T00:00:00"/>
    <x v="54"/>
    <d v="2019-05-21T00:00:00"/>
    <x v="3"/>
    <s v="Chaney, Ryan"/>
    <n v="1384.8"/>
    <n v="670.16"/>
    <n v="2"/>
    <n v="692.4"/>
  </r>
  <r>
    <s v="1257849U"/>
    <d v="2041-11-02T00:00:00"/>
    <x v="55"/>
    <d v="2019-04-25T00:00:00"/>
    <x v="7"/>
    <s v="West, Sarah"/>
    <n v="1454.83"/>
    <n v="704.05"/>
    <n v="2"/>
    <n v="727.41499999999996"/>
  </r>
  <r>
    <s v="1257849U"/>
    <d v="2039-06-18T00:00:00"/>
    <x v="1"/>
    <d v="2019-05-06T00:00:00"/>
    <x v="7"/>
    <s v="West, Sarah"/>
    <n v="1456.59"/>
    <n v="468.59"/>
    <n v="2"/>
    <n v="728.29499999999996"/>
  </r>
  <r>
    <s v="1324DEQ"/>
    <d v="1972-05-04T00:00:00"/>
    <x v="43"/>
    <d v="2019-02-13T00:00:00"/>
    <x v="0"/>
    <s v="Larschen, Adam"/>
    <n v="14166.09"/>
    <n v="1484.1"/>
    <n v="25"/>
    <n v="566.64359999999999"/>
  </r>
  <r>
    <s v="1345DD9F"/>
    <d v="2045-01-19T00:00:00"/>
    <x v="56"/>
    <d v="2019-03-30T00:00:00"/>
    <x v="7"/>
    <s v="West, Sarah"/>
    <n v="1810.16"/>
    <n v="96.88"/>
    <n v="1"/>
    <n v="1810.16"/>
  </r>
  <r>
    <s v="134TGF20"/>
    <d v="1967-01-23T00:00:00"/>
    <x v="57"/>
    <d v="2019-04-07T00:00:00"/>
    <x v="8"/>
    <s v="Patel, Raj"/>
    <n v="4383.03"/>
    <n v="470.01"/>
    <n v="4"/>
    <n v="1095.7574999999999"/>
  </r>
  <r>
    <s v="134TGFH0"/>
    <d v="1988-09-04T00:00:00"/>
    <x v="58"/>
    <d v="2019-02-17T00:00:00"/>
    <x v="1"/>
    <s v="Gordon, Heidi"/>
    <n v="10543.78"/>
    <n v="230.94"/>
    <n v="2"/>
    <n v="5271.89"/>
  </r>
  <r>
    <s v="13943YC9"/>
    <d v="2032-11-13T00:00:00"/>
    <x v="59"/>
    <d v="2019-01-30T00:00:00"/>
    <x v="8"/>
    <s v="Patel, Raj"/>
    <n v="1389.98"/>
    <n v="128.27000000000001"/>
    <n v="1"/>
    <n v="1389.98"/>
  </r>
  <r>
    <s v="1573924C"/>
    <d v="2045-11-13T00:00:00"/>
    <x v="57"/>
    <d v="2019-04-10T00:00:00"/>
    <x v="8"/>
    <s v="Reed, Michael"/>
    <n v="4179.63"/>
    <n v="448.2"/>
    <n v="7"/>
    <n v="597.09"/>
  </r>
  <r>
    <s v="1573924Z"/>
    <d v="2047-01-07T00:00:00"/>
    <x v="60"/>
    <d v="2019-01-31T00:00:00"/>
    <x v="9"/>
    <s v="Vazquez, Neal"/>
    <n v="4360.9799999999996"/>
    <n v="398.97"/>
    <n v="5"/>
    <n v="872.19599999999991"/>
  </r>
  <r>
    <s v="1573924Z"/>
    <d v="2047-01-07T00:00:00"/>
    <x v="61"/>
    <d v="2019-02-19T00:00:00"/>
    <x v="9"/>
    <s v="Jebonis, Kate"/>
    <n v="1420.31"/>
    <n v="134.66999999999999"/>
    <n v="1"/>
    <n v="1420.31"/>
  </r>
  <r>
    <s v="1573934T"/>
    <d v="1968-03-15T00:00:00"/>
    <x v="62"/>
    <d v="2019-01-28T00:00:00"/>
    <x v="8"/>
    <s v="Reed, Michael"/>
    <n v="11169.8"/>
    <n v="982.6"/>
    <n v="3"/>
    <n v="3723.2666666666664"/>
  </r>
  <r>
    <s v="1573934T"/>
    <d v="1968-03-15T00:00:00"/>
    <x v="63"/>
    <d v="2019-01-29T00:00:00"/>
    <x v="8"/>
    <s v="Reed, Michael"/>
    <n v="1105.9100000000001"/>
    <n v="466.31"/>
    <n v="1"/>
    <n v="1105.9100000000001"/>
  </r>
  <r>
    <s v="1573934T"/>
    <d v="1968-03-15T00:00:00"/>
    <x v="64"/>
    <d v="2019-02-20T00:00:00"/>
    <x v="9"/>
    <s v="Vazquez, Neal"/>
    <n v="3984.17"/>
    <n v="78.23"/>
    <n v="1"/>
    <n v="3984.17"/>
  </r>
  <r>
    <s v="1573934T"/>
    <d v="1968-03-15T00:00:00"/>
    <x v="65"/>
    <d v="2019-02-23T00:00:00"/>
    <x v="0"/>
    <s v="Larschen, Adam"/>
    <n v="1966.9"/>
    <n v="235.74"/>
    <n v="2"/>
    <n v="983.45"/>
  </r>
  <r>
    <s v="1573934X"/>
    <d v="1977-04-23T00:00:00"/>
    <x v="66"/>
    <d v="2019-04-09T00:00:00"/>
    <x v="8"/>
    <s v="Reed, Michael"/>
    <n v="1443.48"/>
    <n v="464.37"/>
    <n v="2"/>
    <n v="721.74"/>
  </r>
  <r>
    <s v="1573934Z"/>
    <d v="1988-04-26T00:00:00"/>
    <x v="53"/>
    <d v="2019-04-21T00:00:00"/>
    <x v="8"/>
    <s v="Patel, Raj"/>
    <n v="7604.37"/>
    <n v="456.37"/>
    <n v="2"/>
    <n v="3802.1849999999999"/>
  </r>
  <r>
    <s v="1672075D"/>
    <d v="2040-12-15T00:00:00"/>
    <x v="67"/>
    <d v="2019-03-07T00:00:00"/>
    <x v="7"/>
    <s v="Anderson, Debra"/>
    <n v="3174.3"/>
    <n v="354.98"/>
    <n v="3"/>
    <n v="1058.1000000000001"/>
  </r>
  <r>
    <s v="1672075Y"/>
    <d v="2000-01-16T00:00:00"/>
    <x v="68"/>
    <d v="2019-06-09T00:00:00"/>
    <x v="0"/>
    <s v="Larschen, Adam"/>
    <n v="12190.23"/>
    <n v="1007.64"/>
    <n v="26"/>
    <n v="468.85499999999996"/>
  </r>
  <r>
    <s v="168923G0"/>
    <d v="2041-12-15T00:00:00"/>
    <x v="66"/>
    <d v="2019-04-23T00:00:00"/>
    <x v="8"/>
    <s v="Patel, Raj"/>
    <n v="22106.58"/>
    <n v="1326.72"/>
    <n v="16"/>
    <n v="1381.6612500000001"/>
  </r>
  <r>
    <s v="168923P1"/>
    <d v="1977-01-28T00:00:00"/>
    <x v="69"/>
    <d v="2019-04-22T00:00:00"/>
    <x v="2"/>
    <s v="Mesa, Rose"/>
    <n v="7589.59"/>
    <n v="244.11"/>
    <n v="2"/>
    <n v="3794.7950000000001"/>
  </r>
  <r>
    <s v="168923PX"/>
    <d v="1955-01-09T00:00:00"/>
    <x v="11"/>
    <d v="2019-04-19T00:00:00"/>
    <x v="8"/>
    <s v="Patel, Raj"/>
    <n v="7656.57"/>
    <n v="246.27"/>
    <n v="4"/>
    <n v="1914.1424999999999"/>
  </r>
  <r>
    <s v="168923PY"/>
    <d v="1955-12-18T00:00:00"/>
    <x v="70"/>
    <d v="2019-01-20T00:00:00"/>
    <x v="2"/>
    <s v="Lira, Andres"/>
    <n v="9054.5400000000009"/>
    <n v="1293.33"/>
    <n v="11"/>
    <n v="823.1400000000001"/>
  </r>
  <r>
    <s v="168923PZ"/>
    <d v="2049-08-07T00:00:00"/>
    <x v="61"/>
    <d v="2019-02-21T00:00:00"/>
    <x v="0"/>
    <s v="Larschen, Adam"/>
    <n v="3635.22"/>
    <n v="240.09"/>
    <n v="3"/>
    <n v="1211.74"/>
  </r>
  <r>
    <s v="168923PZ"/>
    <d v="2049-08-07T00:00:00"/>
    <x v="71"/>
    <d v="2019-02-25T00:00:00"/>
    <x v="0"/>
    <s v="Larschen, Adam"/>
    <n v="1977.12"/>
    <n v="387.87"/>
    <n v="2"/>
    <n v="988.56"/>
  </r>
  <r>
    <s v="168923PZ"/>
    <d v="2049-08-07T00:00:00"/>
    <x v="72"/>
    <d v="2019-02-27T00:00:00"/>
    <x v="0"/>
    <s v="Larschen, Adam"/>
    <n v="1611.27"/>
    <n v="146.05000000000001"/>
    <n v="2"/>
    <n v="805.63499999999999"/>
  </r>
  <r>
    <s v="1698KLW"/>
    <d v="1971-05-07T00:00:00"/>
    <x v="45"/>
    <d v="2019-01-21T00:00:00"/>
    <x v="0"/>
    <s v="Larschen, Adam"/>
    <n v="1145.33"/>
    <n v="171.06"/>
    <n v="1"/>
    <n v="1145.33"/>
  </r>
  <r>
    <s v="1893Y7Y0"/>
    <d v="1977-03-03T00:00:00"/>
    <x v="73"/>
    <d v="2019-04-11T00:00:00"/>
    <x v="2"/>
    <s v="Gordon, Heidi"/>
    <n v="7361.05"/>
    <n v="236.76"/>
    <n v="2"/>
    <n v="3680.5250000000001"/>
  </r>
  <r>
    <s v="1893Y7Y0"/>
    <d v="1977-03-03T00:00:00"/>
    <x v="69"/>
    <d v="2019-05-19T00:00:00"/>
    <x v="2"/>
    <s v="Gordon, Heidi"/>
    <n v="23657.91"/>
    <n v="760.95"/>
    <n v="29"/>
    <n v="815.79"/>
  </r>
  <r>
    <s v="1893Y7Y0"/>
    <d v="1977-03-03T00:00:00"/>
    <x v="74"/>
    <d v="2019-05-27T00:00:00"/>
    <x v="2"/>
    <s v="Gordon, Heidi"/>
    <n v="7765.41"/>
    <n v="249.78"/>
    <n v="2"/>
    <n v="3882.7049999999999"/>
  </r>
  <r>
    <s v="1893Y7YG"/>
    <d v="2035-02-28T00:00:00"/>
    <x v="45"/>
    <d v="2019-01-24T00:00:00"/>
    <x v="7"/>
    <s v="Anderson, Peter"/>
    <n v="1147.68"/>
    <n v="600.45000000000005"/>
    <n v="4"/>
    <n v="286.92"/>
  </r>
  <r>
    <s v="1893Y7YG"/>
    <d v="2035-02-28T00:00:00"/>
    <x v="75"/>
    <d v="2019-03-03T00:00:00"/>
    <x v="7"/>
    <s v="Anderson, Peter"/>
    <n v="12220.13"/>
    <n v="500.6"/>
    <n v="2"/>
    <n v="6110.0649999999996"/>
  </r>
  <r>
    <s v="1893Y7YG"/>
    <d v="2035-02-28T00:00:00"/>
    <x v="76"/>
    <d v="2019-02-27T00:00:00"/>
    <x v="3"/>
    <s v="Chaney, Ryan"/>
    <n v="1437.59"/>
    <n v="151.09"/>
    <n v="1"/>
    <n v="1437.59"/>
  </r>
  <r>
    <s v="1893Y7YG"/>
    <d v="2035-02-28T00:00:00"/>
    <x v="77"/>
    <d v="2019-02-28T00:00:00"/>
    <x v="3"/>
    <s v="Chaney, Ryan"/>
    <n v="1452.14"/>
    <n v="130.22999999999999"/>
    <n v="1"/>
    <n v="1452.14"/>
  </r>
  <r>
    <s v="356JHG3"/>
    <d v="2045-01-12T00:00:00"/>
    <x v="78"/>
    <d v="2019-04-18T00:00:00"/>
    <x v="2"/>
    <s v="Gordon, Heidi"/>
    <n v="7563.63"/>
    <n v="453.93"/>
    <n v="2"/>
    <n v="3781.8150000000001"/>
  </r>
  <r>
    <s v="356JHGF"/>
    <d v="1955-07-19T00:00:00"/>
    <x v="58"/>
    <d v="2019-03-15T00:00:00"/>
    <x v="9"/>
    <s v="Jebonis, Kate"/>
    <n v="24167.97"/>
    <n v="883.53"/>
    <n v="28"/>
    <n v="863.14178571428579"/>
  </r>
  <r>
    <s v="3678475D"/>
    <d v="1999-11-03T00:00:00"/>
    <x v="79"/>
    <d v="2019-03-06T00:00:00"/>
    <x v="2"/>
    <s v="Gordon, Heidi"/>
    <n v="2620.5300000000002"/>
    <n v="840.1"/>
    <n v="1"/>
    <n v="2620.5300000000002"/>
  </r>
  <r>
    <s v="3678475F"/>
    <d v="1988-01-12T00:00:00"/>
    <x v="8"/>
    <d v="2019-05-01T00:00:00"/>
    <x v="9"/>
    <s v="Jebonis, Kate"/>
    <n v="1376.14"/>
    <n v="442.71"/>
    <n v="2"/>
    <n v="688.07"/>
  </r>
  <r>
    <s v="429386CD"/>
    <d v="2045-05-07T00:00:00"/>
    <x v="51"/>
    <d v="2019-01-29T00:00:00"/>
    <x v="0"/>
    <s v="Larschen, Adam"/>
    <n v="4604.1899999999996"/>
    <n v="529.47"/>
    <n v="5"/>
    <n v="920.83799999999997"/>
  </r>
  <r>
    <s v="429386CY"/>
    <d v="1971-02-09T00:00:00"/>
    <x v="62"/>
    <d v="2019-01-30T00:00:00"/>
    <x v="9"/>
    <s v="Vazquez, Neal"/>
    <n v="4503.4799999999996"/>
    <n v="259.62"/>
    <n v="5"/>
    <n v="900.69599999999991"/>
  </r>
  <r>
    <s v="4329475A"/>
    <d v="2040-05-04T00:00:00"/>
    <x v="80"/>
    <d v="2019-01-12T00:00:00"/>
    <x v="2"/>
    <s v="Lira, Andres"/>
    <n v="1431.9"/>
    <n v="205.45"/>
    <n v="2"/>
    <n v="715.95"/>
  </r>
  <r>
    <s v="4329475A"/>
    <d v="2040-05-04T00:00:00"/>
    <x v="81"/>
    <d v="2019-01-15T00:00:00"/>
    <x v="2"/>
    <s v="Sabatini, Carlos"/>
    <n v="10816.21"/>
    <n v="190.26"/>
    <n v="2"/>
    <n v="5408.1049999999996"/>
  </r>
  <r>
    <s v="4329475A"/>
    <d v="2039-10-11T00:00:00"/>
    <x v="82"/>
    <d v="2019-03-03T00:00:00"/>
    <x v="3"/>
    <s v="Chaney, Ryan"/>
    <n v="1156.71"/>
    <n v="1840.59"/>
    <n v="1"/>
    <n v="1156.71"/>
  </r>
  <r>
    <s v="4329475B"/>
    <d v="2039-10-11T00:00:00"/>
    <x v="67"/>
    <d v="2019-03-20T00:00:00"/>
    <x v="2"/>
    <s v="Sabatini, Carlos"/>
    <n v="16309.26"/>
    <n v="1007.07"/>
    <n v="16"/>
    <n v="1019.32875"/>
  </r>
  <r>
    <s v="4329475B"/>
    <d v="2040-05-04T00:00:00"/>
    <x v="83"/>
    <d v="2019-01-17T00:00:00"/>
    <x v="5"/>
    <s v="Sabatini, Carlos"/>
    <n v="2925.69"/>
    <n v="409.17"/>
    <n v="5"/>
    <n v="585.13800000000003"/>
  </r>
  <r>
    <s v="4329475C"/>
    <d v="2040-05-04T00:00:00"/>
    <x v="84"/>
    <d v="2019-01-15T00:00:00"/>
    <x v="2"/>
    <s v="Palmer, Allison"/>
    <n v="11225.56"/>
    <n v="193.79"/>
    <n v="1"/>
    <n v="11225.56"/>
  </r>
  <r>
    <s v="4329475C"/>
    <d v="2039-10-11T00:00:00"/>
    <x v="67"/>
    <d v="2019-04-20T00:00:00"/>
    <x v="5"/>
    <s v="Middlebrooks, Allen"/>
    <n v="23679.45"/>
    <n v="3003.48"/>
    <n v="47"/>
    <n v="503.81808510638297"/>
  </r>
  <r>
    <s v="4329475D"/>
    <d v="2039-10-11T00:00:00"/>
    <x v="79"/>
    <d v="2019-03-06T00:00:00"/>
    <x v="2"/>
    <s v="Lira, Andres"/>
    <n v="2693.54"/>
    <n v="487.7"/>
    <n v="1"/>
    <n v="2693.54"/>
  </r>
  <r>
    <s v="4329475D"/>
    <d v="2040-05-04T00:00:00"/>
    <x v="85"/>
    <d v="2019-01-21T00:00:00"/>
    <x v="0"/>
    <s v="Larschen, Adam"/>
    <n v="3518.04"/>
    <n v="217.42"/>
    <n v="3"/>
    <n v="1172.68"/>
  </r>
  <r>
    <s v="4329475D"/>
    <d v="2040-05-04T00:00:00"/>
    <x v="86"/>
    <d v="2019-01-29T00:00:00"/>
    <x v="0"/>
    <s v="Larschen, Adam"/>
    <n v="5306.7"/>
    <n v="583.67999999999995"/>
    <n v="6"/>
    <n v="884.44999999999993"/>
  </r>
  <r>
    <s v="4329475F"/>
    <d v="2039-10-11T00:00:00"/>
    <x v="7"/>
    <d v="2019-04-25T00:00:00"/>
    <x v="9"/>
    <s v="Jebonis, Kate"/>
    <n v="1406.95"/>
    <n v="452.62"/>
    <n v="1"/>
    <n v="1406.95"/>
  </r>
  <r>
    <s v="4329475F"/>
    <d v="2039-10-11T00:00:00"/>
    <x v="12"/>
    <d v="2019-05-06T00:00:00"/>
    <x v="9"/>
    <s v="Jebonis, Kate"/>
    <n v="4237.32"/>
    <n v="454.39"/>
    <n v="6"/>
    <n v="706.21999999999991"/>
  </r>
  <r>
    <s v="4329475F"/>
    <d v="2039-10-11T00:00:00"/>
    <x v="87"/>
    <d v="2019-05-11T00:00:00"/>
    <x v="9"/>
    <s v="Jebonis, Kate"/>
    <n v="4318.83"/>
    <n v="463.13"/>
    <n v="3"/>
    <n v="1439.61"/>
  </r>
  <r>
    <s v="4329475F"/>
    <d v="2039-10-11T00:00:00"/>
    <x v="9"/>
    <d v="2019-05-23T00:00:00"/>
    <x v="9"/>
    <s v="Vazquez, Neal"/>
    <n v="4076.7"/>
    <n v="437.16"/>
    <n v="3"/>
    <n v="1358.8999999999999"/>
  </r>
  <r>
    <s v="5413422B"/>
    <d v="1977-01-12T00:00:00"/>
    <x v="69"/>
    <d v="2019-04-23T00:00:00"/>
    <x v="9"/>
    <s v="Vazquez, Neal"/>
    <n v="4409.1899999999996"/>
    <n v="253.41"/>
    <n v="3"/>
    <n v="1469.7299999999998"/>
  </r>
  <r>
    <s v="5413422C"/>
    <d v="1992-12-14T00:00:00"/>
    <x v="88"/>
    <d v="2019-01-18T00:00:00"/>
    <x v="6"/>
    <s v="Chul, Wu Jung"/>
    <n v="13422.9"/>
    <n v="719.76"/>
    <n v="10"/>
    <n v="1342.29"/>
  </r>
  <r>
    <s v="5413422C"/>
    <d v="1992-12-14T00:00:00"/>
    <x v="89"/>
    <d v="2019-03-07T00:00:00"/>
    <x v="1"/>
    <s v="Walker, Alexander"/>
    <n v="948.73"/>
    <n v="171.03"/>
    <n v="1"/>
    <n v="948.73"/>
  </r>
  <r>
    <s v="ACD13725"/>
    <d v="2034-02-03T00:00:00"/>
    <x v="90"/>
    <d v="2019-02-03T00:00:00"/>
    <x v="0"/>
    <s v="Larschen, Adam"/>
    <n v="1372.09"/>
    <n v="191.94"/>
    <n v="2"/>
    <n v="686.04499999999996"/>
  </r>
  <r>
    <s v="DAE43222"/>
    <d v="1977-05-16T00:00:00"/>
    <x v="58"/>
    <d v="2019-02-16T00:00:00"/>
    <x v="7"/>
    <s v="Anderson, Peter"/>
    <n v="1934.44"/>
    <n v="107.11"/>
    <n v="1"/>
    <n v="1934.44"/>
  </r>
  <r>
    <s v="DAE43224"/>
    <d v="1989-03-04T00:00:00"/>
    <x v="91"/>
    <d v="2019-02-03T00:00:00"/>
    <x v="7"/>
    <s v="West, Sarah"/>
    <n v="1782.67"/>
    <n v="119.91"/>
    <n v="1"/>
    <n v="1782.67"/>
  </r>
  <r>
    <s v="F678345G"/>
    <d v="1981-03-04T00:00:00"/>
    <x v="49"/>
    <d v="2019-06-18T00:00:00"/>
    <x v="9"/>
    <s v="Vazquez, Neal"/>
    <n v="1439.5"/>
    <n v="205.25"/>
    <n v="2"/>
    <n v="719.75"/>
  </r>
  <r>
    <s v="F678345G"/>
    <d v="1981-03-04T00:00:00"/>
    <x v="92"/>
    <d v="2019-06-29T00:00:00"/>
    <x v="9"/>
    <s v="Vazquez, Neal"/>
    <n v="1399.68"/>
    <n v="199.57"/>
    <n v="2"/>
    <n v="699.84"/>
  </r>
  <r>
    <s v="G678JH12"/>
    <d v="1981-03-14T00:00:00"/>
    <x v="21"/>
    <d v="2019-06-20T00:00:00"/>
    <x v="7"/>
    <s v="West, Sarah"/>
    <n v="1344.13"/>
    <n v="205.17"/>
    <n v="2"/>
    <n v="672.06500000000005"/>
  </r>
  <r>
    <s v="GHSQ6780"/>
    <d v="2045-02-02T00:00:00"/>
    <x v="93"/>
    <d v="2019-06-24T00:00:00"/>
    <x v="7"/>
    <s v="Anderson, Debra"/>
    <n v="1239.48"/>
    <n v="77.64"/>
    <n v="1"/>
    <n v="1239.48"/>
  </r>
  <r>
    <s v="GSD67690"/>
    <d v="1967-03-15T00:00:00"/>
    <x v="94"/>
    <d v="2019-06-23T00:00:00"/>
    <x v="7"/>
    <s v="Anderson, Debra"/>
    <n v="1434.84"/>
    <n v="247.38"/>
    <n v="2"/>
    <n v="717.42"/>
  </r>
  <r>
    <s v="H432Z5670"/>
    <d v="2045-01-13T00:00:00"/>
    <x v="95"/>
    <d v="2019-04-27T00:00:00"/>
    <x v="7"/>
    <s v="Anderson, Peter"/>
    <n v="1457.82"/>
    <n v="83.78"/>
    <n v="1"/>
    <n v="1457.82"/>
  </r>
  <r>
    <s v="H432Z5670"/>
    <d v="2045-01-13T00:00:00"/>
    <x v="34"/>
    <d v="2019-05-30T00:00:00"/>
    <x v="9"/>
    <s v="Vazquez, Neal"/>
    <n v="1391.67"/>
    <n v="239.94"/>
    <n v="2"/>
    <n v="695.83500000000004"/>
  </r>
  <r>
    <s v="H432Z5670"/>
    <d v="2045-01-13T00:00:00"/>
    <x v="96"/>
    <d v="2019-06-26T00:00:00"/>
    <x v="3"/>
    <s v="Chaney, Ryan"/>
    <n v="1394.9"/>
    <n v="198.89"/>
    <n v="2"/>
    <n v="697.45"/>
  </r>
  <r>
    <s v="H432Z5670"/>
    <d v="2045-01-13T00:00:00"/>
    <x v="97"/>
    <d v="2019-06-30T00:00:00"/>
    <x v="3"/>
    <s v="Chaney, Ryan"/>
    <n v="1353.32"/>
    <n v="192.96"/>
    <n v="2"/>
    <n v="676.66"/>
  </r>
  <r>
    <s v="YC343942"/>
    <d v="1955-03-02T00:00:00"/>
    <x v="43"/>
    <d v="2019-01-23T00:00:00"/>
    <x v="7"/>
    <s v="West, Sarah"/>
    <n v="5449.32"/>
    <n v="328.29"/>
    <n v="4"/>
    <n v="1362.33"/>
  </r>
  <r>
    <s v="YC343942"/>
    <d v="1955-03-02T00:00:00"/>
    <x v="6"/>
    <d v="2019-01-19T00:00:00"/>
    <x v="3"/>
    <s v="Chaney, Ryan"/>
    <n v="4202.16"/>
    <n v="480.71"/>
    <n v="3"/>
    <n v="1400.72"/>
  </r>
  <r>
    <s v="YC34394A"/>
    <d v="1974-08-05T00:00:00"/>
    <x v="23"/>
    <d v="2019-01-19T00:00:00"/>
    <x v="1"/>
    <s v="Gordon, Heidi"/>
    <n v="1702.79"/>
    <n v="468.48"/>
    <n v="2"/>
    <n v="851.39499999999998"/>
  </r>
  <r>
    <s v="YXCBCG13"/>
    <d v="1978-03-04T00:00:00"/>
    <x v="91"/>
    <d v="2019-02-03T00:00:00"/>
    <x v="0"/>
    <s v="Larschen, Adam"/>
    <n v="1871.05"/>
    <n v="123.66"/>
    <n v="1"/>
    <n v="1871.05"/>
  </r>
  <r>
    <s v="ZX034829"/>
    <d v="2026-10-09T00:00:00"/>
    <x v="98"/>
    <d v="2019-03-08T00:00:00"/>
    <x v="2"/>
    <s v="Mesa, Rose"/>
    <n v="3917.69"/>
    <n v="255.1"/>
    <n v="1"/>
    <n v="3917.69"/>
  </r>
  <r>
    <s v="ZX034829"/>
    <d v="2026-10-09T00:00:00"/>
    <x v="99"/>
    <d v="2019-03-10T00:00:00"/>
    <x v="1"/>
    <s v="Gordon, Heidi"/>
    <n v="2254.87"/>
    <n v="175.83"/>
    <n v="1"/>
    <n v="2254.87"/>
  </r>
  <r>
    <s v="ZX0348NJ"/>
    <d v="1975-10-19T00:00:00"/>
    <x v="100"/>
    <d v="2019-04-19T00:00:00"/>
    <x v="3"/>
    <s v="Chaney, Ryan"/>
    <n v="12471.03"/>
    <n v="592.71"/>
    <n v="9"/>
    <n v="1385.67"/>
  </r>
  <r>
    <s v="ZX0348NJ"/>
    <d v="1975-10-19T00:00:00"/>
    <x v="101"/>
    <d v="2019-04-23T00:00:00"/>
    <x v="3"/>
    <s v="Chaney, Ryan"/>
    <n v="1426.62"/>
    <n v="203.41"/>
    <n v="2"/>
    <n v="713.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333751-ECEC-423F-B60D-71707E71FBAB}" name="PivotTable2" cacheId="30"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chartFormat="1">
  <location ref="A3:B13" firstHeaderRow="1" firstDataRow="1" firstDataCol="1"/>
  <pivotFields count="13">
    <pivotField compact="0" showAll="0"/>
    <pivotField compact="0" numFmtId="14" showAll="0"/>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showAll="0"/>
    <pivotField axis="axisRow" compact="0" showAll="0">
      <items count="11">
        <item x="6"/>
        <item x="7"/>
        <item x="4"/>
        <item x="2"/>
        <item x="5"/>
        <item x="8"/>
        <item x="1"/>
        <item x="9"/>
        <item x="3"/>
        <item x="0"/>
        <item t="default"/>
      </items>
    </pivotField>
    <pivotField compact="0" showAll="0"/>
    <pivotField compact="0" showAll="0"/>
    <pivotField compact="0" showAll="0"/>
    <pivotField dataField="1" compact="0" showAll="0"/>
    <pivotField compact="0" showAll="0"/>
    <pivotField compact="0" dragToRow="0" dragToCol="0" dragToPage="0" showAll="0" defaultSubtotal="0"/>
    <pivotField compact="0" dragToRow="0" dragToCol="0" dragToPage="0" showAll="0" defaultSubtotal="0"/>
    <pivotField compact="0" showAll="0">
      <items count="15">
        <item x="0"/>
        <item x="1"/>
        <item x="2"/>
        <item x="3"/>
        <item x="4"/>
        <item x="5"/>
        <item x="6"/>
        <item x="7"/>
        <item x="8"/>
        <item x="9"/>
        <item x="10"/>
        <item x="11"/>
        <item x="12"/>
        <item x="13"/>
        <item t="default"/>
      </items>
    </pivotField>
  </pivotFields>
  <rowFields count="1">
    <field x="4"/>
  </rowFields>
  <rowItems count="10">
    <i>
      <x/>
    </i>
    <i>
      <x v="1"/>
    </i>
    <i>
      <x v="2"/>
    </i>
    <i>
      <x v="3"/>
    </i>
    <i>
      <x v="4"/>
    </i>
    <i>
      <x v="5"/>
    </i>
    <i>
      <x v="6"/>
    </i>
    <i>
      <x v="7"/>
    </i>
    <i>
      <x v="8"/>
    </i>
    <i>
      <x v="9"/>
    </i>
  </rowItems>
  <colItems count="1">
    <i/>
  </colItems>
  <dataFields count="1">
    <dataField name="Average Inpatient Length of Stay" fld="8" subtotal="average" baseField="4" baseItem="0"/>
  </dataFields>
  <formats count="2">
    <format dxfId="145">
      <pivotArea collapsedLevelsAreSubtotals="1" fieldPosition="0">
        <references count="1">
          <reference field="4" count="0"/>
        </references>
      </pivotArea>
    </format>
    <format dxfId="144">
      <pivotArea grandRow="1" outline="0" collapsedLevelsAreSubtotals="1" fieldPosition="0"/>
    </format>
  </formats>
  <chartFormats count="1">
    <chartFormat chart="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B9353D-513D-4BC0-A1A9-AEDA05C515D7}" name="PivotTable3" cacheId="3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3:B13" firstHeaderRow="1" firstDataRow="1" firstDataCol="1"/>
  <pivotFields count="13">
    <pivotField showAll="0"/>
    <pivotField numFmtId="1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pivotField axis="axisRow" showAll="0">
      <items count="11">
        <item x="6"/>
        <item x="7"/>
        <item x="4"/>
        <item x="2"/>
        <item x="5"/>
        <item x="8"/>
        <item x="1"/>
        <item x="9"/>
        <item x="3"/>
        <item x="0"/>
        <item t="default"/>
      </items>
    </pivotField>
    <pivotField showAll="0"/>
    <pivotField showAll="0"/>
    <pivotField showAll="0"/>
    <pivotField showAll="0"/>
    <pivotField dataField="1"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Fields count="1">
    <field x="4"/>
  </rowFields>
  <rowItems count="10">
    <i>
      <x/>
    </i>
    <i>
      <x v="1"/>
    </i>
    <i>
      <x v="2"/>
    </i>
    <i>
      <x v="3"/>
    </i>
    <i>
      <x v="4"/>
    </i>
    <i>
      <x v="5"/>
    </i>
    <i>
      <x v="6"/>
    </i>
    <i>
      <x v="7"/>
    </i>
    <i>
      <x v="8"/>
    </i>
    <i>
      <x v="9"/>
    </i>
  </rowItems>
  <colItems count="1">
    <i/>
  </colItems>
  <dataFields count="1">
    <dataField name="Average Hospital Expenses Per Day in $" fld="9" subtotal="average" baseField="4" baseItem="0" numFmtId="44"/>
  </dataFields>
  <formats count="1">
    <format dxfId="107">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2CE190-B083-4D41-9CFD-66B50A8300B3}" name="PivotTable5" cacheId="3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3:C13" firstHeaderRow="0" firstDataRow="1" firstDataCol="1"/>
  <pivotFields count="13">
    <pivotField showAll="0"/>
    <pivotField numFmtId="1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pivotField axis="axisRow" showAll="0">
      <items count="11">
        <item x="6"/>
        <item x="7"/>
        <item x="4"/>
        <item x="2"/>
        <item x="5"/>
        <item x="8"/>
        <item x="1"/>
        <item x="9"/>
        <item x="3"/>
        <item x="0"/>
        <item t="default"/>
      </items>
    </pivotField>
    <pivotField showAll="0"/>
    <pivotField dataField="1" showAll="0"/>
    <pivotField showAll="0"/>
    <pivotField showAll="0"/>
    <pivotField dataField="1"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Fields count="1">
    <field x="4"/>
  </rowFields>
  <rowItems count="10">
    <i>
      <x/>
    </i>
    <i>
      <x v="1"/>
    </i>
    <i>
      <x v="2"/>
    </i>
    <i>
      <x v="3"/>
    </i>
    <i>
      <x v="4"/>
    </i>
    <i>
      <x v="5"/>
    </i>
    <i>
      <x v="6"/>
    </i>
    <i>
      <x v="7"/>
    </i>
    <i>
      <x v="8"/>
    </i>
    <i>
      <x v="9"/>
    </i>
  </rowItems>
  <colFields count="1">
    <field x="-2"/>
  </colFields>
  <colItems count="2">
    <i>
      <x/>
    </i>
    <i i="1">
      <x v="1"/>
    </i>
  </colItems>
  <dataFields count="2">
    <dataField name="ExpensePerAdmit" fld="6" subtotal="average" baseField="4" baseItem="0" numFmtId="44"/>
    <dataField name="HospitalExpensesPerDay " fld="9" subtotal="average" baseField="4" baseItem="0" numFmtId="44"/>
  </dataFields>
  <formats count="4">
    <format dxfId="143">
      <pivotArea collapsedLevelsAreSubtotals="1" fieldPosition="0">
        <references count="1">
          <reference field="4" count="0"/>
        </references>
      </pivotArea>
    </format>
    <format dxfId="142">
      <pivotArea grandRow="1" outline="0" collapsedLevelsAreSubtotals="1" fieldPosition="0"/>
    </format>
    <format dxfId="113">
      <pivotArea outline="0" collapsedLevelsAreSubtotals="1" fieldPosition="0">
        <references count="1">
          <reference field="4294967294" count="1" selected="0">
            <x v="0"/>
          </reference>
        </references>
      </pivotArea>
    </format>
    <format dxfId="109">
      <pivotArea outline="0" collapsedLevelsAreSubtotals="1" fieldPosition="0">
        <references count="1">
          <reference field="4294967294" count="1" selected="0">
            <x v="1"/>
          </reference>
        </references>
      </pivotArea>
    </format>
  </formats>
  <chartFormats count="2">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BD1355-A266-4D74-81AB-3B05AAFB3105}" name="PivotTable1"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D14" firstHeaderRow="0" firstDataRow="1" firstDataCol="1"/>
  <pivotFields count="11">
    <pivotField axis="axisRow" compact="0" outline="0" showAll="0">
      <items count="11">
        <item x="0"/>
        <item x="1"/>
        <item x="2"/>
        <item x="3"/>
        <item x="4"/>
        <item x="5"/>
        <item x="6"/>
        <item x="7"/>
        <item x="8"/>
        <item x="9"/>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dataField="1" compact="0" outline="0" showAll="0"/>
    <pivotField dataField="1" compact="0" outline="0" showAll="0"/>
    <pivotField compact="0" outline="0" dragToRow="0" dragToCol="0" dragToPage="0" showAll="0" defaultSubtotal="0"/>
    <pivotField dataField="1" compact="0" outline="0" dragToRow="0" dragToCol="0" dragToPage="0" showAll="0" defaultSubtotal="0"/>
  </pivotFields>
  <rowFields count="1">
    <field x="0"/>
  </rowFields>
  <rowItems count="11">
    <i>
      <x/>
    </i>
    <i>
      <x v="1"/>
    </i>
    <i>
      <x v="2"/>
    </i>
    <i>
      <x v="3"/>
    </i>
    <i>
      <x v="4"/>
    </i>
    <i>
      <x v="5"/>
    </i>
    <i>
      <x v="6"/>
    </i>
    <i>
      <x v="7"/>
    </i>
    <i>
      <x v="8"/>
    </i>
    <i>
      <x v="9"/>
    </i>
    <i t="grand">
      <x/>
    </i>
  </rowItems>
  <colFields count="1">
    <field x="-2"/>
  </colFields>
  <colItems count="3">
    <i>
      <x/>
    </i>
    <i i="1">
      <x v="1"/>
    </i>
    <i i="2">
      <x v="2"/>
    </i>
  </colItems>
  <dataFields count="3">
    <dataField name="Sum of 30DayReadmit" fld="7" baseField="0" baseItem="0"/>
    <dataField name="Sum of Admits" fld="8" baseField="0" baseItem="0"/>
    <dataField name="30DayReadmittancePercentage" fld="10" baseField="0" baseItem="2" numFmtId="10"/>
  </dataFields>
  <formats count="2">
    <format dxfId="132">
      <pivotArea dataOnly="0" labelOnly="1" outline="0" fieldPosition="0">
        <references count="1">
          <reference field="4294967294" count="1">
            <x v="2"/>
          </reference>
        </references>
      </pivotArea>
    </format>
    <format dxfId="131">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E94F8F-875B-4242-8272-A6C819DA988D}" name="PivotTable2" cacheId="22"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chartFormat="1">
  <location ref="A17:B27" firstHeaderRow="1" firstDataRow="1" firstDataCol="1"/>
  <pivotFields count="11">
    <pivotField axis="axisRow" compact="0" showAll="0">
      <items count="11">
        <item x="0"/>
        <item x="1"/>
        <item x="2"/>
        <item x="3"/>
        <item x="4"/>
        <item x="5"/>
        <item x="6"/>
        <item x="7"/>
        <item x="8"/>
        <item x="9"/>
        <item t="default"/>
      </items>
    </pivotField>
    <pivotField compact="0" showAll="0"/>
    <pivotField compact="0" numFmtId="14" showAll="0"/>
    <pivotField compact="0" numFmtId="14" showAll="0"/>
    <pivotField compact="0" showAll="0"/>
    <pivotField compact="0" showAll="0"/>
    <pivotField compact="0" showAll="0"/>
    <pivotField compact="0" showAll="0"/>
    <pivotField compact="0" showAll="0"/>
    <pivotField compact="0" dragToRow="0" dragToCol="0" dragToPage="0" showAll="0" defaultSubtotal="0"/>
    <pivotField dataField="1" compact="0" dragToRow="0" dragToCol="0" dragToPage="0" showAll="0" defaultSubtotal="0"/>
  </pivotFields>
  <rowFields count="1">
    <field x="0"/>
  </rowFields>
  <rowItems count="10">
    <i>
      <x/>
    </i>
    <i>
      <x v="1"/>
    </i>
    <i>
      <x v="2"/>
    </i>
    <i>
      <x v="3"/>
    </i>
    <i>
      <x v="4"/>
    </i>
    <i>
      <x v="5"/>
    </i>
    <i>
      <x v="6"/>
    </i>
    <i>
      <x v="7"/>
    </i>
    <i>
      <x v="8"/>
    </i>
    <i>
      <x v="9"/>
    </i>
  </rowItems>
  <colItems count="1">
    <i/>
  </colItems>
  <dataFields count="1">
    <dataField name="30DayReadmittancePercentage" fld="10" baseField="0" baseItem="0" numFmtId="10"/>
  </dataFields>
  <formats count="6">
    <format dxfId="138">
      <pivotArea dataOnly="0" labelOnly="1" outline="0" axis="axisValues" fieldPosition="0"/>
    </format>
    <format dxfId="137">
      <pivotArea type="all" dataOnly="0" outline="0" fieldPosition="0"/>
    </format>
    <format dxfId="136">
      <pivotArea outline="0" collapsedLevelsAreSubtotals="1" fieldPosition="0"/>
    </format>
    <format dxfId="135">
      <pivotArea field="0" type="button" dataOnly="0" labelOnly="1" outline="0" axis="axisRow" fieldPosition="0"/>
    </format>
    <format dxfId="134">
      <pivotArea dataOnly="0" labelOnly="1" outline="0" fieldPosition="0">
        <references count="1">
          <reference field="0" count="0"/>
        </references>
      </pivotArea>
    </format>
    <format dxfId="13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402F76-D4C8-42A3-B034-EECE64092CB5}" name="PivotTable3" cacheId="22"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chartFormat="1">
  <location ref="A1:C11" firstHeaderRow="0" firstDataRow="1" firstDataCol="1"/>
  <pivotFields count="11">
    <pivotField axis="axisRow" compact="0" showAll="0">
      <items count="11">
        <item x="0"/>
        <item x="1"/>
        <item x="2"/>
        <item x="3"/>
        <item x="4"/>
        <item x="5"/>
        <item x="6"/>
        <item x="7"/>
        <item x="8"/>
        <item x="9"/>
        <item t="default"/>
      </items>
    </pivotField>
    <pivotField compact="0" showAll="0"/>
    <pivotField compact="0" numFmtId="14" showAll="0"/>
    <pivotField compact="0" numFmtId="14" showAll="0"/>
    <pivotField dataField="1" compact="0" showAll="0"/>
    <pivotField compact="0" showAll="0"/>
    <pivotField compact="0" showAll="0"/>
    <pivotField compact="0" showAll="0"/>
    <pivotField compact="0" showAll="0"/>
    <pivotField compact="0" dragToRow="0" dragToCol="0" dragToPage="0" showAll="0" defaultSubtotal="0"/>
    <pivotField dataField="1" compact="0" dragToRow="0" dragToCol="0" dragToPage="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30DayReadmittance Percentage" fld="10" baseField="0" baseItem="0" numFmtId="10"/>
    <dataField name="AverageInpatient LengthofStayInDays" fld="4" subtotal="average" baseField="0" baseItem="0" numFmtId="43"/>
  </dataFields>
  <formats count="10">
    <format dxfId="130">
      <pivotArea dataOnly="0" labelOnly="1" outline="0" axis="axisValues" fieldPosition="0"/>
    </format>
    <format dxfId="129">
      <pivotArea type="all" dataOnly="0" outline="0" fieldPosition="0"/>
    </format>
    <format dxfId="128">
      <pivotArea outline="0" collapsedLevelsAreSubtotals="1" fieldPosition="0"/>
    </format>
    <format dxfId="127">
      <pivotArea field="0" type="button" dataOnly="0" labelOnly="1" outline="0" axis="axisRow" fieldPosition="0"/>
    </format>
    <format dxfId="126">
      <pivotArea dataOnly="0" labelOnly="1" outline="0" fieldPosition="0">
        <references count="1">
          <reference field="0" count="0"/>
        </references>
      </pivotArea>
    </format>
    <format dxfId="125">
      <pivotArea dataOnly="0" labelOnly="1" outline="0" axis="axisValues" fieldPosition="0"/>
    </format>
    <format dxfId="124">
      <pivotArea outline="0" fieldPosition="0">
        <references count="1">
          <reference field="4294967294" count="1" selected="0">
            <x v="1"/>
          </reference>
        </references>
      </pivotArea>
    </format>
    <format dxfId="123">
      <pivotArea dataOnly="0" labelOnly="1" outline="0" fieldPosition="0">
        <references count="1">
          <reference field="4294967294" count="1">
            <x v="1"/>
          </reference>
        </references>
      </pivotArea>
    </format>
    <format dxfId="122">
      <pivotArea dataOnly="0" labelOnly="1" outline="0" fieldPosition="0">
        <references count="1">
          <reference field="4294967294" count="1">
            <x v="0"/>
          </reference>
        </references>
      </pivotArea>
    </format>
    <format dxfId="121">
      <pivotArea dataOnly="0" labelOnly="1" outline="0" fieldPosition="0">
        <references count="1">
          <reference field="4294967294" count="1">
            <x v="1"/>
          </reference>
        </references>
      </pivotArea>
    </format>
  </formats>
  <chartFormats count="3">
    <chartFormat chart="0" format="0" series="1">
      <pivotArea type="data" outline="0" fieldPosition="0">
        <references count="1">
          <reference field="4294967294" count="1" selected="0">
            <x v="0"/>
          </reference>
        </references>
      </pivotArea>
    </chartFormat>
    <chartFormat chart="4" format="111" series="1">
      <pivotArea type="data" outline="0" fieldPosition="0">
        <references count="1">
          <reference field="4294967294" count="1" selected="0">
            <x v="0"/>
          </reference>
        </references>
      </pivotArea>
    </chartFormat>
    <chartFormat chart="4" format="11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A74256-979B-429C-92E7-61D885F2BF4D}" name="PivotTable16" cacheId="3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16:B22" firstHeaderRow="1" firstDataRow="1" firstDataCol="1"/>
  <pivotFields count="13">
    <pivotField showAll="0"/>
    <pivotField numFmtId="1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12"/>
    <field x="2"/>
  </rowFields>
  <rowItems count="6">
    <i>
      <x v="1"/>
    </i>
    <i>
      <x v="2"/>
    </i>
    <i>
      <x v="3"/>
    </i>
    <i>
      <x v="4"/>
    </i>
    <i>
      <x v="5"/>
    </i>
    <i>
      <x v="6"/>
    </i>
  </rowItems>
  <colItems count="1">
    <i/>
  </colItems>
  <dataFields count="1">
    <dataField name="Average Inpatient Length of Stay" fld="8" subtotal="average" baseField="0" baseItem="0" numFmtId="43"/>
  </dataFields>
  <formats count="2">
    <format dxfId="120">
      <pivotArea outline="0" collapsedLevelsAreSubtotals="1" fieldPosition="0">
        <references count="1">
          <reference field="4294967294" count="1" selected="0">
            <x v="0"/>
          </reference>
        </references>
      </pivotArea>
    </format>
    <format dxfId="119">
      <pivotArea dataOnly="0" labelOnly="1" outline="0" fieldPosition="0">
        <references count="1">
          <reference field="4294967294" count="1">
            <x v="0"/>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619EA8A-12DF-4357-B68B-24CE6E84CF0D}" name="PivotTable14" cacheId="3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B9" firstHeaderRow="1" firstDataRow="1" firstDataCol="1"/>
  <pivotFields count="13">
    <pivotField showAll="0"/>
    <pivotField numFmtId="1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2">
    <field x="12"/>
    <field x="2"/>
  </rowFields>
  <rowItems count="6">
    <i>
      <x v="1"/>
    </i>
    <i>
      <x v="2"/>
    </i>
    <i>
      <x v="3"/>
    </i>
    <i>
      <x v="4"/>
    </i>
    <i>
      <x v="5"/>
    </i>
    <i>
      <x v="6"/>
    </i>
  </rowItems>
  <colItems count="1">
    <i/>
  </colItems>
  <dataFields count="1">
    <dataField name="Average Hospital Expenses Per Day " fld="9" subtotal="average" baseField="0" baseItem="0" numFmtId="44"/>
  </dataFields>
  <formats count="1">
    <format dxfId="117">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F3D568-A1AC-40D4-92A4-D4EA683EB7DB}" name="_2019_1h_medical_claims" displayName="_2019_1h_medical_claims" ref="A1:H147" totalsRowShown="0">
  <autoFilter ref="A1:H147" xr:uid="{98F3D568-A1AC-40D4-92A4-D4EA683EB7DB}"/>
  <tableColumns count="8">
    <tableColumn id="1" xr3:uid="{823FD16D-96FD-4081-9465-5F6CA2B165E5}" name="Patient Identifier" dataDxfId="167"/>
    <tableColumn id="2" xr3:uid="{D6C622DB-36EF-4926-A71C-C63CBA818EBF}" name="Patient DOB" dataDxfId="166"/>
    <tableColumn id="3" xr3:uid="{6DFE81D7-138A-43E8-8299-0598B323C8FC}" name="Admission Date" dataDxfId="165"/>
    <tableColumn id="4" xr3:uid="{1CBB45A1-B6D4-4FE2-B8EC-58F775E247F7}" name="Discharge Date" dataDxfId="164"/>
    <tableColumn id="5" xr3:uid="{24FF8217-9E2D-4E99-9E59-7E92D78C772C}" name="Facility" dataDxfId="163"/>
    <tableColumn id="6" xr3:uid="{313EF7F3-7D8C-4CC6-B0C3-C2CB08F6CFEB}" name="Rendering Provider" dataDxfId="162"/>
    <tableColumn id="7" xr3:uid="{4648B0E4-D089-4C99-9B92-67EBCEF4CDFE}" name="Hospital Paid Expenses"/>
    <tableColumn id="8" xr3:uid="{51C2069E-B8D5-4981-A9C7-E9A95A6EF401}" name="Physician Paid Expens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C7A79A-6561-4575-BAF4-BA02495EBA84}" name="rendering_provider_list" displayName="rendering_provider_list" ref="A1:B4" totalsRowShown="0">
  <autoFilter ref="A1:B4" xr:uid="{BCC7A79A-6561-4575-BAF4-BA02495EBA84}"/>
  <tableColumns count="2">
    <tableColumn id="1" xr3:uid="{55FA2453-6CF4-4905-B054-971217AD4186}" name="Column1" dataDxfId="161"/>
    <tableColumn id="2" xr3:uid="{0D164FEF-1BD8-4BAA-A6F8-48E08A14EC13}" name="Column2" dataDxfId="1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66800B5-65B5-406E-A7E1-F45EE19B68C1}" name="_2019_1h_medical_claims4" displayName="_2019_1h_medical_claims4" ref="A1:J146">
  <autoFilter ref="A1:J146" xr:uid="{E66800B5-65B5-406E-A7E1-F45EE19B68C1}"/>
  <tableColumns count="10">
    <tableColumn id="1" xr3:uid="{FB14A077-F178-46DD-94E9-128AF5060E09}" name="Patient Identifier" totalsRowLabel="Total" dataDxfId="159" totalsRowDxfId="158"/>
    <tableColumn id="2" xr3:uid="{E15B5CE9-72F9-4161-BF61-2B5B37AA5DC8}" name="Patient DOB" dataDxfId="157" totalsRowDxfId="156"/>
    <tableColumn id="3" xr3:uid="{6536D203-DDA2-4DA9-B72D-A37AB6DE80E7}" name="Admission Date" dataDxfId="155" totalsRowDxfId="154"/>
    <tableColumn id="4" xr3:uid="{DFEE2659-1216-41B6-ACB6-8AB4A2F4C9F9}" name="Discharge Date" dataDxfId="153" totalsRowDxfId="152"/>
    <tableColumn id="5" xr3:uid="{08ED137C-38CE-4EF4-8730-B88C29CD821C}" name="Facility" dataDxfId="151" totalsRowDxfId="150"/>
    <tableColumn id="6" xr3:uid="{3265E1A4-7AC9-4671-9334-8587355F9454}" name="Rendering Provider" dataDxfId="149" totalsRowDxfId="148"/>
    <tableColumn id="7" xr3:uid="{8742D8EB-C487-4DD8-988D-FBABBA3AC943}" name="Hospital Paid Expenses"/>
    <tableColumn id="8" xr3:uid="{E94EEC56-8DDC-4F6E-9DA6-95952722377E}" name="Physician Paid Expenses"/>
    <tableColumn id="9" xr3:uid="{92624EE0-3FC0-46A9-9A38-A1E2700504B1}" name="Inpatient Length of Stay" dataDxfId="105" totalsRowDxfId="147">
      <calculatedColumnFormula>MAX(_2019_1h_medical_claims4[[#This Row],[Discharge Date]]-_2019_1h_medical_claims4[[#This Row],[Admission Date]],1)</calculatedColumnFormula>
    </tableColumn>
    <tableColumn id="10" xr3:uid="{C3F4004B-93F4-4C7C-9B7F-619617F38389}" name="Hospital Expenses Per Day " totalsRowFunction="sum" dataDxfId="104" totalsRowDxfId="146" dataCellStyle="Comma" totalsRowCellStyle="Comma">
      <calculatedColumnFormula>_2019_1h_medical_claims4[[#This Row],[Hospital Paid Expenses]]/_2019_1h_medical_claims4[[#This Row],[Inpatient Length of Stay]]</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75C31DE-5116-4434-9593-A962679AC53B}" name="Table5" displayName="Table5" ref="A1:I146" totalsRowShown="0">
  <autoFilter ref="A1:I146" xr:uid="{675C31DE-5116-4434-9593-A962679AC53B}"/>
  <tableColumns count="9">
    <tableColumn id="1" xr3:uid="{A1747847-8E5C-4E58-8F10-DEFE639AE452}" name="Facility"/>
    <tableColumn id="2" xr3:uid="{BDEAF9EC-1673-4C52-92EB-BB2341FD1792}" name="Patient Identifier"/>
    <tableColumn id="3" xr3:uid="{B4E2B45C-421B-4405-B82F-039067134068}" name="Admission Date" dataDxfId="141"/>
    <tableColumn id="4" xr3:uid="{62C55F24-70C1-4644-8E87-35AF252F19A4}" name="Discharge Date" dataDxfId="140"/>
    <tableColumn id="9" xr3:uid="{13AADFE5-3140-4D8E-9574-A9AE294598EE}" name="InpatientLengthofStay" dataDxfId="139">
      <calculatedColumnFormula>MAX(Table5[[#This Row],[Discharge Date]]-Table5[[#This Row],[Admission Date]],1)</calculatedColumnFormula>
    </tableColumn>
    <tableColumn id="5" xr3:uid="{E76B0905-3EBD-42BD-831B-D070FFA8FA0D}" name="SamePatient">
      <calculatedColumnFormula>IF(B2=B1,1,0)</calculatedColumnFormula>
    </tableColumn>
    <tableColumn id="6" xr3:uid="{94F7FCC3-B5A8-40DE-B9F2-44782539D0BC}" name="Lessthan30Days">
      <calculatedColumnFormula>IF((C2-D1)&lt;=30,1,0)</calculatedColumnFormula>
    </tableColumn>
    <tableColumn id="7" xr3:uid="{8C8F803C-6AEA-476D-AE64-60F917D854E7}" name="30DayReadmit">
      <calculatedColumnFormula>F2*G2</calculatedColumnFormula>
    </tableColumn>
    <tableColumn id="8" xr3:uid="{498897A9-3F99-4071-B345-3949D5ADC6CA}" name="Admi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54612-7670-47AE-88E4-FBDE8CACDB05}">
  <dimension ref="A1:H147"/>
  <sheetViews>
    <sheetView topLeftCell="A108" workbookViewId="0">
      <selection activeCell="D110" sqref="D110"/>
    </sheetView>
  </sheetViews>
  <sheetFormatPr defaultRowHeight="15.6" x14ac:dyDescent="0.3"/>
  <cols>
    <col min="1" max="1" width="17.296875" bestFit="1" customWidth="1"/>
    <col min="2" max="2" width="13.296875" bestFit="1" customWidth="1"/>
    <col min="3" max="3" width="16.19921875" bestFit="1" customWidth="1"/>
    <col min="4" max="4" width="15.59765625" bestFit="1" customWidth="1"/>
    <col min="5" max="5" width="35.8984375" bestFit="1" customWidth="1"/>
    <col min="6" max="6" width="19.19921875" bestFit="1" customWidth="1"/>
    <col min="7" max="7" width="22.5" bestFit="1" customWidth="1"/>
    <col min="8" max="8" width="23.3984375" bestFit="1" customWidth="1"/>
  </cols>
  <sheetData>
    <row r="1" spans="1:8" x14ac:dyDescent="0.3">
      <c r="A1" t="s">
        <v>36</v>
      </c>
      <c r="B1" t="s">
        <v>37</v>
      </c>
      <c r="C1" t="s">
        <v>38</v>
      </c>
      <c r="D1" t="s">
        <v>39</v>
      </c>
      <c r="E1" t="s">
        <v>40</v>
      </c>
      <c r="F1" t="s">
        <v>41</v>
      </c>
      <c r="G1" t="s">
        <v>42</v>
      </c>
      <c r="H1" t="s">
        <v>43</v>
      </c>
    </row>
    <row r="2" spans="1:8" x14ac:dyDescent="0.3">
      <c r="A2" t="s">
        <v>44</v>
      </c>
      <c r="B2" s="5">
        <v>51068</v>
      </c>
      <c r="C2" s="5">
        <v>43617</v>
      </c>
      <c r="D2" s="5">
        <v>43619</v>
      </c>
      <c r="E2" t="s">
        <v>45</v>
      </c>
      <c r="F2" t="s">
        <v>27</v>
      </c>
      <c r="G2">
        <v>7921.61</v>
      </c>
      <c r="H2">
        <v>122.15</v>
      </c>
    </row>
    <row r="3" spans="1:8" x14ac:dyDescent="0.3">
      <c r="A3" t="s">
        <v>46</v>
      </c>
      <c r="B3" s="5">
        <v>28187</v>
      </c>
      <c r="C3" s="5">
        <v>43610</v>
      </c>
      <c r="D3" s="5">
        <v>43612</v>
      </c>
      <c r="E3" t="s">
        <v>47</v>
      </c>
      <c r="F3" t="s">
        <v>13</v>
      </c>
      <c r="G3">
        <v>7765.41</v>
      </c>
      <c r="H3">
        <v>249.78</v>
      </c>
    </row>
    <row r="4" spans="1:8" x14ac:dyDescent="0.3">
      <c r="A4" t="s">
        <v>48</v>
      </c>
      <c r="B4" s="5">
        <v>19387</v>
      </c>
      <c r="C4" s="5">
        <v>43469</v>
      </c>
      <c r="D4" s="5">
        <v>43472</v>
      </c>
      <c r="E4" t="s">
        <v>49</v>
      </c>
      <c r="F4" t="s">
        <v>17</v>
      </c>
      <c r="G4">
        <v>1692.99</v>
      </c>
      <c r="H4">
        <v>416.1</v>
      </c>
    </row>
    <row r="5" spans="1:8" x14ac:dyDescent="0.3">
      <c r="A5" t="s">
        <v>50</v>
      </c>
      <c r="B5" s="5">
        <v>51850</v>
      </c>
      <c r="C5" s="5">
        <v>43562</v>
      </c>
      <c r="D5" s="5">
        <v>43578</v>
      </c>
      <c r="E5" t="s">
        <v>51</v>
      </c>
      <c r="F5" t="s">
        <v>22</v>
      </c>
      <c r="G5">
        <v>22106.58</v>
      </c>
      <c r="H5">
        <v>1326.72</v>
      </c>
    </row>
    <row r="6" spans="1:8" x14ac:dyDescent="0.3">
      <c r="A6" t="s">
        <v>52</v>
      </c>
      <c r="B6" s="5">
        <v>34049</v>
      </c>
      <c r="C6" s="5">
        <v>43579</v>
      </c>
      <c r="D6" s="5">
        <v>43581</v>
      </c>
      <c r="E6" t="s">
        <v>45</v>
      </c>
      <c r="F6" t="s">
        <v>27</v>
      </c>
      <c r="G6">
        <v>7405.44</v>
      </c>
      <c r="H6">
        <v>114.19</v>
      </c>
    </row>
    <row r="7" spans="1:8" x14ac:dyDescent="0.3">
      <c r="A7" t="s">
        <v>52</v>
      </c>
      <c r="B7" s="5">
        <v>34049</v>
      </c>
      <c r="C7" s="5">
        <v>43617</v>
      </c>
      <c r="D7" s="5">
        <v>43619</v>
      </c>
      <c r="E7" t="s">
        <v>53</v>
      </c>
      <c r="F7" t="s">
        <v>54</v>
      </c>
      <c r="G7">
        <v>1420.2</v>
      </c>
      <c r="H7">
        <v>117.39</v>
      </c>
    </row>
    <row r="8" spans="1:8" x14ac:dyDescent="0.3">
      <c r="A8" t="s">
        <v>55</v>
      </c>
      <c r="B8" s="5">
        <v>51260</v>
      </c>
      <c r="C8" s="5">
        <v>43483</v>
      </c>
      <c r="D8" s="5">
        <v>43486</v>
      </c>
      <c r="E8" t="s">
        <v>53</v>
      </c>
      <c r="F8" t="s">
        <v>54</v>
      </c>
      <c r="G8">
        <v>3518.04</v>
      </c>
      <c r="H8">
        <v>217.42</v>
      </c>
    </row>
    <row r="9" spans="1:8" x14ac:dyDescent="0.3">
      <c r="A9" t="s">
        <v>56</v>
      </c>
      <c r="B9" s="5">
        <v>28171</v>
      </c>
      <c r="C9" s="5">
        <v>43634</v>
      </c>
      <c r="D9" s="5">
        <v>43639</v>
      </c>
      <c r="E9" t="s">
        <v>49</v>
      </c>
      <c r="F9" t="s">
        <v>17</v>
      </c>
      <c r="G9">
        <v>7643.6</v>
      </c>
      <c r="H9">
        <v>397.07</v>
      </c>
    </row>
    <row r="10" spans="1:8" x14ac:dyDescent="0.3">
      <c r="A10" t="s">
        <v>57</v>
      </c>
      <c r="B10" s="5">
        <v>52975</v>
      </c>
      <c r="C10" s="5">
        <v>43640</v>
      </c>
      <c r="D10" s="5">
        <v>43642</v>
      </c>
      <c r="E10" t="s">
        <v>58</v>
      </c>
      <c r="F10" t="s">
        <v>54</v>
      </c>
      <c r="G10">
        <v>1394.9</v>
      </c>
      <c r="H10">
        <v>198.89</v>
      </c>
    </row>
    <row r="11" spans="1:8" x14ac:dyDescent="0.3">
      <c r="A11" t="s">
        <v>59</v>
      </c>
      <c r="B11" s="5">
        <v>53089</v>
      </c>
      <c r="C11" s="5">
        <v>43489</v>
      </c>
      <c r="D11" s="5">
        <v>43494</v>
      </c>
      <c r="E11" t="s">
        <v>53</v>
      </c>
      <c r="F11" t="s">
        <v>54</v>
      </c>
      <c r="G11">
        <v>4604.1899999999996</v>
      </c>
      <c r="H11">
        <v>529.47</v>
      </c>
    </row>
    <row r="12" spans="1:8" x14ac:dyDescent="0.3">
      <c r="A12" t="s">
        <v>60</v>
      </c>
      <c r="B12" s="5">
        <v>54642</v>
      </c>
      <c r="C12" s="5">
        <v>43519</v>
      </c>
      <c r="D12" s="5">
        <v>43521</v>
      </c>
      <c r="E12" t="s">
        <v>53</v>
      </c>
      <c r="F12" t="s">
        <v>54</v>
      </c>
      <c r="G12">
        <v>1977.12</v>
      </c>
      <c r="H12">
        <v>387.87</v>
      </c>
    </row>
    <row r="13" spans="1:8" x14ac:dyDescent="0.3">
      <c r="A13" t="s">
        <v>52</v>
      </c>
      <c r="B13" s="5">
        <v>34049</v>
      </c>
      <c r="C13" s="5">
        <v>43605</v>
      </c>
      <c r="D13" s="5">
        <v>43610</v>
      </c>
      <c r="E13" t="s">
        <v>53</v>
      </c>
      <c r="F13" t="s">
        <v>54</v>
      </c>
      <c r="G13">
        <v>4381.05</v>
      </c>
      <c r="H13">
        <v>362.13</v>
      </c>
    </row>
    <row r="14" spans="1:8" x14ac:dyDescent="0.3">
      <c r="A14" t="s">
        <v>61</v>
      </c>
      <c r="B14" s="5">
        <v>34419</v>
      </c>
      <c r="C14" s="5">
        <v>43570</v>
      </c>
      <c r="D14" s="5">
        <v>43572</v>
      </c>
      <c r="E14" t="s">
        <v>58</v>
      </c>
      <c r="F14" t="s">
        <v>54</v>
      </c>
      <c r="G14">
        <v>1356.2</v>
      </c>
      <c r="H14">
        <v>112.1</v>
      </c>
    </row>
    <row r="15" spans="1:8" x14ac:dyDescent="0.3">
      <c r="A15" t="s">
        <v>62</v>
      </c>
      <c r="B15" s="5">
        <v>51485</v>
      </c>
      <c r="C15" s="5">
        <v>43528</v>
      </c>
      <c r="D15" s="5">
        <v>43531</v>
      </c>
      <c r="E15" t="s">
        <v>63</v>
      </c>
      <c r="F15" t="s">
        <v>9</v>
      </c>
      <c r="G15">
        <v>3174.3</v>
      </c>
      <c r="H15">
        <v>354.98</v>
      </c>
    </row>
    <row r="16" spans="1:8" x14ac:dyDescent="0.3">
      <c r="A16" t="s">
        <v>64</v>
      </c>
      <c r="B16" s="5">
        <v>25666</v>
      </c>
      <c r="C16" s="5">
        <v>43482</v>
      </c>
      <c r="D16" s="5">
        <v>43484</v>
      </c>
      <c r="E16" t="s">
        <v>45</v>
      </c>
      <c r="F16" t="s">
        <v>13</v>
      </c>
      <c r="G16">
        <v>1757.01</v>
      </c>
      <c r="H16">
        <v>197.28</v>
      </c>
    </row>
    <row r="17" spans="1:8" x14ac:dyDescent="0.3">
      <c r="A17" t="s">
        <v>65</v>
      </c>
      <c r="B17" s="5">
        <v>46304</v>
      </c>
      <c r="C17" s="5">
        <v>43531</v>
      </c>
      <c r="D17" s="5">
        <v>43532</v>
      </c>
      <c r="E17" t="s">
        <v>47</v>
      </c>
      <c r="F17" t="s">
        <v>19</v>
      </c>
      <c r="G17">
        <v>3917.69</v>
      </c>
      <c r="H17">
        <v>255.1</v>
      </c>
    </row>
    <row r="18" spans="1:8" x14ac:dyDescent="0.3">
      <c r="A18" t="s">
        <v>66</v>
      </c>
      <c r="B18" s="5">
        <v>31070</v>
      </c>
      <c r="C18" s="5">
        <v>43621</v>
      </c>
      <c r="D18" s="5">
        <v>43623</v>
      </c>
      <c r="E18" t="s">
        <v>53</v>
      </c>
      <c r="F18" t="s">
        <v>54</v>
      </c>
      <c r="G18">
        <v>1428.43</v>
      </c>
      <c r="H18">
        <v>720.69</v>
      </c>
    </row>
    <row r="19" spans="1:8" x14ac:dyDescent="0.3">
      <c r="A19" t="s">
        <v>60</v>
      </c>
      <c r="B19" s="5">
        <v>54642</v>
      </c>
      <c r="C19" s="5">
        <v>43514</v>
      </c>
      <c r="D19" s="5">
        <v>43517</v>
      </c>
      <c r="E19" t="s">
        <v>53</v>
      </c>
      <c r="F19" t="s">
        <v>54</v>
      </c>
      <c r="G19">
        <v>3635.22</v>
      </c>
      <c r="H19">
        <v>240.09</v>
      </c>
    </row>
    <row r="20" spans="1:8" x14ac:dyDescent="0.3">
      <c r="A20" t="s">
        <v>46</v>
      </c>
      <c r="B20" s="5">
        <v>28187</v>
      </c>
      <c r="C20" s="5">
        <v>43575</v>
      </c>
      <c r="D20" s="5">
        <v>43604</v>
      </c>
      <c r="E20" t="s">
        <v>47</v>
      </c>
      <c r="F20" t="s">
        <v>13</v>
      </c>
      <c r="G20">
        <v>23657.91</v>
      </c>
      <c r="H20">
        <v>760.95</v>
      </c>
    </row>
    <row r="21" spans="1:8" x14ac:dyDescent="0.3">
      <c r="A21" t="s">
        <v>67</v>
      </c>
      <c r="B21" s="5">
        <v>51504</v>
      </c>
      <c r="C21" s="5">
        <v>43539</v>
      </c>
      <c r="D21" s="5">
        <v>43540</v>
      </c>
      <c r="E21" t="s">
        <v>45</v>
      </c>
      <c r="F21" t="s">
        <v>27</v>
      </c>
      <c r="G21">
        <v>2242.77</v>
      </c>
      <c r="H21">
        <v>150.16999999999999</v>
      </c>
    </row>
    <row r="22" spans="1:8" x14ac:dyDescent="0.3">
      <c r="A22" t="s">
        <v>68</v>
      </c>
      <c r="B22" s="5">
        <v>53699</v>
      </c>
      <c r="C22" s="5">
        <v>43514</v>
      </c>
      <c r="D22" s="5">
        <v>43515</v>
      </c>
      <c r="E22" t="s">
        <v>69</v>
      </c>
      <c r="F22" t="s">
        <v>14</v>
      </c>
      <c r="G22">
        <v>1420.31</v>
      </c>
      <c r="H22">
        <v>134.66999999999999</v>
      </c>
    </row>
    <row r="23" spans="1:8" x14ac:dyDescent="0.3">
      <c r="A23" t="s">
        <v>70</v>
      </c>
      <c r="B23" s="5">
        <v>27741</v>
      </c>
      <c r="C23" s="5">
        <v>43620</v>
      </c>
      <c r="D23" s="5">
        <v>43622</v>
      </c>
      <c r="E23" t="s">
        <v>53</v>
      </c>
      <c r="F23" t="s">
        <v>54</v>
      </c>
      <c r="G23">
        <v>1424.22</v>
      </c>
      <c r="H23">
        <v>718.57</v>
      </c>
    </row>
    <row r="24" spans="1:8" x14ac:dyDescent="0.3">
      <c r="A24" t="s">
        <v>71</v>
      </c>
      <c r="B24" s="5">
        <v>32390</v>
      </c>
      <c r="C24" s="5">
        <v>43511</v>
      </c>
      <c r="D24" s="5">
        <v>43513</v>
      </c>
      <c r="E24" t="s">
        <v>45</v>
      </c>
      <c r="F24" t="s">
        <v>13</v>
      </c>
      <c r="G24">
        <v>10543.78</v>
      </c>
      <c r="H24">
        <v>230.94</v>
      </c>
    </row>
    <row r="25" spans="1:8" x14ac:dyDescent="0.3">
      <c r="A25" t="s">
        <v>72</v>
      </c>
      <c r="B25" s="5">
        <v>53088</v>
      </c>
      <c r="C25" s="5">
        <v>43613</v>
      </c>
      <c r="D25" s="5">
        <v>43615</v>
      </c>
      <c r="E25" t="s">
        <v>53</v>
      </c>
      <c r="F25" t="s">
        <v>54</v>
      </c>
      <c r="G25">
        <v>1426.72</v>
      </c>
      <c r="H25">
        <v>719.83</v>
      </c>
    </row>
    <row r="26" spans="1:8" x14ac:dyDescent="0.3">
      <c r="A26" t="s">
        <v>73</v>
      </c>
      <c r="B26" s="5">
        <v>29659</v>
      </c>
      <c r="C26" s="5">
        <v>43634</v>
      </c>
      <c r="D26" s="5">
        <v>43636</v>
      </c>
      <c r="E26" t="s">
        <v>63</v>
      </c>
      <c r="F26" t="s">
        <v>28</v>
      </c>
      <c r="G26">
        <v>1344.13</v>
      </c>
      <c r="H26">
        <v>205.17</v>
      </c>
    </row>
    <row r="27" spans="1:8" x14ac:dyDescent="0.3">
      <c r="A27" t="s">
        <v>74</v>
      </c>
      <c r="B27" s="5">
        <v>24912</v>
      </c>
      <c r="C27" s="5">
        <v>43490</v>
      </c>
      <c r="D27" s="5">
        <v>43493</v>
      </c>
      <c r="E27" t="s">
        <v>51</v>
      </c>
      <c r="F27" t="s">
        <v>23</v>
      </c>
      <c r="G27">
        <v>11169.8</v>
      </c>
      <c r="H27">
        <v>982.6</v>
      </c>
    </row>
    <row r="28" spans="1:8" x14ac:dyDescent="0.3">
      <c r="A28" t="s">
        <v>75</v>
      </c>
      <c r="B28" s="5">
        <v>25973</v>
      </c>
      <c r="C28" s="5">
        <v>43490</v>
      </c>
      <c r="D28" s="5">
        <v>43495</v>
      </c>
      <c r="E28" t="s">
        <v>69</v>
      </c>
      <c r="F28" t="s">
        <v>26</v>
      </c>
      <c r="G28">
        <v>4503.4799999999996</v>
      </c>
      <c r="H28">
        <v>259.62</v>
      </c>
    </row>
    <row r="29" spans="1:8" x14ac:dyDescent="0.3">
      <c r="A29" t="s">
        <v>76</v>
      </c>
      <c r="B29" s="5">
        <v>51260</v>
      </c>
      <c r="C29" s="5">
        <v>43475</v>
      </c>
      <c r="D29" s="5">
        <v>43477</v>
      </c>
      <c r="E29" t="s">
        <v>47</v>
      </c>
      <c r="F29" t="s">
        <v>18</v>
      </c>
      <c r="G29">
        <v>1431.9</v>
      </c>
      <c r="H29">
        <v>205.45</v>
      </c>
    </row>
    <row r="30" spans="1:8" x14ac:dyDescent="0.3">
      <c r="A30" t="s">
        <v>77</v>
      </c>
      <c r="B30" s="5">
        <v>25501</v>
      </c>
      <c r="C30" s="5">
        <v>43466</v>
      </c>
      <c r="D30" s="5">
        <v>43469</v>
      </c>
      <c r="E30" t="s">
        <v>53</v>
      </c>
      <c r="F30" t="s">
        <v>54</v>
      </c>
      <c r="G30">
        <v>3841.53</v>
      </c>
      <c r="H30">
        <v>365.25</v>
      </c>
    </row>
    <row r="31" spans="1:8" x14ac:dyDescent="0.3">
      <c r="A31" t="s">
        <v>78</v>
      </c>
      <c r="B31" s="5">
        <v>32674</v>
      </c>
      <c r="C31" s="5">
        <v>43573</v>
      </c>
      <c r="D31" s="5">
        <v>43575</v>
      </c>
      <c r="E31" t="s">
        <v>45</v>
      </c>
      <c r="F31" t="s">
        <v>15</v>
      </c>
      <c r="G31">
        <v>7905.33</v>
      </c>
      <c r="H31">
        <v>744.06</v>
      </c>
    </row>
    <row r="32" spans="1:8" x14ac:dyDescent="0.3">
      <c r="A32" t="s">
        <v>79</v>
      </c>
      <c r="B32" s="5">
        <v>34264</v>
      </c>
      <c r="C32" s="5">
        <v>43602</v>
      </c>
      <c r="D32" s="5">
        <v>43604</v>
      </c>
      <c r="E32" t="s">
        <v>53</v>
      </c>
      <c r="F32" t="s">
        <v>54</v>
      </c>
      <c r="G32">
        <v>7404.58</v>
      </c>
      <c r="H32">
        <v>114.18</v>
      </c>
    </row>
    <row r="33" spans="1:8" x14ac:dyDescent="0.3">
      <c r="A33" t="s">
        <v>80</v>
      </c>
      <c r="B33" s="5">
        <v>32259</v>
      </c>
      <c r="C33" s="5">
        <v>43574</v>
      </c>
      <c r="D33" s="5">
        <v>43576</v>
      </c>
      <c r="E33" t="s">
        <v>51</v>
      </c>
      <c r="F33" t="s">
        <v>22</v>
      </c>
      <c r="G33">
        <v>7604.37</v>
      </c>
      <c r="H33">
        <v>456.37</v>
      </c>
    </row>
    <row r="34" spans="1:8" x14ac:dyDescent="0.3">
      <c r="A34" t="s">
        <v>81</v>
      </c>
      <c r="B34" s="5">
        <v>28261</v>
      </c>
      <c r="C34" s="5">
        <v>43511</v>
      </c>
      <c r="D34" s="5">
        <v>43512</v>
      </c>
      <c r="E34" t="s">
        <v>63</v>
      </c>
      <c r="F34" t="s">
        <v>10</v>
      </c>
      <c r="G34">
        <v>1934.44</v>
      </c>
      <c r="H34">
        <v>107.11</v>
      </c>
    </row>
    <row r="35" spans="1:8" x14ac:dyDescent="0.3">
      <c r="A35" t="s">
        <v>82</v>
      </c>
      <c r="B35" s="5">
        <v>29649</v>
      </c>
      <c r="C35" s="5">
        <v>43643</v>
      </c>
      <c r="D35" s="5">
        <v>43645</v>
      </c>
      <c r="E35" t="s">
        <v>69</v>
      </c>
      <c r="F35" t="s">
        <v>26</v>
      </c>
      <c r="G35">
        <v>1399.68</v>
      </c>
      <c r="H35">
        <v>199.57</v>
      </c>
    </row>
    <row r="36" spans="1:8" x14ac:dyDescent="0.3">
      <c r="A36" t="s">
        <v>83</v>
      </c>
      <c r="B36" s="5">
        <v>20441</v>
      </c>
      <c r="C36" s="5">
        <v>43474</v>
      </c>
      <c r="D36" s="5">
        <v>43485</v>
      </c>
      <c r="E36" t="s">
        <v>47</v>
      </c>
      <c r="F36" t="s">
        <v>18</v>
      </c>
      <c r="G36">
        <v>9054.5400000000009</v>
      </c>
      <c r="H36">
        <v>1293.33</v>
      </c>
    </row>
    <row r="37" spans="1:8" x14ac:dyDescent="0.3">
      <c r="A37" t="s">
        <v>84</v>
      </c>
      <c r="B37" s="5">
        <v>20098</v>
      </c>
      <c r="C37" s="5">
        <v>43570</v>
      </c>
      <c r="D37" s="5">
        <v>43574</v>
      </c>
      <c r="E37" t="s">
        <v>51</v>
      </c>
      <c r="F37" t="s">
        <v>22</v>
      </c>
      <c r="G37">
        <v>7656.57</v>
      </c>
      <c r="H37">
        <v>246.27</v>
      </c>
    </row>
    <row r="38" spans="1:8" x14ac:dyDescent="0.3">
      <c r="A38" t="s">
        <v>85</v>
      </c>
      <c r="B38" s="5">
        <v>28153</v>
      </c>
      <c r="C38" s="5">
        <v>43575</v>
      </c>
      <c r="D38" s="5">
        <v>43577</v>
      </c>
      <c r="E38" t="s">
        <v>47</v>
      </c>
      <c r="F38" t="s">
        <v>19</v>
      </c>
      <c r="G38">
        <v>7589.59</v>
      </c>
      <c r="H38">
        <v>244.11</v>
      </c>
    </row>
    <row r="39" spans="1:8" x14ac:dyDescent="0.3">
      <c r="A39" t="s">
        <v>86</v>
      </c>
      <c r="B39" s="5">
        <v>53261</v>
      </c>
      <c r="C39" s="5">
        <v>43614</v>
      </c>
      <c r="D39" s="5">
        <v>43617</v>
      </c>
      <c r="E39" t="s">
        <v>45</v>
      </c>
      <c r="F39" t="s">
        <v>27</v>
      </c>
      <c r="G39">
        <v>7279.67</v>
      </c>
      <c r="H39">
        <v>336.75</v>
      </c>
    </row>
    <row r="40" spans="1:8" x14ac:dyDescent="0.3">
      <c r="A40" t="s">
        <v>74</v>
      </c>
      <c r="B40" s="5">
        <v>24912</v>
      </c>
      <c r="C40" s="5">
        <v>43494</v>
      </c>
      <c r="D40" s="5">
        <v>43494</v>
      </c>
      <c r="E40" t="s">
        <v>51</v>
      </c>
      <c r="F40" t="s">
        <v>23</v>
      </c>
      <c r="G40">
        <v>1105.9100000000001</v>
      </c>
      <c r="H40">
        <v>466.31</v>
      </c>
    </row>
    <row r="41" spans="1:8" x14ac:dyDescent="0.3">
      <c r="A41" t="s">
        <v>76</v>
      </c>
      <c r="B41" s="5">
        <v>51260</v>
      </c>
      <c r="C41" s="5">
        <v>43478</v>
      </c>
      <c r="D41" s="5">
        <v>43480</v>
      </c>
      <c r="E41" t="s">
        <v>47</v>
      </c>
      <c r="F41" t="s">
        <v>25</v>
      </c>
      <c r="G41">
        <v>10816.21</v>
      </c>
      <c r="H41">
        <v>190.26</v>
      </c>
    </row>
    <row r="42" spans="1:8" x14ac:dyDescent="0.3">
      <c r="A42" t="s">
        <v>74</v>
      </c>
      <c r="B42" s="5">
        <v>24912</v>
      </c>
      <c r="C42" s="5">
        <v>43515</v>
      </c>
      <c r="D42" s="5">
        <v>43516</v>
      </c>
      <c r="E42" t="s">
        <v>69</v>
      </c>
      <c r="F42" t="s">
        <v>26</v>
      </c>
      <c r="G42">
        <v>3984.17</v>
      </c>
      <c r="H42">
        <v>78.23</v>
      </c>
    </row>
    <row r="43" spans="1:8" x14ac:dyDescent="0.3">
      <c r="A43" t="s">
        <v>78</v>
      </c>
      <c r="B43" s="5">
        <v>32674</v>
      </c>
      <c r="C43" s="5">
        <v>43543</v>
      </c>
      <c r="D43" s="5">
        <v>43544</v>
      </c>
      <c r="E43" t="s">
        <v>45</v>
      </c>
      <c r="F43" t="s">
        <v>15</v>
      </c>
      <c r="G43">
        <v>2180.19</v>
      </c>
      <c r="H43">
        <v>141.16</v>
      </c>
    </row>
    <row r="44" spans="1:8" x14ac:dyDescent="0.3">
      <c r="A44" t="s">
        <v>87</v>
      </c>
      <c r="B44" s="5">
        <v>29568</v>
      </c>
      <c r="C44" s="5">
        <v>43609</v>
      </c>
      <c r="D44" s="5">
        <v>43611</v>
      </c>
      <c r="E44" t="s">
        <v>47</v>
      </c>
      <c r="F44" t="s">
        <v>19</v>
      </c>
      <c r="G44">
        <v>1402.44</v>
      </c>
      <c r="H44">
        <v>707.57</v>
      </c>
    </row>
    <row r="45" spans="1:8" x14ac:dyDescent="0.3">
      <c r="A45" t="s">
        <v>64</v>
      </c>
      <c r="B45" s="5">
        <v>25666</v>
      </c>
      <c r="C45" s="5">
        <v>43629</v>
      </c>
      <c r="D45" s="5">
        <v>43631</v>
      </c>
      <c r="E45" t="s">
        <v>49</v>
      </c>
      <c r="F45" t="s">
        <v>17</v>
      </c>
      <c r="G45">
        <v>7890.45</v>
      </c>
      <c r="H45">
        <v>409.89</v>
      </c>
    </row>
    <row r="46" spans="1:8" x14ac:dyDescent="0.3">
      <c r="A46" t="s">
        <v>88</v>
      </c>
      <c r="B46" s="5">
        <v>51054</v>
      </c>
      <c r="C46" s="5">
        <v>43593</v>
      </c>
      <c r="D46" s="5">
        <v>43596</v>
      </c>
      <c r="E46" t="s">
        <v>69</v>
      </c>
      <c r="F46" t="s">
        <v>14</v>
      </c>
      <c r="G46">
        <v>4318.83</v>
      </c>
      <c r="H46">
        <v>463.13</v>
      </c>
    </row>
    <row r="47" spans="1:8" x14ac:dyDescent="0.3">
      <c r="A47" t="s">
        <v>88</v>
      </c>
      <c r="B47" s="5">
        <v>51054</v>
      </c>
      <c r="C47" s="5">
        <v>43605</v>
      </c>
      <c r="D47" s="5">
        <v>43608</v>
      </c>
      <c r="E47" t="s">
        <v>69</v>
      </c>
      <c r="F47" t="s">
        <v>26</v>
      </c>
      <c r="G47">
        <v>4076.7</v>
      </c>
      <c r="H47">
        <v>437.16</v>
      </c>
    </row>
    <row r="48" spans="1:8" x14ac:dyDescent="0.3">
      <c r="A48" t="s">
        <v>89</v>
      </c>
      <c r="B48" s="5">
        <v>52981</v>
      </c>
      <c r="C48" s="5">
        <v>43544</v>
      </c>
      <c r="D48" s="5">
        <v>43547</v>
      </c>
      <c r="E48" t="s">
        <v>58</v>
      </c>
      <c r="F48" t="s">
        <v>54</v>
      </c>
      <c r="G48">
        <v>1888.56</v>
      </c>
      <c r="H48">
        <v>838.65</v>
      </c>
    </row>
    <row r="49" spans="1:8" x14ac:dyDescent="0.3">
      <c r="A49" t="s">
        <v>90</v>
      </c>
      <c r="B49" s="5">
        <v>33952</v>
      </c>
      <c r="C49" s="5">
        <v>43473</v>
      </c>
      <c r="D49" s="5">
        <v>43483</v>
      </c>
      <c r="E49" t="s">
        <v>91</v>
      </c>
      <c r="F49" t="s">
        <v>12</v>
      </c>
      <c r="G49">
        <v>13422.9</v>
      </c>
      <c r="H49">
        <v>719.76</v>
      </c>
    </row>
    <row r="50" spans="1:8" x14ac:dyDescent="0.3">
      <c r="A50" t="s">
        <v>92</v>
      </c>
      <c r="B50" s="5">
        <v>49368</v>
      </c>
      <c r="C50" s="5">
        <v>43485</v>
      </c>
      <c r="D50" s="5">
        <v>43489</v>
      </c>
      <c r="E50" t="s">
        <v>63</v>
      </c>
      <c r="F50" t="s">
        <v>10</v>
      </c>
      <c r="G50">
        <v>1147.68</v>
      </c>
      <c r="H50">
        <v>600.45000000000005</v>
      </c>
    </row>
    <row r="51" spans="1:8" x14ac:dyDescent="0.3">
      <c r="A51" t="s">
        <v>87</v>
      </c>
      <c r="B51" s="5">
        <v>29568</v>
      </c>
      <c r="C51" s="5">
        <v>43572</v>
      </c>
      <c r="D51" s="5">
        <v>43574</v>
      </c>
      <c r="E51" t="s">
        <v>47</v>
      </c>
      <c r="F51" t="s">
        <v>18</v>
      </c>
      <c r="G51">
        <v>1357.05</v>
      </c>
      <c r="H51">
        <v>377.89</v>
      </c>
    </row>
    <row r="52" spans="1:8" x14ac:dyDescent="0.3">
      <c r="A52" t="s">
        <v>88</v>
      </c>
      <c r="B52" s="5">
        <v>51054</v>
      </c>
      <c r="C52" s="5">
        <v>43585</v>
      </c>
      <c r="D52" s="5">
        <v>43591</v>
      </c>
      <c r="E52" t="s">
        <v>69</v>
      </c>
      <c r="F52" t="s">
        <v>14</v>
      </c>
      <c r="G52">
        <v>4237.32</v>
      </c>
      <c r="H52">
        <v>454.39</v>
      </c>
    </row>
    <row r="53" spans="1:8" x14ac:dyDescent="0.3">
      <c r="A53" t="s">
        <v>76</v>
      </c>
      <c r="B53" s="5">
        <v>51054</v>
      </c>
      <c r="C53" s="5">
        <v>43526</v>
      </c>
      <c r="D53" s="5">
        <v>43527</v>
      </c>
      <c r="E53" t="s">
        <v>58</v>
      </c>
      <c r="F53" t="s">
        <v>54</v>
      </c>
      <c r="G53">
        <v>1156.71</v>
      </c>
      <c r="H53">
        <v>1840.59</v>
      </c>
    </row>
    <row r="54" spans="1:8" x14ac:dyDescent="0.3">
      <c r="A54" t="s">
        <v>93</v>
      </c>
      <c r="B54" s="5">
        <v>53279</v>
      </c>
      <c r="C54" s="5">
        <v>43558</v>
      </c>
      <c r="D54" s="5">
        <v>43565</v>
      </c>
      <c r="E54" t="s">
        <v>51</v>
      </c>
      <c r="F54" t="s">
        <v>23</v>
      </c>
      <c r="G54">
        <v>4179.63</v>
      </c>
      <c r="H54">
        <v>448.2</v>
      </c>
    </row>
    <row r="55" spans="1:8" x14ac:dyDescent="0.3">
      <c r="A55" t="s">
        <v>94</v>
      </c>
      <c r="B55" s="5">
        <v>28238</v>
      </c>
      <c r="C55" s="5">
        <v>43562</v>
      </c>
      <c r="D55" s="5">
        <v>43564</v>
      </c>
      <c r="E55" t="s">
        <v>51</v>
      </c>
      <c r="F55" t="s">
        <v>23</v>
      </c>
      <c r="G55">
        <v>1443.48</v>
      </c>
      <c r="H55">
        <v>464.37</v>
      </c>
    </row>
    <row r="56" spans="1:8" x14ac:dyDescent="0.3">
      <c r="A56" t="s">
        <v>61</v>
      </c>
      <c r="B56" s="5">
        <v>34419</v>
      </c>
      <c r="C56" s="5">
        <v>43585</v>
      </c>
      <c r="D56" s="5">
        <v>43587</v>
      </c>
      <c r="E56" t="s">
        <v>58</v>
      </c>
      <c r="F56" t="s">
        <v>54</v>
      </c>
      <c r="G56">
        <v>1365.14</v>
      </c>
      <c r="H56">
        <v>112.84</v>
      </c>
    </row>
    <row r="57" spans="1:8" x14ac:dyDescent="0.3">
      <c r="A57" t="s">
        <v>95</v>
      </c>
      <c r="B57" s="5">
        <v>20101</v>
      </c>
      <c r="C57" s="5">
        <v>43621</v>
      </c>
      <c r="D57" s="5">
        <v>43623</v>
      </c>
      <c r="E57" t="s">
        <v>49</v>
      </c>
      <c r="F57" t="s">
        <v>17</v>
      </c>
      <c r="G57">
        <v>7379.85</v>
      </c>
      <c r="H57">
        <v>383.36</v>
      </c>
    </row>
    <row r="58" spans="1:8" x14ac:dyDescent="0.3">
      <c r="A58" t="s">
        <v>96</v>
      </c>
      <c r="B58" s="5">
        <v>36541</v>
      </c>
      <c r="C58" s="5">
        <v>43599</v>
      </c>
      <c r="D58" s="5">
        <v>43625</v>
      </c>
      <c r="E58" t="s">
        <v>53</v>
      </c>
      <c r="F58" t="s">
        <v>54</v>
      </c>
      <c r="G58">
        <v>12190.23</v>
      </c>
      <c r="H58">
        <v>1007.64</v>
      </c>
    </row>
    <row r="59" spans="1:8" x14ac:dyDescent="0.3">
      <c r="A59" t="s">
        <v>97</v>
      </c>
      <c r="B59" s="5">
        <v>32170</v>
      </c>
      <c r="C59" s="5">
        <v>43635</v>
      </c>
      <c r="D59" s="5">
        <v>43639</v>
      </c>
      <c r="E59" t="s">
        <v>91</v>
      </c>
      <c r="F59" t="s">
        <v>24</v>
      </c>
      <c r="G59">
        <v>7329.7</v>
      </c>
      <c r="H59">
        <v>380.76</v>
      </c>
    </row>
    <row r="60" spans="1:8" x14ac:dyDescent="0.3">
      <c r="A60" t="s">
        <v>98</v>
      </c>
      <c r="B60" s="5">
        <v>32190</v>
      </c>
      <c r="C60" s="5">
        <v>43554</v>
      </c>
      <c r="D60" s="5">
        <v>43554</v>
      </c>
      <c r="E60" t="s">
        <v>63</v>
      </c>
      <c r="F60" t="s">
        <v>28</v>
      </c>
      <c r="G60">
        <v>2112.0700000000002</v>
      </c>
      <c r="H60">
        <v>106.49</v>
      </c>
    </row>
    <row r="61" spans="1:8" x14ac:dyDescent="0.3">
      <c r="A61" t="s">
        <v>65</v>
      </c>
      <c r="B61" s="5">
        <v>46304</v>
      </c>
      <c r="C61" s="5">
        <v>43534</v>
      </c>
      <c r="D61" s="5">
        <v>43534</v>
      </c>
      <c r="E61" t="s">
        <v>45</v>
      </c>
      <c r="F61" t="s">
        <v>13</v>
      </c>
      <c r="G61">
        <v>2254.87</v>
      </c>
      <c r="H61">
        <v>175.83</v>
      </c>
    </row>
    <row r="62" spans="1:8" x14ac:dyDescent="0.3">
      <c r="A62" t="s">
        <v>78</v>
      </c>
      <c r="B62" s="5">
        <v>32674</v>
      </c>
      <c r="C62" s="5">
        <v>43622</v>
      </c>
      <c r="D62" s="5">
        <v>43624</v>
      </c>
      <c r="E62" t="s">
        <v>45</v>
      </c>
      <c r="F62" t="s">
        <v>13</v>
      </c>
      <c r="G62">
        <v>1438.57</v>
      </c>
      <c r="H62">
        <v>725.81</v>
      </c>
    </row>
    <row r="63" spans="1:8" x14ac:dyDescent="0.3">
      <c r="A63" t="s">
        <v>99</v>
      </c>
      <c r="B63" s="5">
        <v>50939</v>
      </c>
      <c r="C63" s="5">
        <v>43589</v>
      </c>
      <c r="D63" s="5">
        <v>43591</v>
      </c>
      <c r="E63" t="s">
        <v>63</v>
      </c>
      <c r="F63" t="s">
        <v>28</v>
      </c>
      <c r="G63">
        <v>1456.59</v>
      </c>
      <c r="H63">
        <v>468.59</v>
      </c>
    </row>
    <row r="64" spans="1:8" x14ac:dyDescent="0.3">
      <c r="A64" t="s">
        <v>100</v>
      </c>
      <c r="B64" s="5">
        <v>20289</v>
      </c>
      <c r="C64" s="5">
        <v>43511</v>
      </c>
      <c r="D64" s="5">
        <v>43539</v>
      </c>
      <c r="E64" t="s">
        <v>69</v>
      </c>
      <c r="F64" t="s">
        <v>14</v>
      </c>
      <c r="G64">
        <v>24167.97</v>
      </c>
      <c r="H64">
        <v>883.53</v>
      </c>
    </row>
    <row r="65" spans="1:8" x14ac:dyDescent="0.3">
      <c r="A65" t="s">
        <v>78</v>
      </c>
      <c r="B65" s="5">
        <v>32674</v>
      </c>
      <c r="C65" s="5">
        <v>43580</v>
      </c>
      <c r="D65" s="5">
        <v>43584</v>
      </c>
      <c r="E65" t="s">
        <v>45</v>
      </c>
      <c r="F65" t="s">
        <v>15</v>
      </c>
      <c r="G65">
        <v>7398.98</v>
      </c>
      <c r="H65">
        <v>696.4</v>
      </c>
    </row>
    <row r="66" spans="1:8" x14ac:dyDescent="0.3">
      <c r="A66" t="s">
        <v>101</v>
      </c>
      <c r="B66" s="5">
        <v>29568</v>
      </c>
      <c r="C66" s="5">
        <v>43470</v>
      </c>
      <c r="D66" s="5">
        <v>43480</v>
      </c>
      <c r="E66" t="s">
        <v>91</v>
      </c>
      <c r="F66" t="s">
        <v>24</v>
      </c>
      <c r="G66">
        <v>10556.64</v>
      </c>
      <c r="H66">
        <v>1036.3499999999999</v>
      </c>
    </row>
    <row r="67" spans="1:8" x14ac:dyDescent="0.3">
      <c r="A67" t="s">
        <v>102</v>
      </c>
      <c r="B67" s="5">
        <v>50939</v>
      </c>
      <c r="C67" s="5">
        <v>43574</v>
      </c>
      <c r="D67" s="5">
        <v>43585</v>
      </c>
      <c r="E67" t="s">
        <v>58</v>
      </c>
      <c r="F67" t="s">
        <v>54</v>
      </c>
      <c r="G67">
        <v>7663.83</v>
      </c>
      <c r="H67">
        <v>691.89</v>
      </c>
    </row>
    <row r="68" spans="1:8" x14ac:dyDescent="0.3">
      <c r="A68" t="s">
        <v>87</v>
      </c>
      <c r="B68" s="5">
        <v>29568</v>
      </c>
      <c r="C68" s="5">
        <v>43606</v>
      </c>
      <c r="D68" s="5">
        <v>43608</v>
      </c>
      <c r="E68" t="s">
        <v>47</v>
      </c>
      <c r="F68" t="s">
        <v>18</v>
      </c>
      <c r="G68">
        <v>1433.41</v>
      </c>
      <c r="H68">
        <v>399.15</v>
      </c>
    </row>
    <row r="69" spans="1:8" x14ac:dyDescent="0.3">
      <c r="A69" t="s">
        <v>103</v>
      </c>
      <c r="B69" s="5">
        <v>52981</v>
      </c>
      <c r="C69" s="5">
        <v>43553</v>
      </c>
      <c r="D69" s="5">
        <v>43554</v>
      </c>
      <c r="E69" t="s">
        <v>63</v>
      </c>
      <c r="F69" t="s">
        <v>28</v>
      </c>
      <c r="G69">
        <v>1810.16</v>
      </c>
      <c r="H69">
        <v>96.88</v>
      </c>
    </row>
    <row r="70" spans="1:8" x14ac:dyDescent="0.3">
      <c r="A70" t="s">
        <v>104</v>
      </c>
      <c r="B70" s="5">
        <v>36467</v>
      </c>
      <c r="C70" s="5">
        <v>43529</v>
      </c>
      <c r="D70" s="5">
        <v>43530</v>
      </c>
      <c r="E70" t="s">
        <v>47</v>
      </c>
      <c r="F70" t="s">
        <v>13</v>
      </c>
      <c r="G70">
        <v>2620.5300000000002</v>
      </c>
      <c r="H70">
        <v>840.1</v>
      </c>
    </row>
    <row r="71" spans="1:8" x14ac:dyDescent="0.3">
      <c r="A71" t="s">
        <v>105</v>
      </c>
      <c r="B71" s="5">
        <v>49081</v>
      </c>
      <c r="C71" s="5">
        <v>43634</v>
      </c>
      <c r="D71" s="5">
        <v>43636</v>
      </c>
      <c r="E71" t="s">
        <v>58</v>
      </c>
      <c r="F71" t="s">
        <v>54</v>
      </c>
      <c r="G71">
        <v>7292.39</v>
      </c>
      <c r="H71">
        <v>658.36</v>
      </c>
    </row>
    <row r="72" spans="1:8" x14ac:dyDescent="0.3">
      <c r="A72" t="s">
        <v>106</v>
      </c>
      <c r="B72" s="5">
        <v>53161</v>
      </c>
      <c r="C72" s="5">
        <v>43603</v>
      </c>
      <c r="D72" s="5">
        <v>43604</v>
      </c>
      <c r="E72" t="s">
        <v>49</v>
      </c>
      <c r="F72" t="s">
        <v>17</v>
      </c>
      <c r="G72">
        <v>1351.81</v>
      </c>
      <c r="H72">
        <v>111.74</v>
      </c>
    </row>
    <row r="73" spans="1:8" x14ac:dyDescent="0.3">
      <c r="A73" t="s">
        <v>107</v>
      </c>
      <c r="B73" s="5">
        <v>24495</v>
      </c>
      <c r="C73" s="5">
        <v>43558</v>
      </c>
      <c r="D73" s="5">
        <v>43562</v>
      </c>
      <c r="E73" t="s">
        <v>51</v>
      </c>
      <c r="F73" t="s">
        <v>22</v>
      </c>
      <c r="G73">
        <v>4383.03</v>
      </c>
      <c r="H73">
        <v>470.01</v>
      </c>
    </row>
    <row r="74" spans="1:8" x14ac:dyDescent="0.3">
      <c r="A74" t="s">
        <v>57</v>
      </c>
      <c r="B74" s="5">
        <v>52975</v>
      </c>
      <c r="C74" s="5">
        <v>43581</v>
      </c>
      <c r="D74" s="5">
        <v>43582</v>
      </c>
      <c r="E74" t="s">
        <v>63</v>
      </c>
      <c r="F74" t="s">
        <v>10</v>
      </c>
      <c r="G74">
        <v>1457.82</v>
      </c>
      <c r="H74">
        <v>83.78</v>
      </c>
    </row>
    <row r="75" spans="1:8" x14ac:dyDescent="0.3">
      <c r="A75" t="s">
        <v>78</v>
      </c>
      <c r="B75" s="5">
        <v>32674</v>
      </c>
      <c r="C75" s="5">
        <v>43611</v>
      </c>
      <c r="D75" s="5">
        <v>43615</v>
      </c>
      <c r="E75" t="s">
        <v>45</v>
      </c>
      <c r="F75" t="s">
        <v>15</v>
      </c>
      <c r="G75">
        <v>7225.1</v>
      </c>
      <c r="H75">
        <v>680.04</v>
      </c>
    </row>
    <row r="76" spans="1:8" x14ac:dyDescent="0.3">
      <c r="A76" t="s">
        <v>92</v>
      </c>
      <c r="B76" s="5">
        <v>49368</v>
      </c>
      <c r="C76" s="5">
        <v>43523</v>
      </c>
      <c r="D76" s="5">
        <v>43524</v>
      </c>
      <c r="E76" t="s">
        <v>58</v>
      </c>
      <c r="F76" t="s">
        <v>54</v>
      </c>
      <c r="G76">
        <v>1452.14</v>
      </c>
      <c r="H76">
        <v>130.22999999999999</v>
      </c>
    </row>
    <row r="77" spans="1:8" x14ac:dyDescent="0.3">
      <c r="A77" t="s">
        <v>108</v>
      </c>
      <c r="B77" s="5">
        <v>54220</v>
      </c>
      <c r="C77" s="5">
        <v>43538</v>
      </c>
      <c r="D77" s="5">
        <v>43542</v>
      </c>
      <c r="E77" t="s">
        <v>58</v>
      </c>
      <c r="F77" t="s">
        <v>54</v>
      </c>
      <c r="G77">
        <v>6405.24</v>
      </c>
      <c r="H77">
        <v>522.33000000000004</v>
      </c>
    </row>
    <row r="78" spans="1:8" x14ac:dyDescent="0.3">
      <c r="A78" t="s">
        <v>109</v>
      </c>
      <c r="B78" s="5">
        <v>48978</v>
      </c>
      <c r="C78" s="5">
        <v>43497</v>
      </c>
      <c r="D78" s="5">
        <v>43499</v>
      </c>
      <c r="E78" t="s">
        <v>53</v>
      </c>
      <c r="F78" t="s">
        <v>54</v>
      </c>
      <c r="G78">
        <v>1372.09</v>
      </c>
      <c r="H78">
        <v>191.94</v>
      </c>
    </row>
    <row r="79" spans="1:8" x14ac:dyDescent="0.3">
      <c r="A79" t="s">
        <v>110</v>
      </c>
      <c r="B79" s="5">
        <v>52003</v>
      </c>
      <c r="C79" s="5">
        <v>43559</v>
      </c>
      <c r="D79" s="5">
        <v>43561</v>
      </c>
      <c r="E79" t="s">
        <v>63</v>
      </c>
      <c r="F79" t="s">
        <v>28</v>
      </c>
      <c r="G79">
        <v>7214.57</v>
      </c>
      <c r="H79">
        <v>377.49</v>
      </c>
    </row>
    <row r="80" spans="1:8" x14ac:dyDescent="0.3">
      <c r="A80" t="s">
        <v>111</v>
      </c>
      <c r="B80" s="5">
        <v>27686</v>
      </c>
      <c r="C80" s="5">
        <v>43565</v>
      </c>
      <c r="D80" s="5">
        <v>43574</v>
      </c>
      <c r="E80" t="s">
        <v>58</v>
      </c>
      <c r="F80" t="s">
        <v>54</v>
      </c>
      <c r="G80">
        <v>12471.03</v>
      </c>
      <c r="H80">
        <v>592.71</v>
      </c>
    </row>
    <row r="81" spans="1:8" x14ac:dyDescent="0.3">
      <c r="A81" t="s">
        <v>112</v>
      </c>
      <c r="B81" s="5">
        <v>32504</v>
      </c>
      <c r="C81" s="5">
        <v>43489</v>
      </c>
      <c r="D81" s="5">
        <v>43489</v>
      </c>
      <c r="E81" t="s">
        <v>53</v>
      </c>
      <c r="F81" t="s">
        <v>54</v>
      </c>
      <c r="G81">
        <v>1848.02</v>
      </c>
      <c r="H81">
        <v>170.89</v>
      </c>
    </row>
    <row r="82" spans="1:8" x14ac:dyDescent="0.3">
      <c r="A82" t="s">
        <v>113</v>
      </c>
      <c r="B82" s="5">
        <v>52995</v>
      </c>
      <c r="C82" s="5">
        <v>43639</v>
      </c>
      <c r="D82" s="5">
        <v>43640</v>
      </c>
      <c r="E82" t="s">
        <v>63</v>
      </c>
      <c r="F82" t="s">
        <v>9</v>
      </c>
      <c r="G82">
        <v>1239.48</v>
      </c>
      <c r="H82">
        <v>77.64</v>
      </c>
    </row>
    <row r="83" spans="1:8" x14ac:dyDescent="0.3">
      <c r="A83" t="s">
        <v>48</v>
      </c>
      <c r="B83" s="5">
        <v>19387</v>
      </c>
      <c r="C83" s="5">
        <v>43605</v>
      </c>
      <c r="D83" s="5">
        <v>43607</v>
      </c>
      <c r="E83" t="s">
        <v>91</v>
      </c>
      <c r="F83" t="s">
        <v>24</v>
      </c>
      <c r="G83">
        <v>7727.49</v>
      </c>
      <c r="H83">
        <v>401.42</v>
      </c>
    </row>
    <row r="84" spans="1:8" x14ac:dyDescent="0.3">
      <c r="A84" t="s">
        <v>72</v>
      </c>
      <c r="B84" s="5">
        <v>53088</v>
      </c>
      <c r="C84" s="5">
        <v>43482</v>
      </c>
      <c r="D84" s="5">
        <v>43485</v>
      </c>
      <c r="E84" t="s">
        <v>53</v>
      </c>
      <c r="F84" t="s">
        <v>54</v>
      </c>
      <c r="G84">
        <v>4491.45</v>
      </c>
      <c r="H84">
        <v>204.5</v>
      </c>
    </row>
    <row r="85" spans="1:8" x14ac:dyDescent="0.3">
      <c r="A85" t="s">
        <v>57</v>
      </c>
      <c r="B85" s="5">
        <v>52975</v>
      </c>
      <c r="C85" s="5">
        <v>43644</v>
      </c>
      <c r="D85" s="5">
        <v>43646</v>
      </c>
      <c r="E85" t="s">
        <v>58</v>
      </c>
      <c r="F85" t="s">
        <v>54</v>
      </c>
      <c r="G85">
        <v>1353.32</v>
      </c>
      <c r="H85">
        <v>192.96</v>
      </c>
    </row>
    <row r="86" spans="1:8" x14ac:dyDescent="0.3">
      <c r="A86" t="s">
        <v>83</v>
      </c>
      <c r="B86" s="5">
        <v>20441</v>
      </c>
      <c r="C86" s="5">
        <v>43474</v>
      </c>
      <c r="D86" s="5">
        <v>43485</v>
      </c>
      <c r="E86" t="s">
        <v>47</v>
      </c>
      <c r="F86" t="s">
        <v>18</v>
      </c>
      <c r="G86">
        <v>9054.5400000000009</v>
      </c>
      <c r="H86">
        <v>1293.33</v>
      </c>
    </row>
    <row r="87" spans="1:8" x14ac:dyDescent="0.3">
      <c r="A87" t="s">
        <v>52</v>
      </c>
      <c r="B87" s="5">
        <v>34049</v>
      </c>
      <c r="C87" s="5">
        <v>43584</v>
      </c>
      <c r="D87" s="5">
        <v>43586</v>
      </c>
      <c r="E87" t="s">
        <v>45</v>
      </c>
      <c r="F87" t="s">
        <v>27</v>
      </c>
      <c r="G87">
        <v>1414.41</v>
      </c>
      <c r="H87">
        <v>116.91</v>
      </c>
    </row>
    <row r="88" spans="1:8" x14ac:dyDescent="0.3">
      <c r="A88" t="s">
        <v>74</v>
      </c>
      <c r="B88" s="5">
        <v>24912</v>
      </c>
      <c r="C88" s="5">
        <v>43517</v>
      </c>
      <c r="D88" s="5">
        <v>43519</v>
      </c>
      <c r="E88" t="s">
        <v>53</v>
      </c>
      <c r="F88" t="s">
        <v>54</v>
      </c>
      <c r="G88">
        <v>1966.9</v>
      </c>
      <c r="H88">
        <v>235.74</v>
      </c>
    </row>
    <row r="89" spans="1:8" x14ac:dyDescent="0.3">
      <c r="A89" t="s">
        <v>114</v>
      </c>
      <c r="B89" s="5">
        <v>20150</v>
      </c>
      <c r="C89" s="5">
        <v>43484</v>
      </c>
      <c r="D89" s="5">
        <v>43488</v>
      </c>
      <c r="E89" t="s">
        <v>63</v>
      </c>
      <c r="F89" t="s">
        <v>28</v>
      </c>
      <c r="G89">
        <v>5449.32</v>
      </c>
      <c r="H89">
        <v>328.29</v>
      </c>
    </row>
    <row r="90" spans="1:8" x14ac:dyDescent="0.3">
      <c r="A90" t="s">
        <v>88</v>
      </c>
      <c r="B90" s="5">
        <v>51054</v>
      </c>
      <c r="C90" s="5">
        <v>43579</v>
      </c>
      <c r="D90" s="5">
        <v>43580</v>
      </c>
      <c r="E90" t="s">
        <v>69</v>
      </c>
      <c r="F90" t="s">
        <v>14</v>
      </c>
      <c r="G90">
        <v>1406.95</v>
      </c>
      <c r="H90">
        <v>452.62</v>
      </c>
    </row>
    <row r="91" spans="1:8" x14ac:dyDescent="0.3">
      <c r="A91" t="s">
        <v>115</v>
      </c>
      <c r="B91" s="5">
        <v>24535</v>
      </c>
      <c r="C91" s="5">
        <v>43485</v>
      </c>
      <c r="D91" s="5">
        <v>43485</v>
      </c>
      <c r="E91" t="s">
        <v>63</v>
      </c>
      <c r="F91" t="s">
        <v>10</v>
      </c>
      <c r="G91">
        <v>1165.68</v>
      </c>
      <c r="H91">
        <v>167.65</v>
      </c>
    </row>
    <row r="92" spans="1:8" x14ac:dyDescent="0.3">
      <c r="A92" t="s">
        <v>46</v>
      </c>
      <c r="B92" s="5">
        <v>28187</v>
      </c>
      <c r="C92" s="5">
        <v>43564</v>
      </c>
      <c r="D92" s="5">
        <v>43566</v>
      </c>
      <c r="E92" t="s">
        <v>47</v>
      </c>
      <c r="F92" t="s">
        <v>13</v>
      </c>
      <c r="G92">
        <v>7361.05</v>
      </c>
      <c r="H92">
        <v>236.76</v>
      </c>
    </row>
    <row r="93" spans="1:8" x14ac:dyDescent="0.3">
      <c r="A93" t="s">
        <v>105</v>
      </c>
      <c r="B93" s="5">
        <v>49081</v>
      </c>
      <c r="C93" s="5">
        <v>43630</v>
      </c>
      <c r="D93" s="5">
        <v>43632</v>
      </c>
      <c r="E93" t="s">
        <v>58</v>
      </c>
      <c r="F93" t="s">
        <v>12</v>
      </c>
      <c r="G93">
        <v>7673.14</v>
      </c>
      <c r="H93">
        <v>692.73</v>
      </c>
    </row>
    <row r="94" spans="1:8" x14ac:dyDescent="0.3">
      <c r="A94" t="s">
        <v>116</v>
      </c>
      <c r="B94" s="5">
        <v>51260</v>
      </c>
      <c r="C94" s="5">
        <v>43477</v>
      </c>
      <c r="D94" s="5">
        <v>43482</v>
      </c>
      <c r="E94" t="s">
        <v>117</v>
      </c>
      <c r="F94" t="s">
        <v>25</v>
      </c>
      <c r="G94">
        <v>2925.69</v>
      </c>
      <c r="H94">
        <v>409.17</v>
      </c>
    </row>
    <row r="95" spans="1:8" x14ac:dyDescent="0.3">
      <c r="A95" t="s">
        <v>111</v>
      </c>
      <c r="B95" s="5">
        <v>27686</v>
      </c>
      <c r="C95" s="5">
        <v>43576</v>
      </c>
      <c r="D95" s="5">
        <v>43578</v>
      </c>
      <c r="E95" t="s">
        <v>58</v>
      </c>
      <c r="F95" t="s">
        <v>54</v>
      </c>
      <c r="G95">
        <v>1426.62</v>
      </c>
      <c r="H95">
        <v>203.41</v>
      </c>
    </row>
    <row r="96" spans="1:8" x14ac:dyDescent="0.3">
      <c r="A96" t="s">
        <v>118</v>
      </c>
      <c r="B96" s="5">
        <v>25259</v>
      </c>
      <c r="C96" s="5">
        <v>43627</v>
      </c>
      <c r="D96" s="5">
        <v>43629</v>
      </c>
      <c r="E96" t="s">
        <v>45</v>
      </c>
      <c r="F96" t="s">
        <v>13</v>
      </c>
      <c r="G96">
        <v>1464.05</v>
      </c>
      <c r="H96">
        <v>410.63</v>
      </c>
    </row>
    <row r="97" spans="1:8" x14ac:dyDescent="0.3">
      <c r="A97" t="s">
        <v>52</v>
      </c>
      <c r="B97" s="5">
        <v>34049</v>
      </c>
      <c r="C97" s="5">
        <v>43481</v>
      </c>
      <c r="D97" s="5">
        <v>43481</v>
      </c>
      <c r="E97" t="s">
        <v>45</v>
      </c>
      <c r="F97" t="s">
        <v>27</v>
      </c>
      <c r="G97">
        <v>1970.47</v>
      </c>
      <c r="H97">
        <v>198.61</v>
      </c>
    </row>
    <row r="98" spans="1:8" x14ac:dyDescent="0.3">
      <c r="A98" t="s">
        <v>89</v>
      </c>
      <c r="B98" s="5">
        <v>52981</v>
      </c>
      <c r="C98" s="5">
        <v>43484</v>
      </c>
      <c r="D98" s="5">
        <v>43490</v>
      </c>
      <c r="E98" t="s">
        <v>53</v>
      </c>
      <c r="F98" t="s">
        <v>54</v>
      </c>
      <c r="G98">
        <v>5965.41</v>
      </c>
      <c r="H98">
        <v>545.66999999999996</v>
      </c>
    </row>
    <row r="99" spans="1:8" x14ac:dyDescent="0.3">
      <c r="A99" t="s">
        <v>119</v>
      </c>
      <c r="B99" s="5">
        <v>24546</v>
      </c>
      <c r="C99" s="5">
        <v>43637</v>
      </c>
      <c r="D99" s="5">
        <v>43639</v>
      </c>
      <c r="E99" t="s">
        <v>63</v>
      </c>
      <c r="F99" t="s">
        <v>9</v>
      </c>
      <c r="G99">
        <v>1434.84</v>
      </c>
      <c r="H99">
        <v>247.38</v>
      </c>
    </row>
    <row r="100" spans="1:8" x14ac:dyDescent="0.3">
      <c r="A100" t="s">
        <v>79</v>
      </c>
      <c r="B100" s="5">
        <v>34264</v>
      </c>
      <c r="C100" s="5">
        <v>43466</v>
      </c>
      <c r="D100" s="5">
        <v>43468</v>
      </c>
      <c r="E100" t="s">
        <v>45</v>
      </c>
      <c r="F100" t="s">
        <v>27</v>
      </c>
      <c r="G100">
        <v>1135.3499999999999</v>
      </c>
      <c r="H100">
        <v>136.4</v>
      </c>
    </row>
    <row r="101" spans="1:8" x14ac:dyDescent="0.3">
      <c r="A101" t="s">
        <v>120</v>
      </c>
      <c r="B101" s="5">
        <v>21687</v>
      </c>
      <c r="C101" s="5">
        <v>43629</v>
      </c>
      <c r="D101" s="5">
        <v>43631</v>
      </c>
      <c r="E101" t="s">
        <v>91</v>
      </c>
      <c r="F101" t="s">
        <v>12</v>
      </c>
      <c r="G101">
        <v>7716.34</v>
      </c>
      <c r="H101">
        <v>403.74</v>
      </c>
    </row>
    <row r="102" spans="1:8" x14ac:dyDescent="0.3">
      <c r="A102" t="s">
        <v>87</v>
      </c>
      <c r="B102" s="5">
        <v>29568</v>
      </c>
      <c r="C102" s="5">
        <v>43471</v>
      </c>
      <c r="D102" s="5">
        <v>43472</v>
      </c>
      <c r="E102" t="s">
        <v>47</v>
      </c>
      <c r="F102" t="s">
        <v>18</v>
      </c>
      <c r="G102">
        <v>8722.34</v>
      </c>
      <c r="H102">
        <v>125.35</v>
      </c>
    </row>
    <row r="103" spans="1:8" x14ac:dyDescent="0.3">
      <c r="A103" t="s">
        <v>55</v>
      </c>
      <c r="B103" s="5">
        <v>51054</v>
      </c>
      <c r="C103" s="5">
        <v>43529</v>
      </c>
      <c r="D103" s="5">
        <v>43530</v>
      </c>
      <c r="E103" t="s">
        <v>47</v>
      </c>
      <c r="F103" t="s">
        <v>18</v>
      </c>
      <c r="G103">
        <v>2693.54</v>
      </c>
      <c r="H103">
        <v>487.7</v>
      </c>
    </row>
    <row r="104" spans="1:8" x14ac:dyDescent="0.3">
      <c r="A104" t="s">
        <v>55</v>
      </c>
      <c r="B104" s="5">
        <v>51260</v>
      </c>
      <c r="C104" s="5">
        <v>43488</v>
      </c>
      <c r="D104" s="5">
        <v>43494</v>
      </c>
      <c r="E104" t="s">
        <v>53</v>
      </c>
      <c r="F104" t="s">
        <v>54</v>
      </c>
      <c r="G104">
        <v>5306.7</v>
      </c>
      <c r="H104">
        <v>583.67999999999995</v>
      </c>
    </row>
    <row r="105" spans="1:8" x14ac:dyDescent="0.3">
      <c r="A105" t="s">
        <v>106</v>
      </c>
      <c r="B105" s="5">
        <v>53161</v>
      </c>
      <c r="C105" s="5">
        <v>43467</v>
      </c>
      <c r="D105" s="5">
        <v>43468</v>
      </c>
      <c r="E105" t="s">
        <v>117</v>
      </c>
      <c r="F105" t="s">
        <v>21</v>
      </c>
      <c r="G105">
        <v>1885.48</v>
      </c>
      <c r="H105">
        <v>139.94</v>
      </c>
    </row>
    <row r="106" spans="1:8" x14ac:dyDescent="0.3">
      <c r="A106" t="s">
        <v>121</v>
      </c>
      <c r="B106" s="5">
        <v>21421</v>
      </c>
      <c r="C106" s="5">
        <v>43584</v>
      </c>
      <c r="D106" s="5">
        <v>43618</v>
      </c>
      <c r="E106" t="s">
        <v>45</v>
      </c>
      <c r="F106" t="s">
        <v>15</v>
      </c>
      <c r="G106">
        <v>22049.22</v>
      </c>
      <c r="H106">
        <v>2075.31</v>
      </c>
    </row>
    <row r="107" spans="1:8" x14ac:dyDescent="0.3">
      <c r="A107" t="s">
        <v>77</v>
      </c>
      <c r="B107" s="5">
        <v>25501</v>
      </c>
      <c r="C107" s="5">
        <v>43589</v>
      </c>
      <c r="D107" s="5">
        <v>43591</v>
      </c>
      <c r="E107" t="s">
        <v>53</v>
      </c>
      <c r="F107" t="s">
        <v>54</v>
      </c>
      <c r="G107">
        <v>7517.16</v>
      </c>
      <c r="H107">
        <v>115.91</v>
      </c>
    </row>
    <row r="108" spans="1:8" x14ac:dyDescent="0.3">
      <c r="A108" t="s">
        <v>122</v>
      </c>
      <c r="B108" s="5">
        <v>27246</v>
      </c>
      <c r="C108" s="5">
        <v>43482</v>
      </c>
      <c r="D108" s="5">
        <v>43484</v>
      </c>
      <c r="E108" t="s">
        <v>45</v>
      </c>
      <c r="F108" t="s">
        <v>13</v>
      </c>
      <c r="G108">
        <v>1702.79</v>
      </c>
      <c r="H108">
        <v>468.48</v>
      </c>
    </row>
    <row r="109" spans="1:8" x14ac:dyDescent="0.3">
      <c r="A109" t="s">
        <v>116</v>
      </c>
      <c r="B109" s="5">
        <v>51054</v>
      </c>
      <c r="C109" s="5">
        <v>43528</v>
      </c>
      <c r="D109" s="5">
        <v>43544</v>
      </c>
      <c r="E109" t="s">
        <v>47</v>
      </c>
      <c r="F109" t="s">
        <v>25</v>
      </c>
      <c r="G109">
        <v>16309.26</v>
      </c>
      <c r="H109">
        <v>1007.07</v>
      </c>
    </row>
    <row r="110" spans="1:8" x14ac:dyDescent="0.3">
      <c r="A110" t="s">
        <v>123</v>
      </c>
      <c r="B110" s="5">
        <v>26423</v>
      </c>
      <c r="C110" s="5">
        <v>43484</v>
      </c>
      <c r="D110" s="5">
        <v>43509</v>
      </c>
      <c r="E110" t="s">
        <v>53</v>
      </c>
      <c r="F110" t="s">
        <v>54</v>
      </c>
      <c r="G110">
        <v>14166.09</v>
      </c>
      <c r="H110">
        <v>1484.1</v>
      </c>
    </row>
    <row r="111" spans="1:8" x14ac:dyDescent="0.3">
      <c r="A111" t="s">
        <v>78</v>
      </c>
      <c r="B111" s="5">
        <v>32674</v>
      </c>
      <c r="C111" s="5">
        <v>43471</v>
      </c>
      <c r="D111" s="5">
        <v>43474</v>
      </c>
      <c r="E111" t="s">
        <v>91</v>
      </c>
      <c r="F111" t="s">
        <v>24</v>
      </c>
      <c r="G111">
        <v>4109.88</v>
      </c>
      <c r="H111">
        <v>420.99</v>
      </c>
    </row>
    <row r="112" spans="1:8" x14ac:dyDescent="0.3">
      <c r="A112" t="s">
        <v>124</v>
      </c>
      <c r="B112" s="5">
        <v>48531</v>
      </c>
      <c r="C112" s="5">
        <v>43495</v>
      </c>
      <c r="D112" s="5">
        <v>43495</v>
      </c>
      <c r="E112" t="s">
        <v>51</v>
      </c>
      <c r="F112" t="s">
        <v>22</v>
      </c>
      <c r="G112">
        <v>1389.98</v>
      </c>
      <c r="H112">
        <v>128.27000000000001</v>
      </c>
    </row>
    <row r="113" spans="1:8" x14ac:dyDescent="0.3">
      <c r="A113" t="s">
        <v>87</v>
      </c>
      <c r="B113" s="5">
        <v>29568</v>
      </c>
      <c r="C113" s="5">
        <v>43570</v>
      </c>
      <c r="D113" s="5">
        <v>43572</v>
      </c>
      <c r="E113" t="s">
        <v>47</v>
      </c>
      <c r="F113" t="s">
        <v>18</v>
      </c>
      <c r="G113">
        <v>1458.99</v>
      </c>
      <c r="H113">
        <v>406.27</v>
      </c>
    </row>
    <row r="114" spans="1:8" x14ac:dyDescent="0.3">
      <c r="A114" t="s">
        <v>106</v>
      </c>
      <c r="B114" s="5">
        <v>53161</v>
      </c>
      <c r="C114" s="5">
        <v>43551</v>
      </c>
      <c r="D114" s="5">
        <v>43552</v>
      </c>
      <c r="E114" t="s">
        <v>45</v>
      </c>
      <c r="F114" t="s">
        <v>15</v>
      </c>
      <c r="G114">
        <v>1124.8599999999999</v>
      </c>
      <c r="H114">
        <v>382.03</v>
      </c>
    </row>
    <row r="115" spans="1:8" x14ac:dyDescent="0.3">
      <c r="A115" t="s">
        <v>125</v>
      </c>
      <c r="B115" s="5">
        <v>53040</v>
      </c>
      <c r="C115" s="5">
        <v>43554</v>
      </c>
      <c r="D115" s="5">
        <v>43554</v>
      </c>
      <c r="E115" t="s">
        <v>49</v>
      </c>
      <c r="F115" t="s">
        <v>17</v>
      </c>
      <c r="G115">
        <v>4743.34</v>
      </c>
      <c r="H115">
        <v>62.49</v>
      </c>
    </row>
    <row r="116" spans="1:8" x14ac:dyDescent="0.3">
      <c r="A116" t="s">
        <v>87</v>
      </c>
      <c r="B116" s="5">
        <v>29568</v>
      </c>
      <c r="C116" s="5">
        <v>43542</v>
      </c>
      <c r="D116" s="5">
        <v>43543</v>
      </c>
      <c r="E116" t="s">
        <v>47</v>
      </c>
      <c r="F116" t="s">
        <v>19</v>
      </c>
      <c r="G116">
        <v>2300.9499999999998</v>
      </c>
      <c r="H116">
        <v>190.6</v>
      </c>
    </row>
    <row r="117" spans="1:8" x14ac:dyDescent="0.3">
      <c r="A117" t="s">
        <v>126</v>
      </c>
      <c r="B117" s="5">
        <v>32571</v>
      </c>
      <c r="C117" s="5">
        <v>43498</v>
      </c>
      <c r="D117" s="5">
        <v>43499</v>
      </c>
      <c r="E117" t="s">
        <v>63</v>
      </c>
      <c r="F117" t="s">
        <v>28</v>
      </c>
      <c r="G117">
        <v>1782.67</v>
      </c>
      <c r="H117">
        <v>119.91</v>
      </c>
    </row>
    <row r="118" spans="1:8" x14ac:dyDescent="0.3">
      <c r="A118" t="s">
        <v>127</v>
      </c>
      <c r="B118" s="5">
        <v>51260</v>
      </c>
      <c r="C118" s="5">
        <v>43480</v>
      </c>
      <c r="D118" s="5">
        <v>43480</v>
      </c>
      <c r="E118" t="s">
        <v>47</v>
      </c>
      <c r="F118" t="s">
        <v>21</v>
      </c>
      <c r="G118">
        <v>11225.56</v>
      </c>
      <c r="H118">
        <v>193.79</v>
      </c>
    </row>
    <row r="119" spans="1:8" x14ac:dyDescent="0.3">
      <c r="A119" t="s">
        <v>128</v>
      </c>
      <c r="B119" s="5">
        <v>26060</v>
      </c>
      <c r="C119" s="5">
        <v>43485</v>
      </c>
      <c r="D119" s="5">
        <v>43486</v>
      </c>
      <c r="E119" t="s">
        <v>53</v>
      </c>
      <c r="F119" t="s">
        <v>54</v>
      </c>
      <c r="G119">
        <v>1145.33</v>
      </c>
      <c r="H119">
        <v>171.06</v>
      </c>
    </row>
    <row r="120" spans="1:8" x14ac:dyDescent="0.3">
      <c r="A120" t="s">
        <v>102</v>
      </c>
      <c r="B120" s="5">
        <v>50939</v>
      </c>
      <c r="C120" s="5">
        <v>43549</v>
      </c>
      <c r="D120" s="5">
        <v>43550</v>
      </c>
      <c r="E120" t="s">
        <v>58</v>
      </c>
      <c r="F120" t="s">
        <v>54</v>
      </c>
      <c r="G120">
        <v>11021.77</v>
      </c>
      <c r="H120">
        <v>71.78</v>
      </c>
    </row>
    <row r="121" spans="1:8" x14ac:dyDescent="0.3">
      <c r="A121" t="s">
        <v>99</v>
      </c>
      <c r="B121" s="5">
        <v>51807</v>
      </c>
      <c r="C121" s="5">
        <v>43578</v>
      </c>
      <c r="D121" s="5">
        <v>43580</v>
      </c>
      <c r="E121" t="s">
        <v>63</v>
      </c>
      <c r="F121" t="s">
        <v>28</v>
      </c>
      <c r="G121">
        <v>1454.83</v>
      </c>
      <c r="H121">
        <v>704.05</v>
      </c>
    </row>
    <row r="122" spans="1:8" x14ac:dyDescent="0.3">
      <c r="A122" t="s">
        <v>52</v>
      </c>
      <c r="B122" s="5">
        <v>34049</v>
      </c>
      <c r="C122" s="5">
        <v>43535</v>
      </c>
      <c r="D122" s="5">
        <v>43537</v>
      </c>
      <c r="E122" t="s">
        <v>47</v>
      </c>
      <c r="F122" t="s">
        <v>18</v>
      </c>
      <c r="G122">
        <v>4777.17</v>
      </c>
      <c r="H122">
        <v>178.52</v>
      </c>
    </row>
    <row r="123" spans="1:8" x14ac:dyDescent="0.3">
      <c r="A123" t="s">
        <v>115</v>
      </c>
      <c r="B123" s="5">
        <v>24535</v>
      </c>
      <c r="C123" s="5">
        <v>43548</v>
      </c>
      <c r="D123" s="5">
        <v>43549</v>
      </c>
      <c r="E123" t="s">
        <v>45</v>
      </c>
      <c r="F123" t="s">
        <v>15</v>
      </c>
      <c r="G123">
        <v>11211.89</v>
      </c>
      <c r="H123">
        <v>98.27</v>
      </c>
    </row>
    <row r="124" spans="1:8" x14ac:dyDescent="0.3">
      <c r="A124" t="s">
        <v>92</v>
      </c>
      <c r="B124" s="5">
        <v>49368</v>
      </c>
      <c r="C124" s="5">
        <v>43525</v>
      </c>
      <c r="D124" s="5">
        <v>43527</v>
      </c>
      <c r="E124" t="s">
        <v>63</v>
      </c>
      <c r="F124" t="s">
        <v>10</v>
      </c>
      <c r="G124">
        <v>12220.13</v>
      </c>
      <c r="H124">
        <v>500.6</v>
      </c>
    </row>
    <row r="125" spans="1:8" x14ac:dyDescent="0.3">
      <c r="A125" t="s">
        <v>129</v>
      </c>
      <c r="B125" s="5">
        <v>32364</v>
      </c>
      <c r="C125" s="5">
        <v>43510</v>
      </c>
      <c r="D125" s="5">
        <v>43515</v>
      </c>
      <c r="E125" t="s">
        <v>91</v>
      </c>
      <c r="F125" t="s">
        <v>12</v>
      </c>
      <c r="G125">
        <v>1889.91</v>
      </c>
      <c r="H125">
        <v>201.6</v>
      </c>
    </row>
    <row r="126" spans="1:8" x14ac:dyDescent="0.3">
      <c r="A126" t="s">
        <v>115</v>
      </c>
      <c r="B126" s="5">
        <v>24535</v>
      </c>
      <c r="C126" s="5">
        <v>43613</v>
      </c>
      <c r="D126" s="5">
        <v>43615</v>
      </c>
      <c r="E126" t="s">
        <v>63</v>
      </c>
      <c r="F126" t="s">
        <v>10</v>
      </c>
      <c r="G126">
        <v>1434.86</v>
      </c>
      <c r="H126">
        <v>402.44</v>
      </c>
    </row>
    <row r="127" spans="1:8" x14ac:dyDescent="0.3">
      <c r="A127" t="s">
        <v>106</v>
      </c>
      <c r="B127" s="5">
        <v>53161</v>
      </c>
      <c r="C127" s="5">
        <v>43537</v>
      </c>
      <c r="D127" s="5">
        <v>43539</v>
      </c>
      <c r="E127" t="s">
        <v>45</v>
      </c>
      <c r="F127" t="s">
        <v>27</v>
      </c>
      <c r="G127">
        <v>1898.38</v>
      </c>
      <c r="H127">
        <v>977.37</v>
      </c>
    </row>
    <row r="128" spans="1:8" x14ac:dyDescent="0.3">
      <c r="A128" t="s">
        <v>130</v>
      </c>
      <c r="B128" s="5">
        <v>52974</v>
      </c>
      <c r="C128" s="5">
        <v>43571</v>
      </c>
      <c r="D128" s="5">
        <v>43573</v>
      </c>
      <c r="E128" t="s">
        <v>47</v>
      </c>
      <c r="F128" t="s">
        <v>13</v>
      </c>
      <c r="G128">
        <v>7563.63</v>
      </c>
      <c r="H128">
        <v>453.93</v>
      </c>
    </row>
    <row r="129" spans="1:8" x14ac:dyDescent="0.3">
      <c r="A129" t="s">
        <v>60</v>
      </c>
      <c r="B129" s="5">
        <v>54642</v>
      </c>
      <c r="C129" s="5">
        <v>43521</v>
      </c>
      <c r="D129" s="5">
        <v>43523</v>
      </c>
      <c r="E129" t="s">
        <v>53</v>
      </c>
      <c r="F129" t="s">
        <v>54</v>
      </c>
      <c r="G129">
        <v>1611.27</v>
      </c>
      <c r="H129">
        <v>146.05000000000001</v>
      </c>
    </row>
    <row r="130" spans="1:8" x14ac:dyDescent="0.3">
      <c r="A130" t="s">
        <v>127</v>
      </c>
      <c r="B130" s="5">
        <v>51054</v>
      </c>
      <c r="C130" s="5">
        <v>43528</v>
      </c>
      <c r="D130" s="5">
        <v>43575</v>
      </c>
      <c r="E130" t="s">
        <v>117</v>
      </c>
      <c r="F130" t="s">
        <v>20</v>
      </c>
      <c r="G130">
        <v>23679.45</v>
      </c>
      <c r="H130">
        <v>3003.48</v>
      </c>
    </row>
    <row r="131" spans="1:8" x14ac:dyDescent="0.3">
      <c r="A131" t="s">
        <v>101</v>
      </c>
      <c r="B131" s="5">
        <v>27741</v>
      </c>
      <c r="C131" s="5">
        <v>43620</v>
      </c>
      <c r="D131" s="5">
        <v>43623</v>
      </c>
      <c r="E131" t="s">
        <v>47</v>
      </c>
      <c r="F131" t="s">
        <v>19</v>
      </c>
      <c r="G131">
        <v>4151.04</v>
      </c>
      <c r="H131">
        <v>698.11</v>
      </c>
    </row>
    <row r="132" spans="1:8" x14ac:dyDescent="0.3">
      <c r="A132" t="s">
        <v>131</v>
      </c>
      <c r="B132" s="5">
        <v>32154</v>
      </c>
      <c r="C132" s="5">
        <v>43584</v>
      </c>
      <c r="D132" s="5">
        <v>43586</v>
      </c>
      <c r="E132" t="s">
        <v>69</v>
      </c>
      <c r="F132" t="s">
        <v>14</v>
      </c>
      <c r="G132">
        <v>1376.14</v>
      </c>
      <c r="H132">
        <v>442.71</v>
      </c>
    </row>
    <row r="133" spans="1:8" x14ac:dyDescent="0.3">
      <c r="A133" t="s">
        <v>89</v>
      </c>
      <c r="B133" s="5">
        <v>52981</v>
      </c>
      <c r="C133" s="5">
        <v>43624</v>
      </c>
      <c r="D133" s="5">
        <v>43626</v>
      </c>
      <c r="E133" t="s">
        <v>63</v>
      </c>
      <c r="F133" t="s">
        <v>10</v>
      </c>
      <c r="G133">
        <v>1470.11</v>
      </c>
      <c r="H133">
        <v>412.33</v>
      </c>
    </row>
    <row r="134" spans="1:8" x14ac:dyDescent="0.3">
      <c r="A134" t="s">
        <v>68</v>
      </c>
      <c r="B134" s="5">
        <v>53699</v>
      </c>
      <c r="C134" s="5">
        <v>43491</v>
      </c>
      <c r="D134" s="5">
        <v>43496</v>
      </c>
      <c r="E134" t="s">
        <v>69</v>
      </c>
      <c r="F134" t="s">
        <v>26</v>
      </c>
      <c r="G134">
        <v>4360.9799999999996</v>
      </c>
      <c r="H134">
        <v>398.97</v>
      </c>
    </row>
    <row r="135" spans="1:8" x14ac:dyDescent="0.3">
      <c r="A135" t="s">
        <v>132</v>
      </c>
      <c r="B135" s="5">
        <v>18662</v>
      </c>
      <c r="C135" s="5">
        <v>43540</v>
      </c>
      <c r="D135" s="5">
        <v>43541</v>
      </c>
      <c r="E135" t="s">
        <v>45</v>
      </c>
      <c r="F135" t="s">
        <v>13</v>
      </c>
      <c r="G135">
        <v>1800.97</v>
      </c>
      <c r="H135">
        <v>452.24</v>
      </c>
    </row>
    <row r="136" spans="1:8" x14ac:dyDescent="0.3">
      <c r="A136" t="s">
        <v>57</v>
      </c>
      <c r="B136" s="5">
        <v>52975</v>
      </c>
      <c r="C136" s="5">
        <v>43613</v>
      </c>
      <c r="D136" s="5">
        <v>43615</v>
      </c>
      <c r="E136" t="s">
        <v>69</v>
      </c>
      <c r="F136" t="s">
        <v>26</v>
      </c>
      <c r="G136">
        <v>1391.67</v>
      </c>
      <c r="H136">
        <v>239.94</v>
      </c>
    </row>
    <row r="137" spans="1:8" x14ac:dyDescent="0.3">
      <c r="A137" t="s">
        <v>133</v>
      </c>
      <c r="B137" s="5">
        <v>19152</v>
      </c>
      <c r="C137" s="5">
        <v>43632</v>
      </c>
      <c r="D137" s="5">
        <v>43634</v>
      </c>
      <c r="E137" t="s">
        <v>91</v>
      </c>
      <c r="F137" t="s">
        <v>12</v>
      </c>
      <c r="G137">
        <v>7929.95</v>
      </c>
      <c r="H137">
        <v>715.92</v>
      </c>
    </row>
    <row r="138" spans="1:8" x14ac:dyDescent="0.3">
      <c r="A138" t="s">
        <v>89</v>
      </c>
      <c r="B138" s="5">
        <v>52981</v>
      </c>
      <c r="C138" s="5">
        <v>43613</v>
      </c>
      <c r="D138" s="5">
        <v>43615</v>
      </c>
      <c r="E138" t="s">
        <v>45</v>
      </c>
      <c r="F138" t="s">
        <v>13</v>
      </c>
      <c r="G138">
        <v>1398.73</v>
      </c>
      <c r="H138">
        <v>705.7</v>
      </c>
    </row>
    <row r="139" spans="1:8" x14ac:dyDescent="0.3">
      <c r="A139" t="s">
        <v>90</v>
      </c>
      <c r="B139" s="5">
        <v>33952</v>
      </c>
      <c r="C139" s="5">
        <v>43530</v>
      </c>
      <c r="D139" s="5">
        <v>43531</v>
      </c>
      <c r="E139" t="s">
        <v>45</v>
      </c>
      <c r="F139" t="s">
        <v>27</v>
      </c>
      <c r="G139">
        <v>948.73</v>
      </c>
      <c r="H139">
        <v>171.03</v>
      </c>
    </row>
    <row r="140" spans="1:8" x14ac:dyDescent="0.3">
      <c r="A140" t="s">
        <v>92</v>
      </c>
      <c r="B140" s="5">
        <v>49368</v>
      </c>
      <c r="C140" s="5">
        <v>43522</v>
      </c>
      <c r="D140" s="5">
        <v>43523</v>
      </c>
      <c r="E140" t="s">
        <v>58</v>
      </c>
      <c r="F140" t="s">
        <v>54</v>
      </c>
      <c r="G140">
        <v>1437.59</v>
      </c>
      <c r="H140">
        <v>151.09</v>
      </c>
    </row>
    <row r="141" spans="1:8" x14ac:dyDescent="0.3">
      <c r="A141" t="s">
        <v>134</v>
      </c>
      <c r="B141" s="5">
        <v>21631</v>
      </c>
      <c r="C141" s="5">
        <v>43541</v>
      </c>
      <c r="D141" s="5">
        <v>43542</v>
      </c>
      <c r="E141" t="s">
        <v>58</v>
      </c>
      <c r="F141" t="s">
        <v>54</v>
      </c>
      <c r="G141">
        <v>2270.37</v>
      </c>
      <c r="H141">
        <v>179.83</v>
      </c>
    </row>
    <row r="142" spans="1:8" x14ac:dyDescent="0.3">
      <c r="A142" t="s">
        <v>135</v>
      </c>
      <c r="B142" s="5">
        <v>28137</v>
      </c>
      <c r="C142" s="5">
        <v>43575</v>
      </c>
      <c r="D142" s="5">
        <v>43578</v>
      </c>
      <c r="E142" t="s">
        <v>69</v>
      </c>
      <c r="F142" t="s">
        <v>26</v>
      </c>
      <c r="G142">
        <v>4409.1899999999996</v>
      </c>
      <c r="H142">
        <v>253.41</v>
      </c>
    </row>
    <row r="143" spans="1:8" x14ac:dyDescent="0.3">
      <c r="A143" t="s">
        <v>82</v>
      </c>
      <c r="B143" s="5">
        <v>29649</v>
      </c>
      <c r="C143" s="5">
        <v>43632</v>
      </c>
      <c r="D143" s="5">
        <v>43634</v>
      </c>
      <c r="E143" t="s">
        <v>69</v>
      </c>
      <c r="F143" t="s">
        <v>26</v>
      </c>
      <c r="G143">
        <v>1439.5</v>
      </c>
      <c r="H143">
        <v>205.25</v>
      </c>
    </row>
    <row r="144" spans="1:8" x14ac:dyDescent="0.3">
      <c r="A144" t="s">
        <v>102</v>
      </c>
      <c r="B144" s="5">
        <v>50939</v>
      </c>
      <c r="C144" s="5">
        <v>43604</v>
      </c>
      <c r="D144" s="5">
        <v>43606</v>
      </c>
      <c r="E144" t="s">
        <v>58</v>
      </c>
      <c r="F144" t="s">
        <v>54</v>
      </c>
      <c r="G144">
        <v>1384.8</v>
      </c>
      <c r="H144">
        <v>670.16</v>
      </c>
    </row>
    <row r="145" spans="1:8" x14ac:dyDescent="0.3">
      <c r="A145" t="s">
        <v>136</v>
      </c>
      <c r="B145" s="5">
        <v>28553</v>
      </c>
      <c r="C145" s="5">
        <v>43498</v>
      </c>
      <c r="D145" s="5">
        <v>43499</v>
      </c>
      <c r="E145" t="s">
        <v>53</v>
      </c>
      <c r="F145" t="s">
        <v>54</v>
      </c>
      <c r="G145">
        <v>1871.05</v>
      </c>
      <c r="H145">
        <v>123.66</v>
      </c>
    </row>
    <row r="146" spans="1:8" x14ac:dyDescent="0.3">
      <c r="A146" t="s">
        <v>61</v>
      </c>
      <c r="B146" s="5">
        <v>34419</v>
      </c>
      <c r="C146" s="5">
        <v>43568</v>
      </c>
      <c r="D146" s="5">
        <v>43570</v>
      </c>
      <c r="E146" t="s">
        <v>58</v>
      </c>
      <c r="F146" t="s">
        <v>54</v>
      </c>
      <c r="G146">
        <v>1440.38</v>
      </c>
      <c r="H146">
        <v>119.06</v>
      </c>
    </row>
    <row r="147" spans="1:8" x14ac:dyDescent="0.3">
      <c r="A147" t="s">
        <v>114</v>
      </c>
      <c r="B147" s="5">
        <v>20150</v>
      </c>
      <c r="C147" s="5">
        <v>43481</v>
      </c>
      <c r="D147" s="5">
        <v>43484</v>
      </c>
      <c r="E147" t="s">
        <v>58</v>
      </c>
      <c r="F147" t="s">
        <v>54</v>
      </c>
      <c r="G147">
        <v>4202.16</v>
      </c>
      <c r="H147">
        <v>480.71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99592-79E4-41B3-8696-B1031A7917B4}">
  <dimension ref="A1:B4"/>
  <sheetViews>
    <sheetView workbookViewId="0">
      <selection activeCell="A3" sqref="A3"/>
    </sheetView>
  </sheetViews>
  <sheetFormatPr defaultRowHeight="15.6" x14ac:dyDescent="0.3"/>
  <cols>
    <col min="1" max="1" width="30.296875" bestFit="1" customWidth="1"/>
    <col min="2" max="2" width="17.09765625" bestFit="1" customWidth="1"/>
  </cols>
  <sheetData>
    <row r="1" spans="1:2" x14ac:dyDescent="0.3">
      <c r="A1" t="s">
        <v>137</v>
      </c>
      <c r="B1" t="s">
        <v>138</v>
      </c>
    </row>
    <row r="2" spans="1:2" x14ac:dyDescent="0.3">
      <c r="A2" t="s">
        <v>40</v>
      </c>
      <c r="B2" t="s">
        <v>41</v>
      </c>
    </row>
    <row r="3" spans="1:2" x14ac:dyDescent="0.3">
      <c r="A3" t="s">
        <v>58</v>
      </c>
      <c r="B3" t="s">
        <v>11</v>
      </c>
    </row>
    <row r="4" spans="1:2" x14ac:dyDescent="0.3">
      <c r="A4" t="s">
        <v>53</v>
      </c>
      <c r="B4" t="s">
        <v>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02EB6-21C7-442F-9870-1284454BF2B2}">
  <dimension ref="A1:J146"/>
  <sheetViews>
    <sheetView topLeftCell="D1" zoomScaleNormal="100" workbookViewId="0">
      <selection activeCell="L14" sqref="L14"/>
    </sheetView>
  </sheetViews>
  <sheetFormatPr defaultRowHeight="15.6" x14ac:dyDescent="0.3"/>
  <cols>
    <col min="1" max="1" width="17.296875" bestFit="1" customWidth="1"/>
    <col min="2" max="2" width="13.296875" bestFit="1" customWidth="1"/>
    <col min="3" max="3" width="16.19921875" bestFit="1" customWidth="1"/>
    <col min="4" max="4" width="15.59765625" bestFit="1" customWidth="1"/>
    <col min="5" max="5" width="35.8984375" bestFit="1" customWidth="1"/>
    <col min="6" max="6" width="22.5" bestFit="1" customWidth="1"/>
    <col min="7" max="7" width="23.3984375" bestFit="1" customWidth="1"/>
    <col min="8" max="9" width="23.19921875" bestFit="1" customWidth="1"/>
    <col min="10" max="10" width="25.8984375" bestFit="1" customWidth="1"/>
  </cols>
  <sheetData>
    <row r="1" spans="1:10" x14ac:dyDescent="0.3">
      <c r="A1" t="s">
        <v>36</v>
      </c>
      <c r="B1" t="s">
        <v>37</v>
      </c>
      <c r="C1" t="s">
        <v>38</v>
      </c>
      <c r="D1" t="s">
        <v>39</v>
      </c>
      <c r="E1" t="s">
        <v>40</v>
      </c>
      <c r="F1" t="s">
        <v>41</v>
      </c>
      <c r="G1" t="s">
        <v>42</v>
      </c>
      <c r="H1" t="s">
        <v>43</v>
      </c>
      <c r="I1" t="s">
        <v>140</v>
      </c>
      <c r="J1" t="s">
        <v>141</v>
      </c>
    </row>
    <row r="2" spans="1:10" x14ac:dyDescent="0.3">
      <c r="A2" t="s">
        <v>77</v>
      </c>
      <c r="B2" s="5">
        <v>25501</v>
      </c>
      <c r="C2" s="5">
        <v>43466</v>
      </c>
      <c r="D2" s="5">
        <v>43469</v>
      </c>
      <c r="E2" t="s">
        <v>53</v>
      </c>
      <c r="F2" t="str">
        <f>VLOOKUP(_2019_1h_medical_claims4[[#This Row],[Facility]],rendering_provider_list[],2,FALSE)</f>
        <v>Larschen, Adam</v>
      </c>
      <c r="G2">
        <v>3841.53</v>
      </c>
      <c r="H2">
        <v>365.25</v>
      </c>
      <c r="I2" s="11">
        <f>MAX(_2019_1h_medical_claims4[[#This Row],[Discharge Date]]-_2019_1h_medical_claims4[[#This Row],[Admission Date]],1)</f>
        <v>3</v>
      </c>
      <c r="J2" s="67">
        <f>_2019_1h_medical_claims4[[#This Row],[Hospital Paid Expenses]]/_2019_1h_medical_claims4[[#This Row],[Inpatient Length of Stay]]</f>
        <v>1280.51</v>
      </c>
    </row>
    <row r="3" spans="1:10" x14ac:dyDescent="0.3">
      <c r="A3" t="s">
        <v>77</v>
      </c>
      <c r="B3" s="5">
        <v>25501</v>
      </c>
      <c r="C3" s="5">
        <v>43589</v>
      </c>
      <c r="D3" s="5">
        <v>43591</v>
      </c>
      <c r="E3" t="s">
        <v>53</v>
      </c>
      <c r="F3" t="str">
        <f>VLOOKUP(_2019_1h_medical_claims4[[#This Row],[Facility]],rendering_provider_list[],2,FALSE)</f>
        <v>Larschen, Adam</v>
      </c>
      <c r="G3">
        <v>7517.16</v>
      </c>
      <c r="H3">
        <v>115.91</v>
      </c>
      <c r="I3" s="11">
        <f>MAX(_2019_1h_medical_claims4[[#This Row],[Discharge Date]]-_2019_1h_medical_claims4[[#This Row],[Admission Date]],1)</f>
        <v>2</v>
      </c>
      <c r="J3" s="67">
        <f>_2019_1h_medical_claims4[[#This Row],[Hospital Paid Expenses]]/_2019_1h_medical_claims4[[#This Row],[Inpatient Length of Stay]]</f>
        <v>3758.58</v>
      </c>
    </row>
    <row r="4" spans="1:10" x14ac:dyDescent="0.3">
      <c r="A4" t="s">
        <v>86</v>
      </c>
      <c r="B4" s="5">
        <v>53261</v>
      </c>
      <c r="C4" s="5">
        <v>43614</v>
      </c>
      <c r="D4" s="5">
        <v>43617</v>
      </c>
      <c r="E4" t="s">
        <v>45</v>
      </c>
      <c r="F4" t="s">
        <v>27</v>
      </c>
      <c r="G4">
        <v>7279.67</v>
      </c>
      <c r="H4">
        <v>336.75</v>
      </c>
      <c r="I4" s="11">
        <f>MAX(_2019_1h_medical_claims4[[#This Row],[Discharge Date]]-_2019_1h_medical_claims4[[#This Row],[Admission Date]],1)</f>
        <v>3</v>
      </c>
      <c r="J4" s="67">
        <f>_2019_1h_medical_claims4[[#This Row],[Hospital Paid Expenses]]/_2019_1h_medical_claims4[[#This Row],[Inpatient Length of Stay]]</f>
        <v>2426.5566666666668</v>
      </c>
    </row>
    <row r="5" spans="1:10" x14ac:dyDescent="0.3">
      <c r="A5" t="s">
        <v>79</v>
      </c>
      <c r="B5" s="5">
        <v>34264</v>
      </c>
      <c r="C5" s="5">
        <v>43466</v>
      </c>
      <c r="D5" s="5">
        <v>43468</v>
      </c>
      <c r="E5" t="s">
        <v>45</v>
      </c>
      <c r="F5" t="s">
        <v>27</v>
      </c>
      <c r="G5">
        <v>1135.3499999999999</v>
      </c>
      <c r="H5">
        <v>136.4</v>
      </c>
      <c r="I5" s="11">
        <f>MAX(_2019_1h_medical_claims4[[#This Row],[Discharge Date]]-_2019_1h_medical_claims4[[#This Row],[Admission Date]],1)</f>
        <v>2</v>
      </c>
      <c r="J5" s="67">
        <f>_2019_1h_medical_claims4[[#This Row],[Hospital Paid Expenses]]/_2019_1h_medical_claims4[[#This Row],[Inpatient Length of Stay]]</f>
        <v>567.67499999999995</v>
      </c>
    </row>
    <row r="6" spans="1:10" x14ac:dyDescent="0.3">
      <c r="A6" t="s">
        <v>79</v>
      </c>
      <c r="B6" s="5">
        <v>34264</v>
      </c>
      <c r="C6" s="5">
        <v>43602</v>
      </c>
      <c r="D6" s="5">
        <v>43604</v>
      </c>
      <c r="E6" t="s">
        <v>53</v>
      </c>
      <c r="F6" t="str">
        <f>VLOOKUP(_2019_1h_medical_claims4[[#This Row],[Facility]],rendering_provider_list[],2,FALSE)</f>
        <v>Larschen, Adam</v>
      </c>
      <c r="G6">
        <v>7404.58</v>
      </c>
      <c r="H6">
        <v>114.18</v>
      </c>
      <c r="I6" s="11">
        <f>MAX(_2019_1h_medical_claims4[[#This Row],[Discharge Date]]-_2019_1h_medical_claims4[[#This Row],[Admission Date]],1)</f>
        <v>2</v>
      </c>
      <c r="J6" s="67">
        <f>_2019_1h_medical_claims4[[#This Row],[Hospital Paid Expenses]]/_2019_1h_medical_claims4[[#This Row],[Inpatient Length of Stay]]</f>
        <v>3702.29</v>
      </c>
    </row>
    <row r="7" spans="1:10" x14ac:dyDescent="0.3">
      <c r="A7" t="s">
        <v>44</v>
      </c>
      <c r="B7" s="5">
        <v>51068</v>
      </c>
      <c r="C7" s="5">
        <v>43617</v>
      </c>
      <c r="D7" s="5">
        <v>43619</v>
      </c>
      <c r="E7" t="s">
        <v>45</v>
      </c>
      <c r="F7" t="s">
        <v>27</v>
      </c>
      <c r="G7">
        <v>7921.61</v>
      </c>
      <c r="H7">
        <v>122.15</v>
      </c>
      <c r="I7" s="11">
        <f>MAX(_2019_1h_medical_claims4[[#This Row],[Discharge Date]]-_2019_1h_medical_claims4[[#This Row],[Admission Date]],1)</f>
        <v>2</v>
      </c>
      <c r="J7" s="67">
        <f>_2019_1h_medical_claims4[[#This Row],[Hospital Paid Expenses]]/_2019_1h_medical_claims4[[#This Row],[Inpatient Length of Stay]]</f>
        <v>3960.8049999999998</v>
      </c>
    </row>
    <row r="8" spans="1:10" x14ac:dyDescent="0.3">
      <c r="A8" t="s">
        <v>52</v>
      </c>
      <c r="B8" s="5">
        <v>34049</v>
      </c>
      <c r="C8" s="5">
        <v>43535</v>
      </c>
      <c r="D8" s="5">
        <v>43537</v>
      </c>
      <c r="E8" t="s">
        <v>47</v>
      </c>
      <c r="F8" t="s">
        <v>18</v>
      </c>
      <c r="G8">
        <v>4777.17</v>
      </c>
      <c r="H8">
        <v>178.52</v>
      </c>
      <c r="I8" s="11">
        <f>MAX(_2019_1h_medical_claims4[[#This Row],[Discharge Date]]-_2019_1h_medical_claims4[[#This Row],[Admission Date]],1)</f>
        <v>2</v>
      </c>
      <c r="J8" s="67">
        <f>_2019_1h_medical_claims4[[#This Row],[Hospital Paid Expenses]]/_2019_1h_medical_claims4[[#This Row],[Inpatient Length of Stay]]</f>
        <v>2388.585</v>
      </c>
    </row>
    <row r="9" spans="1:10" x14ac:dyDescent="0.3">
      <c r="A9" t="s">
        <v>52</v>
      </c>
      <c r="B9" s="5">
        <v>34049</v>
      </c>
      <c r="C9" s="5">
        <v>43481</v>
      </c>
      <c r="D9" s="5">
        <v>43481</v>
      </c>
      <c r="E9" t="s">
        <v>45</v>
      </c>
      <c r="F9" t="s">
        <v>27</v>
      </c>
      <c r="G9">
        <v>1970.47</v>
      </c>
      <c r="H9">
        <v>198.61</v>
      </c>
      <c r="I9" s="11">
        <f>MAX(_2019_1h_medical_claims4[[#This Row],[Discharge Date]]-_2019_1h_medical_claims4[[#This Row],[Admission Date]],1)</f>
        <v>1</v>
      </c>
      <c r="J9" s="67">
        <f>_2019_1h_medical_claims4[[#This Row],[Hospital Paid Expenses]]/_2019_1h_medical_claims4[[#This Row],[Inpatient Length of Stay]]</f>
        <v>1970.47</v>
      </c>
    </row>
    <row r="10" spans="1:10" x14ac:dyDescent="0.3">
      <c r="A10" t="s">
        <v>52</v>
      </c>
      <c r="B10" s="5">
        <v>34049</v>
      </c>
      <c r="C10" s="5">
        <v>43579</v>
      </c>
      <c r="D10" s="5">
        <v>43581</v>
      </c>
      <c r="E10" t="s">
        <v>45</v>
      </c>
      <c r="F10" t="s">
        <v>27</v>
      </c>
      <c r="G10">
        <v>7405.44</v>
      </c>
      <c r="H10">
        <v>114.19</v>
      </c>
      <c r="I10" s="11">
        <f>MAX(_2019_1h_medical_claims4[[#This Row],[Discharge Date]]-_2019_1h_medical_claims4[[#This Row],[Admission Date]],1)</f>
        <v>2</v>
      </c>
      <c r="J10" s="67">
        <f>_2019_1h_medical_claims4[[#This Row],[Hospital Paid Expenses]]/_2019_1h_medical_claims4[[#This Row],[Inpatient Length of Stay]]</f>
        <v>3702.72</v>
      </c>
    </row>
    <row r="11" spans="1:10" x14ac:dyDescent="0.3">
      <c r="A11" t="s">
        <v>52</v>
      </c>
      <c r="B11" s="5">
        <v>34049</v>
      </c>
      <c r="C11" s="5">
        <v>43584</v>
      </c>
      <c r="D11" s="5">
        <v>43586</v>
      </c>
      <c r="E11" t="s">
        <v>45</v>
      </c>
      <c r="F11" t="s">
        <v>27</v>
      </c>
      <c r="G11">
        <v>1414.41</v>
      </c>
      <c r="H11">
        <v>116.91</v>
      </c>
      <c r="I11" s="11">
        <f>MAX(_2019_1h_medical_claims4[[#This Row],[Discharge Date]]-_2019_1h_medical_claims4[[#This Row],[Admission Date]],1)</f>
        <v>2</v>
      </c>
      <c r="J11" s="67">
        <f>_2019_1h_medical_claims4[[#This Row],[Hospital Paid Expenses]]/_2019_1h_medical_claims4[[#This Row],[Inpatient Length of Stay]]</f>
        <v>707.20500000000004</v>
      </c>
    </row>
    <row r="12" spans="1:10" x14ac:dyDescent="0.3">
      <c r="A12" t="s">
        <v>52</v>
      </c>
      <c r="B12" s="5">
        <v>34049</v>
      </c>
      <c r="C12" s="5">
        <v>43605</v>
      </c>
      <c r="D12" s="5">
        <v>43610</v>
      </c>
      <c r="E12" t="s">
        <v>53</v>
      </c>
      <c r="F12" t="str">
        <f>VLOOKUP(_2019_1h_medical_claims4[[#This Row],[Facility]],rendering_provider_list[],2,FALSE)</f>
        <v>Larschen, Adam</v>
      </c>
      <c r="G12">
        <v>4381.05</v>
      </c>
      <c r="H12">
        <v>362.13</v>
      </c>
      <c r="I12" s="11">
        <f>MAX(_2019_1h_medical_claims4[[#This Row],[Discharge Date]]-_2019_1h_medical_claims4[[#This Row],[Admission Date]],1)</f>
        <v>5</v>
      </c>
      <c r="J12" s="67">
        <f>_2019_1h_medical_claims4[[#This Row],[Hospital Paid Expenses]]/_2019_1h_medical_claims4[[#This Row],[Inpatient Length of Stay]]</f>
        <v>876.21</v>
      </c>
    </row>
    <row r="13" spans="1:10" x14ac:dyDescent="0.3">
      <c r="A13" t="s">
        <v>52</v>
      </c>
      <c r="B13" s="5">
        <v>34049</v>
      </c>
      <c r="C13" s="5">
        <v>43617</v>
      </c>
      <c r="D13" s="5">
        <v>43619</v>
      </c>
      <c r="E13" t="s">
        <v>53</v>
      </c>
      <c r="F13" t="str">
        <f>VLOOKUP(_2019_1h_medical_claims4[[#This Row],[Facility]],rendering_provider_list[],2,FALSE)</f>
        <v>Larschen, Adam</v>
      </c>
      <c r="G13">
        <v>1420.2</v>
      </c>
      <c r="H13">
        <v>117.39</v>
      </c>
      <c r="I13" s="11">
        <f>MAX(_2019_1h_medical_claims4[[#This Row],[Discharge Date]]-_2019_1h_medical_claims4[[#This Row],[Admission Date]],1)</f>
        <v>2</v>
      </c>
      <c r="J13" s="67">
        <f>_2019_1h_medical_claims4[[#This Row],[Hospital Paid Expenses]]/_2019_1h_medical_claims4[[#This Row],[Inpatient Length of Stay]]</f>
        <v>710.1</v>
      </c>
    </row>
    <row r="14" spans="1:10" x14ac:dyDescent="0.3">
      <c r="A14" t="s">
        <v>61</v>
      </c>
      <c r="B14" s="5">
        <v>34419</v>
      </c>
      <c r="C14" s="5">
        <v>43568</v>
      </c>
      <c r="D14" s="5">
        <v>43570</v>
      </c>
      <c r="E14" t="s">
        <v>58</v>
      </c>
      <c r="F14" t="str">
        <f>VLOOKUP(_2019_1h_medical_claims4[[#This Row],[Facility]],rendering_provider_list[],2,FALSE)</f>
        <v>Chaney, Ryan</v>
      </c>
      <c r="G14">
        <v>1440.38</v>
      </c>
      <c r="H14">
        <v>119.06</v>
      </c>
      <c r="I14" s="11">
        <f>MAX(_2019_1h_medical_claims4[[#This Row],[Discharge Date]]-_2019_1h_medical_claims4[[#This Row],[Admission Date]],1)</f>
        <v>2</v>
      </c>
      <c r="J14" s="67">
        <f>_2019_1h_medical_claims4[[#This Row],[Hospital Paid Expenses]]/_2019_1h_medical_claims4[[#This Row],[Inpatient Length of Stay]]</f>
        <v>720.19</v>
      </c>
    </row>
    <row r="15" spans="1:10" x14ac:dyDescent="0.3">
      <c r="A15" t="s">
        <v>61</v>
      </c>
      <c r="B15" s="5">
        <v>34419</v>
      </c>
      <c r="C15" s="5">
        <v>43570</v>
      </c>
      <c r="D15" s="5">
        <v>43572</v>
      </c>
      <c r="E15" t="s">
        <v>58</v>
      </c>
      <c r="F15" t="str">
        <f>VLOOKUP(_2019_1h_medical_claims4[[#This Row],[Facility]],rendering_provider_list[],2,FALSE)</f>
        <v>Chaney, Ryan</v>
      </c>
      <c r="G15">
        <v>1356.2</v>
      </c>
      <c r="H15">
        <v>112.1</v>
      </c>
      <c r="I15" s="11">
        <f>MAX(_2019_1h_medical_claims4[[#This Row],[Discharge Date]]-_2019_1h_medical_claims4[[#This Row],[Admission Date]],1)</f>
        <v>2</v>
      </c>
      <c r="J15" s="67">
        <f>_2019_1h_medical_claims4[[#This Row],[Hospital Paid Expenses]]/_2019_1h_medical_claims4[[#This Row],[Inpatient Length of Stay]]</f>
        <v>678.1</v>
      </c>
    </row>
    <row r="16" spans="1:10" x14ac:dyDescent="0.3">
      <c r="A16" t="s">
        <v>61</v>
      </c>
      <c r="B16" s="5">
        <v>34419</v>
      </c>
      <c r="C16" s="5">
        <v>43585</v>
      </c>
      <c r="D16" s="5">
        <v>43587</v>
      </c>
      <c r="E16" t="s">
        <v>58</v>
      </c>
      <c r="F16" t="str">
        <f>VLOOKUP(_2019_1h_medical_claims4[[#This Row],[Facility]],rendering_provider_list[],2,FALSE)</f>
        <v>Chaney, Ryan</v>
      </c>
      <c r="G16">
        <v>1365.14</v>
      </c>
      <c r="H16">
        <v>112.84</v>
      </c>
      <c r="I16" s="11">
        <f>MAX(_2019_1h_medical_claims4[[#This Row],[Discharge Date]]-_2019_1h_medical_claims4[[#This Row],[Admission Date]],1)</f>
        <v>2</v>
      </c>
      <c r="J16" s="67">
        <f>_2019_1h_medical_claims4[[#This Row],[Hospital Paid Expenses]]/_2019_1h_medical_claims4[[#This Row],[Inpatient Length of Stay]]</f>
        <v>682.57</v>
      </c>
    </row>
    <row r="17" spans="1:10" x14ac:dyDescent="0.3">
      <c r="A17" t="s">
        <v>108</v>
      </c>
      <c r="B17" s="5">
        <v>54220</v>
      </c>
      <c r="C17" s="5">
        <v>43538</v>
      </c>
      <c r="D17" s="5">
        <v>43542</v>
      </c>
      <c r="E17" t="s">
        <v>58</v>
      </c>
      <c r="F17" t="str">
        <f>VLOOKUP(_2019_1h_medical_claims4[[#This Row],[Facility]],rendering_provider_list[],2,FALSE)</f>
        <v>Chaney, Ryan</v>
      </c>
      <c r="G17">
        <v>6405.24</v>
      </c>
      <c r="H17">
        <v>522.33000000000004</v>
      </c>
      <c r="I17" s="11">
        <f>MAX(_2019_1h_medical_claims4[[#This Row],[Discharge Date]]-_2019_1h_medical_claims4[[#This Row],[Admission Date]],1)</f>
        <v>4</v>
      </c>
      <c r="J17" s="67">
        <f>_2019_1h_medical_claims4[[#This Row],[Hospital Paid Expenses]]/_2019_1h_medical_claims4[[#This Row],[Inpatient Length of Stay]]</f>
        <v>1601.31</v>
      </c>
    </row>
    <row r="18" spans="1:10" x14ac:dyDescent="0.3">
      <c r="A18" t="s">
        <v>67</v>
      </c>
      <c r="B18" s="5">
        <v>51504</v>
      </c>
      <c r="C18" s="5">
        <v>43539</v>
      </c>
      <c r="D18" s="5">
        <v>43540</v>
      </c>
      <c r="E18" t="s">
        <v>45</v>
      </c>
      <c r="F18" t="s">
        <v>27</v>
      </c>
      <c r="G18">
        <v>2242.77</v>
      </c>
      <c r="H18">
        <v>150.16999999999999</v>
      </c>
      <c r="I18" s="11">
        <f>MAX(_2019_1h_medical_claims4[[#This Row],[Discharge Date]]-_2019_1h_medical_claims4[[#This Row],[Admission Date]],1)</f>
        <v>1</v>
      </c>
      <c r="J18" s="67">
        <f>_2019_1h_medical_claims4[[#This Row],[Hospital Paid Expenses]]/_2019_1h_medical_claims4[[#This Row],[Inpatient Length of Stay]]</f>
        <v>2242.77</v>
      </c>
    </row>
    <row r="19" spans="1:10" x14ac:dyDescent="0.3">
      <c r="A19" t="s">
        <v>106</v>
      </c>
      <c r="B19" s="5">
        <v>53161</v>
      </c>
      <c r="C19" s="5">
        <v>43603</v>
      </c>
      <c r="D19" s="5">
        <v>43604</v>
      </c>
      <c r="E19" t="s">
        <v>49</v>
      </c>
      <c r="F19" t="s">
        <v>17</v>
      </c>
      <c r="G19">
        <v>1351.81</v>
      </c>
      <c r="H19">
        <v>111.74</v>
      </c>
      <c r="I19" s="11">
        <f>MAX(_2019_1h_medical_claims4[[#This Row],[Discharge Date]]-_2019_1h_medical_claims4[[#This Row],[Admission Date]],1)</f>
        <v>1</v>
      </c>
      <c r="J19" s="67">
        <f>_2019_1h_medical_claims4[[#This Row],[Hospital Paid Expenses]]/_2019_1h_medical_claims4[[#This Row],[Inpatient Length of Stay]]</f>
        <v>1351.81</v>
      </c>
    </row>
    <row r="20" spans="1:10" x14ac:dyDescent="0.3">
      <c r="A20" t="s">
        <v>106</v>
      </c>
      <c r="B20" s="5">
        <v>53161</v>
      </c>
      <c r="C20" s="5">
        <v>43467</v>
      </c>
      <c r="D20" s="5">
        <v>43468</v>
      </c>
      <c r="E20" t="s">
        <v>117</v>
      </c>
      <c r="F20" t="s">
        <v>21</v>
      </c>
      <c r="G20">
        <v>1885.48</v>
      </c>
      <c r="H20">
        <v>139.94</v>
      </c>
      <c r="I20" s="11">
        <f>MAX(_2019_1h_medical_claims4[[#This Row],[Discharge Date]]-_2019_1h_medical_claims4[[#This Row],[Admission Date]],1)</f>
        <v>1</v>
      </c>
      <c r="J20" s="67">
        <f>_2019_1h_medical_claims4[[#This Row],[Hospital Paid Expenses]]/_2019_1h_medical_claims4[[#This Row],[Inpatient Length of Stay]]</f>
        <v>1885.48</v>
      </c>
    </row>
    <row r="21" spans="1:10" x14ac:dyDescent="0.3">
      <c r="A21" t="s">
        <v>106</v>
      </c>
      <c r="B21" s="5">
        <v>53161</v>
      </c>
      <c r="C21" s="5">
        <v>43537</v>
      </c>
      <c r="D21" s="5">
        <v>43539</v>
      </c>
      <c r="E21" t="s">
        <v>45</v>
      </c>
      <c r="F21" t="s">
        <v>27</v>
      </c>
      <c r="G21">
        <v>1898.38</v>
      </c>
      <c r="H21">
        <v>977.37</v>
      </c>
      <c r="I21" s="11">
        <f>MAX(_2019_1h_medical_claims4[[#This Row],[Discharge Date]]-_2019_1h_medical_claims4[[#This Row],[Admission Date]],1)</f>
        <v>2</v>
      </c>
      <c r="J21" s="67">
        <f>_2019_1h_medical_claims4[[#This Row],[Hospital Paid Expenses]]/_2019_1h_medical_claims4[[#This Row],[Inpatient Length of Stay]]</f>
        <v>949.19</v>
      </c>
    </row>
    <row r="22" spans="1:10" x14ac:dyDescent="0.3">
      <c r="A22" t="s">
        <v>106</v>
      </c>
      <c r="B22" s="5">
        <v>53161</v>
      </c>
      <c r="C22" s="5">
        <v>43551</v>
      </c>
      <c r="D22" s="5">
        <v>43552</v>
      </c>
      <c r="E22" t="s">
        <v>45</v>
      </c>
      <c r="F22" t="s">
        <v>15</v>
      </c>
      <c r="G22">
        <v>1124.8599999999999</v>
      </c>
      <c r="H22">
        <v>382.03</v>
      </c>
      <c r="I22" s="11">
        <f>MAX(_2019_1h_medical_claims4[[#This Row],[Discharge Date]]-_2019_1h_medical_claims4[[#This Row],[Admission Date]],1)</f>
        <v>1</v>
      </c>
      <c r="J22" s="67">
        <f>_2019_1h_medical_claims4[[#This Row],[Hospital Paid Expenses]]/_2019_1h_medical_claims4[[#This Row],[Inpatient Length of Stay]]</f>
        <v>1124.8599999999999</v>
      </c>
    </row>
    <row r="23" spans="1:10" x14ac:dyDescent="0.3">
      <c r="A23" t="s">
        <v>95</v>
      </c>
      <c r="B23" s="5">
        <v>20101</v>
      </c>
      <c r="C23" s="5">
        <v>43621</v>
      </c>
      <c r="D23" s="5">
        <v>43623</v>
      </c>
      <c r="E23" t="s">
        <v>49</v>
      </c>
      <c r="F23" t="s">
        <v>17</v>
      </c>
      <c r="G23">
        <v>7379.85</v>
      </c>
      <c r="H23">
        <v>383.36</v>
      </c>
      <c r="I23" s="11">
        <f>MAX(_2019_1h_medical_claims4[[#This Row],[Discharge Date]]-_2019_1h_medical_claims4[[#This Row],[Admission Date]],1)</f>
        <v>2</v>
      </c>
      <c r="J23" s="67">
        <f>_2019_1h_medical_claims4[[#This Row],[Hospital Paid Expenses]]/_2019_1h_medical_claims4[[#This Row],[Inpatient Length of Stay]]</f>
        <v>3689.9250000000002</v>
      </c>
    </row>
    <row r="24" spans="1:10" x14ac:dyDescent="0.3">
      <c r="A24" t="s">
        <v>132</v>
      </c>
      <c r="B24" s="5">
        <v>18662</v>
      </c>
      <c r="C24" s="5">
        <v>43540</v>
      </c>
      <c r="D24" s="5">
        <v>43541</v>
      </c>
      <c r="E24" t="s">
        <v>45</v>
      </c>
      <c r="F24" t="s">
        <v>13</v>
      </c>
      <c r="G24">
        <v>1800.97</v>
      </c>
      <c r="H24">
        <v>452.24</v>
      </c>
      <c r="I24" s="11">
        <f>MAX(_2019_1h_medical_claims4[[#This Row],[Discharge Date]]-_2019_1h_medical_claims4[[#This Row],[Admission Date]],1)</f>
        <v>1</v>
      </c>
      <c r="J24" s="67">
        <f>_2019_1h_medical_claims4[[#This Row],[Hospital Paid Expenses]]/_2019_1h_medical_claims4[[#This Row],[Inpatient Length of Stay]]</f>
        <v>1800.97</v>
      </c>
    </row>
    <row r="25" spans="1:10" x14ac:dyDescent="0.3">
      <c r="A25" t="s">
        <v>56</v>
      </c>
      <c r="B25" s="5">
        <v>28171</v>
      </c>
      <c r="C25" s="5">
        <v>43634</v>
      </c>
      <c r="D25" s="5">
        <v>43639</v>
      </c>
      <c r="E25" t="s">
        <v>49</v>
      </c>
      <c r="F25" t="s">
        <v>17</v>
      </c>
      <c r="G25">
        <v>7643.6</v>
      </c>
      <c r="H25">
        <v>397.07</v>
      </c>
      <c r="I25" s="11">
        <f>MAX(_2019_1h_medical_claims4[[#This Row],[Discharge Date]]-_2019_1h_medical_claims4[[#This Row],[Admission Date]],1)</f>
        <v>5</v>
      </c>
      <c r="J25" s="67">
        <f>_2019_1h_medical_claims4[[#This Row],[Hospital Paid Expenses]]/_2019_1h_medical_claims4[[#This Row],[Inpatient Length of Stay]]</f>
        <v>1528.72</v>
      </c>
    </row>
    <row r="26" spans="1:10" x14ac:dyDescent="0.3">
      <c r="A26" t="s">
        <v>64</v>
      </c>
      <c r="B26" s="5">
        <v>25666</v>
      </c>
      <c r="C26" s="5">
        <v>43629</v>
      </c>
      <c r="D26" s="5">
        <v>43631</v>
      </c>
      <c r="E26" t="s">
        <v>49</v>
      </c>
      <c r="F26" t="s">
        <v>17</v>
      </c>
      <c r="G26">
        <v>7890.45</v>
      </c>
      <c r="H26">
        <v>409.89</v>
      </c>
      <c r="I26" s="11">
        <f>MAX(_2019_1h_medical_claims4[[#This Row],[Discharge Date]]-_2019_1h_medical_claims4[[#This Row],[Admission Date]],1)</f>
        <v>2</v>
      </c>
      <c r="J26" s="67">
        <f>_2019_1h_medical_claims4[[#This Row],[Hospital Paid Expenses]]/_2019_1h_medical_claims4[[#This Row],[Inpatient Length of Stay]]</f>
        <v>3945.2249999999999</v>
      </c>
    </row>
    <row r="27" spans="1:10" x14ac:dyDescent="0.3">
      <c r="A27" t="s">
        <v>64</v>
      </c>
      <c r="B27" s="5">
        <v>25666</v>
      </c>
      <c r="C27" s="5">
        <v>43482</v>
      </c>
      <c r="D27" s="5">
        <v>43484</v>
      </c>
      <c r="E27" t="s">
        <v>45</v>
      </c>
      <c r="F27" t="s">
        <v>13</v>
      </c>
      <c r="G27">
        <v>1757.01</v>
      </c>
      <c r="H27">
        <v>197.28</v>
      </c>
      <c r="I27" s="11">
        <f>MAX(_2019_1h_medical_claims4[[#This Row],[Discharge Date]]-_2019_1h_medical_claims4[[#This Row],[Admission Date]],1)</f>
        <v>2</v>
      </c>
      <c r="J27" s="67">
        <f>_2019_1h_medical_claims4[[#This Row],[Hospital Paid Expenses]]/_2019_1h_medical_claims4[[#This Row],[Inpatient Length of Stay]]</f>
        <v>878.505</v>
      </c>
    </row>
    <row r="28" spans="1:10" x14ac:dyDescent="0.3">
      <c r="A28" t="s">
        <v>48</v>
      </c>
      <c r="B28" s="5">
        <v>19387</v>
      </c>
      <c r="C28" s="5">
        <v>43605</v>
      </c>
      <c r="D28" s="5">
        <v>43607</v>
      </c>
      <c r="E28" t="s">
        <v>91</v>
      </c>
      <c r="F28" t="s">
        <v>24</v>
      </c>
      <c r="G28">
        <v>7727.49</v>
      </c>
      <c r="H28">
        <v>401.42</v>
      </c>
      <c r="I28" s="11">
        <f>MAX(_2019_1h_medical_claims4[[#This Row],[Discharge Date]]-_2019_1h_medical_claims4[[#This Row],[Admission Date]],1)</f>
        <v>2</v>
      </c>
      <c r="J28" s="67">
        <f>_2019_1h_medical_claims4[[#This Row],[Hospital Paid Expenses]]/_2019_1h_medical_claims4[[#This Row],[Inpatient Length of Stay]]</f>
        <v>3863.7449999999999</v>
      </c>
    </row>
    <row r="29" spans="1:10" x14ac:dyDescent="0.3">
      <c r="A29" t="s">
        <v>48</v>
      </c>
      <c r="B29" s="5">
        <v>19387</v>
      </c>
      <c r="C29" s="5">
        <v>43469</v>
      </c>
      <c r="D29" s="5">
        <v>43472</v>
      </c>
      <c r="E29" t="s">
        <v>49</v>
      </c>
      <c r="F29" t="s">
        <v>17</v>
      </c>
      <c r="G29">
        <v>1692.99</v>
      </c>
      <c r="H29">
        <v>416.1</v>
      </c>
      <c r="I29" s="11">
        <f>MAX(_2019_1h_medical_claims4[[#This Row],[Discharge Date]]-_2019_1h_medical_claims4[[#This Row],[Admission Date]],1)</f>
        <v>3</v>
      </c>
      <c r="J29" s="67">
        <f>_2019_1h_medical_claims4[[#This Row],[Hospital Paid Expenses]]/_2019_1h_medical_claims4[[#This Row],[Inpatient Length of Stay]]</f>
        <v>564.33000000000004</v>
      </c>
    </row>
    <row r="30" spans="1:10" x14ac:dyDescent="0.3">
      <c r="A30" t="s">
        <v>97</v>
      </c>
      <c r="B30" s="5">
        <v>32170</v>
      </c>
      <c r="C30" s="5">
        <v>43635</v>
      </c>
      <c r="D30" s="5">
        <v>43639</v>
      </c>
      <c r="E30" t="s">
        <v>91</v>
      </c>
      <c r="F30" t="s">
        <v>24</v>
      </c>
      <c r="G30">
        <v>7329.7</v>
      </c>
      <c r="H30">
        <v>380.76</v>
      </c>
      <c r="I30" s="11">
        <f>MAX(_2019_1h_medical_claims4[[#This Row],[Discharge Date]]-_2019_1h_medical_claims4[[#This Row],[Admission Date]],1)</f>
        <v>4</v>
      </c>
      <c r="J30" s="67">
        <f>_2019_1h_medical_claims4[[#This Row],[Hospital Paid Expenses]]/_2019_1h_medical_claims4[[#This Row],[Inpatient Length of Stay]]</f>
        <v>1832.425</v>
      </c>
    </row>
    <row r="31" spans="1:10" x14ac:dyDescent="0.3">
      <c r="A31" t="s">
        <v>87</v>
      </c>
      <c r="B31" s="5">
        <v>29568</v>
      </c>
      <c r="C31" s="5">
        <v>43471</v>
      </c>
      <c r="D31" s="5">
        <v>43472</v>
      </c>
      <c r="E31" t="s">
        <v>47</v>
      </c>
      <c r="F31" t="s">
        <v>18</v>
      </c>
      <c r="G31">
        <v>8722.34</v>
      </c>
      <c r="H31">
        <v>125.35</v>
      </c>
      <c r="I31" s="11">
        <f>MAX(_2019_1h_medical_claims4[[#This Row],[Discharge Date]]-_2019_1h_medical_claims4[[#This Row],[Admission Date]],1)</f>
        <v>1</v>
      </c>
      <c r="J31" s="67">
        <f>_2019_1h_medical_claims4[[#This Row],[Hospital Paid Expenses]]/_2019_1h_medical_claims4[[#This Row],[Inpatient Length of Stay]]</f>
        <v>8722.34</v>
      </c>
    </row>
    <row r="32" spans="1:10" x14ac:dyDescent="0.3">
      <c r="A32" t="s">
        <v>87</v>
      </c>
      <c r="B32" s="5">
        <v>29568</v>
      </c>
      <c r="C32" s="5">
        <v>43542</v>
      </c>
      <c r="D32" s="5">
        <v>43543</v>
      </c>
      <c r="E32" t="s">
        <v>47</v>
      </c>
      <c r="F32" t="s">
        <v>19</v>
      </c>
      <c r="G32">
        <v>2300.9499999999998</v>
      </c>
      <c r="H32">
        <v>190.6</v>
      </c>
      <c r="I32" s="11">
        <f>MAX(_2019_1h_medical_claims4[[#This Row],[Discharge Date]]-_2019_1h_medical_claims4[[#This Row],[Admission Date]],1)</f>
        <v>1</v>
      </c>
      <c r="J32" s="67">
        <f>_2019_1h_medical_claims4[[#This Row],[Hospital Paid Expenses]]/_2019_1h_medical_claims4[[#This Row],[Inpatient Length of Stay]]</f>
        <v>2300.9499999999998</v>
      </c>
    </row>
    <row r="33" spans="1:10" x14ac:dyDescent="0.3">
      <c r="A33" t="s">
        <v>87</v>
      </c>
      <c r="B33" s="5">
        <v>29568</v>
      </c>
      <c r="C33" s="5">
        <v>43570</v>
      </c>
      <c r="D33" s="5">
        <v>43572</v>
      </c>
      <c r="E33" t="s">
        <v>47</v>
      </c>
      <c r="F33" t="s">
        <v>18</v>
      </c>
      <c r="G33">
        <v>1458.99</v>
      </c>
      <c r="H33">
        <v>406.27</v>
      </c>
      <c r="I33" s="11">
        <f>MAX(_2019_1h_medical_claims4[[#This Row],[Discharge Date]]-_2019_1h_medical_claims4[[#This Row],[Admission Date]],1)</f>
        <v>2</v>
      </c>
      <c r="J33" s="67">
        <f>_2019_1h_medical_claims4[[#This Row],[Hospital Paid Expenses]]/_2019_1h_medical_claims4[[#This Row],[Inpatient Length of Stay]]</f>
        <v>729.495</v>
      </c>
    </row>
    <row r="34" spans="1:10" x14ac:dyDescent="0.3">
      <c r="A34" t="s">
        <v>87</v>
      </c>
      <c r="B34" s="5">
        <v>29568</v>
      </c>
      <c r="C34" s="5">
        <v>43572</v>
      </c>
      <c r="D34" s="5">
        <v>43574</v>
      </c>
      <c r="E34" t="s">
        <v>47</v>
      </c>
      <c r="F34" t="s">
        <v>18</v>
      </c>
      <c r="G34">
        <v>1357.05</v>
      </c>
      <c r="H34">
        <v>377.89</v>
      </c>
      <c r="I34" s="11">
        <f>MAX(_2019_1h_medical_claims4[[#This Row],[Discharge Date]]-_2019_1h_medical_claims4[[#This Row],[Admission Date]],1)</f>
        <v>2</v>
      </c>
      <c r="J34" s="67">
        <f>_2019_1h_medical_claims4[[#This Row],[Hospital Paid Expenses]]/_2019_1h_medical_claims4[[#This Row],[Inpatient Length of Stay]]</f>
        <v>678.52499999999998</v>
      </c>
    </row>
    <row r="35" spans="1:10" x14ac:dyDescent="0.3">
      <c r="A35" t="s">
        <v>87</v>
      </c>
      <c r="B35" s="5">
        <v>29568</v>
      </c>
      <c r="C35" s="5">
        <v>43606</v>
      </c>
      <c r="D35" s="5">
        <v>43608</v>
      </c>
      <c r="E35" t="s">
        <v>47</v>
      </c>
      <c r="F35" t="s">
        <v>18</v>
      </c>
      <c r="G35">
        <v>1433.41</v>
      </c>
      <c r="H35">
        <v>399.15</v>
      </c>
      <c r="I35" s="11">
        <f>MAX(_2019_1h_medical_claims4[[#This Row],[Discharge Date]]-_2019_1h_medical_claims4[[#This Row],[Admission Date]],1)</f>
        <v>2</v>
      </c>
      <c r="J35" s="67">
        <f>_2019_1h_medical_claims4[[#This Row],[Hospital Paid Expenses]]/_2019_1h_medical_claims4[[#This Row],[Inpatient Length of Stay]]</f>
        <v>716.70500000000004</v>
      </c>
    </row>
    <row r="36" spans="1:10" x14ac:dyDescent="0.3">
      <c r="A36" t="s">
        <v>87</v>
      </c>
      <c r="B36" s="5">
        <v>29568</v>
      </c>
      <c r="C36" s="5">
        <v>43609</v>
      </c>
      <c r="D36" s="5">
        <v>43611</v>
      </c>
      <c r="E36" t="s">
        <v>47</v>
      </c>
      <c r="F36" t="s">
        <v>19</v>
      </c>
      <c r="G36">
        <v>1402.44</v>
      </c>
      <c r="H36">
        <v>707.57</v>
      </c>
      <c r="I36" s="11">
        <f>MAX(_2019_1h_medical_claims4[[#This Row],[Discharge Date]]-_2019_1h_medical_claims4[[#This Row],[Admission Date]],1)</f>
        <v>2</v>
      </c>
      <c r="J36" s="67">
        <f>_2019_1h_medical_claims4[[#This Row],[Hospital Paid Expenses]]/_2019_1h_medical_claims4[[#This Row],[Inpatient Length of Stay]]</f>
        <v>701.22</v>
      </c>
    </row>
    <row r="37" spans="1:10" x14ac:dyDescent="0.3">
      <c r="A37" t="s">
        <v>101</v>
      </c>
      <c r="B37" s="5">
        <v>29568</v>
      </c>
      <c r="C37" s="5">
        <v>43470</v>
      </c>
      <c r="D37" s="5">
        <v>43480</v>
      </c>
      <c r="E37" t="s">
        <v>91</v>
      </c>
      <c r="F37" t="s">
        <v>24</v>
      </c>
      <c r="G37">
        <v>10556.64</v>
      </c>
      <c r="H37">
        <v>1036.3499999999999</v>
      </c>
      <c r="I37" s="11">
        <f>MAX(_2019_1h_medical_claims4[[#This Row],[Discharge Date]]-_2019_1h_medical_claims4[[#This Row],[Admission Date]],1)</f>
        <v>10</v>
      </c>
      <c r="J37" s="67">
        <f>_2019_1h_medical_claims4[[#This Row],[Hospital Paid Expenses]]/_2019_1h_medical_claims4[[#This Row],[Inpatient Length of Stay]]</f>
        <v>1055.664</v>
      </c>
    </row>
    <row r="38" spans="1:10" x14ac:dyDescent="0.3">
      <c r="A38" t="s">
        <v>101</v>
      </c>
      <c r="B38" s="5">
        <v>27741</v>
      </c>
      <c r="C38" s="5">
        <v>43620</v>
      </c>
      <c r="D38" s="5">
        <v>43623</v>
      </c>
      <c r="E38" t="s">
        <v>47</v>
      </c>
      <c r="F38" t="s">
        <v>19</v>
      </c>
      <c r="G38">
        <v>4151.04</v>
      </c>
      <c r="H38">
        <v>698.11</v>
      </c>
      <c r="I38" s="11">
        <f>MAX(_2019_1h_medical_claims4[[#This Row],[Discharge Date]]-_2019_1h_medical_claims4[[#This Row],[Admission Date]],1)</f>
        <v>3</v>
      </c>
      <c r="J38" s="67">
        <f>_2019_1h_medical_claims4[[#This Row],[Hospital Paid Expenses]]/_2019_1h_medical_claims4[[#This Row],[Inpatient Length of Stay]]</f>
        <v>1383.68</v>
      </c>
    </row>
    <row r="39" spans="1:10" x14ac:dyDescent="0.3">
      <c r="A39" t="s">
        <v>134</v>
      </c>
      <c r="B39" s="5">
        <v>21631</v>
      </c>
      <c r="C39" s="5">
        <v>43541</v>
      </c>
      <c r="D39" s="5">
        <v>43542</v>
      </c>
      <c r="E39" t="s">
        <v>58</v>
      </c>
      <c r="F39" t="str">
        <f>VLOOKUP(_2019_1h_medical_claims4[[#This Row],[Facility]],rendering_provider_list[],2,FALSE)</f>
        <v>Chaney, Ryan</v>
      </c>
      <c r="G39">
        <v>2270.37</v>
      </c>
      <c r="H39">
        <v>179.83</v>
      </c>
      <c r="I39" s="11">
        <f>MAX(_2019_1h_medical_claims4[[#This Row],[Discharge Date]]-_2019_1h_medical_claims4[[#This Row],[Admission Date]],1)</f>
        <v>1</v>
      </c>
      <c r="J39" s="67">
        <f>_2019_1h_medical_claims4[[#This Row],[Hospital Paid Expenses]]/_2019_1h_medical_claims4[[#This Row],[Inpatient Length of Stay]]</f>
        <v>2270.37</v>
      </c>
    </row>
    <row r="40" spans="1:10" x14ac:dyDescent="0.3">
      <c r="A40" t="s">
        <v>70</v>
      </c>
      <c r="B40" s="5">
        <v>27741</v>
      </c>
      <c r="C40" s="5">
        <v>43620</v>
      </c>
      <c r="D40" s="5">
        <v>43622</v>
      </c>
      <c r="E40" t="s">
        <v>53</v>
      </c>
      <c r="F40" t="str">
        <f>VLOOKUP(_2019_1h_medical_claims4[[#This Row],[Facility]],rendering_provider_list[],2,FALSE)</f>
        <v>Larschen, Adam</v>
      </c>
      <c r="G40">
        <v>1424.22</v>
      </c>
      <c r="H40">
        <v>718.57</v>
      </c>
      <c r="I40" s="11">
        <f>MAX(_2019_1h_medical_claims4[[#This Row],[Discharge Date]]-_2019_1h_medical_claims4[[#This Row],[Admission Date]],1)</f>
        <v>2</v>
      </c>
      <c r="J40" s="67">
        <f>_2019_1h_medical_claims4[[#This Row],[Hospital Paid Expenses]]/_2019_1h_medical_claims4[[#This Row],[Inpatient Length of Stay]]</f>
        <v>712.11</v>
      </c>
    </row>
    <row r="41" spans="1:10" x14ac:dyDescent="0.3">
      <c r="A41" t="s">
        <v>72</v>
      </c>
      <c r="B41" s="5">
        <v>53088</v>
      </c>
      <c r="C41" s="5">
        <v>43482</v>
      </c>
      <c r="D41" s="5">
        <v>43485</v>
      </c>
      <c r="E41" t="s">
        <v>53</v>
      </c>
      <c r="F41" t="str">
        <f>VLOOKUP(_2019_1h_medical_claims4[[#This Row],[Facility]],rendering_provider_list[],2,FALSE)</f>
        <v>Larschen, Adam</v>
      </c>
      <c r="G41">
        <v>4491.45</v>
      </c>
      <c r="H41">
        <v>204.5</v>
      </c>
      <c r="I41" s="11">
        <f>MAX(_2019_1h_medical_claims4[[#This Row],[Discharge Date]]-_2019_1h_medical_claims4[[#This Row],[Admission Date]],1)</f>
        <v>3</v>
      </c>
      <c r="J41" s="67">
        <f>_2019_1h_medical_claims4[[#This Row],[Hospital Paid Expenses]]/_2019_1h_medical_claims4[[#This Row],[Inpatient Length of Stay]]</f>
        <v>1497.1499999999999</v>
      </c>
    </row>
    <row r="42" spans="1:10" x14ac:dyDescent="0.3">
      <c r="A42" t="s">
        <v>72</v>
      </c>
      <c r="B42" s="5">
        <v>53088</v>
      </c>
      <c r="C42" s="5">
        <v>43613</v>
      </c>
      <c r="D42" s="5">
        <v>43615</v>
      </c>
      <c r="E42" t="s">
        <v>53</v>
      </c>
      <c r="F42" t="str">
        <f>VLOOKUP(_2019_1h_medical_claims4[[#This Row],[Facility]],rendering_provider_list[],2,FALSE)</f>
        <v>Larschen, Adam</v>
      </c>
      <c r="G42">
        <v>1426.72</v>
      </c>
      <c r="H42">
        <v>719.83</v>
      </c>
      <c r="I42" s="11">
        <f>MAX(_2019_1h_medical_claims4[[#This Row],[Discharge Date]]-_2019_1h_medical_claims4[[#This Row],[Admission Date]],1)</f>
        <v>2</v>
      </c>
      <c r="J42" s="67">
        <f>_2019_1h_medical_claims4[[#This Row],[Hospital Paid Expenses]]/_2019_1h_medical_claims4[[#This Row],[Inpatient Length of Stay]]</f>
        <v>713.36</v>
      </c>
    </row>
    <row r="43" spans="1:10" x14ac:dyDescent="0.3">
      <c r="A43" t="s">
        <v>66</v>
      </c>
      <c r="B43" s="5">
        <v>31070</v>
      </c>
      <c r="C43" s="5">
        <v>43621</v>
      </c>
      <c r="D43" s="5">
        <v>43623</v>
      </c>
      <c r="E43" t="s">
        <v>53</v>
      </c>
      <c r="F43" t="str">
        <f>VLOOKUP(_2019_1h_medical_claims4[[#This Row],[Facility]],rendering_provider_list[],2,FALSE)</f>
        <v>Larschen, Adam</v>
      </c>
      <c r="G43">
        <v>1428.43</v>
      </c>
      <c r="H43">
        <v>720.69</v>
      </c>
      <c r="I43" s="11">
        <f>MAX(_2019_1h_medical_claims4[[#This Row],[Discharge Date]]-_2019_1h_medical_claims4[[#This Row],[Admission Date]],1)</f>
        <v>2</v>
      </c>
      <c r="J43" s="67">
        <f>_2019_1h_medical_claims4[[#This Row],[Hospital Paid Expenses]]/_2019_1h_medical_claims4[[#This Row],[Inpatient Length of Stay]]</f>
        <v>714.21500000000003</v>
      </c>
    </row>
    <row r="44" spans="1:10" x14ac:dyDescent="0.3">
      <c r="A44" t="s">
        <v>121</v>
      </c>
      <c r="B44" s="5">
        <v>21421</v>
      </c>
      <c r="C44" s="5">
        <v>43584</v>
      </c>
      <c r="D44" s="5">
        <v>43618</v>
      </c>
      <c r="E44" t="s">
        <v>45</v>
      </c>
      <c r="F44" t="s">
        <v>15</v>
      </c>
      <c r="G44">
        <v>22049.22</v>
      </c>
      <c r="H44">
        <v>2075.31</v>
      </c>
      <c r="I44" s="11">
        <f>MAX(_2019_1h_medical_claims4[[#This Row],[Discharge Date]]-_2019_1h_medical_claims4[[#This Row],[Admission Date]],1)</f>
        <v>34</v>
      </c>
      <c r="J44" s="67">
        <f>_2019_1h_medical_claims4[[#This Row],[Hospital Paid Expenses]]/_2019_1h_medical_claims4[[#This Row],[Inpatient Length of Stay]]</f>
        <v>648.50647058823529</v>
      </c>
    </row>
    <row r="45" spans="1:10" x14ac:dyDescent="0.3">
      <c r="A45" t="s">
        <v>78</v>
      </c>
      <c r="B45" s="5">
        <v>32674</v>
      </c>
      <c r="C45" s="5">
        <v>43471</v>
      </c>
      <c r="D45" s="5">
        <v>43474</v>
      </c>
      <c r="E45" t="s">
        <v>91</v>
      </c>
      <c r="F45" t="s">
        <v>24</v>
      </c>
      <c r="G45">
        <v>4109.88</v>
      </c>
      <c r="H45">
        <v>420.99</v>
      </c>
      <c r="I45" s="11">
        <f>MAX(_2019_1h_medical_claims4[[#This Row],[Discharge Date]]-_2019_1h_medical_claims4[[#This Row],[Admission Date]],1)</f>
        <v>3</v>
      </c>
      <c r="J45" s="67">
        <f>_2019_1h_medical_claims4[[#This Row],[Hospital Paid Expenses]]/_2019_1h_medical_claims4[[#This Row],[Inpatient Length of Stay]]</f>
        <v>1369.96</v>
      </c>
    </row>
    <row r="46" spans="1:10" x14ac:dyDescent="0.3">
      <c r="A46" t="s">
        <v>78</v>
      </c>
      <c r="B46" s="5">
        <v>32674</v>
      </c>
      <c r="C46" s="5">
        <v>43543</v>
      </c>
      <c r="D46" s="5">
        <v>43544</v>
      </c>
      <c r="E46" t="s">
        <v>45</v>
      </c>
      <c r="F46" t="s">
        <v>15</v>
      </c>
      <c r="G46">
        <v>2180.19</v>
      </c>
      <c r="H46">
        <v>141.16</v>
      </c>
      <c r="I46" s="11">
        <f>MAX(_2019_1h_medical_claims4[[#This Row],[Discharge Date]]-_2019_1h_medical_claims4[[#This Row],[Admission Date]],1)</f>
        <v>1</v>
      </c>
      <c r="J46" s="67">
        <f>_2019_1h_medical_claims4[[#This Row],[Hospital Paid Expenses]]/_2019_1h_medical_claims4[[#This Row],[Inpatient Length of Stay]]</f>
        <v>2180.19</v>
      </c>
    </row>
    <row r="47" spans="1:10" x14ac:dyDescent="0.3">
      <c r="A47" t="s">
        <v>78</v>
      </c>
      <c r="B47" s="5">
        <v>32674</v>
      </c>
      <c r="C47" s="5">
        <v>43573</v>
      </c>
      <c r="D47" s="5">
        <v>43575</v>
      </c>
      <c r="E47" t="s">
        <v>45</v>
      </c>
      <c r="F47" t="s">
        <v>15</v>
      </c>
      <c r="G47">
        <v>7905.33</v>
      </c>
      <c r="H47">
        <v>744.06</v>
      </c>
      <c r="I47" s="11">
        <f>MAX(_2019_1h_medical_claims4[[#This Row],[Discharge Date]]-_2019_1h_medical_claims4[[#This Row],[Admission Date]],1)</f>
        <v>2</v>
      </c>
      <c r="J47" s="67">
        <f>_2019_1h_medical_claims4[[#This Row],[Hospital Paid Expenses]]/_2019_1h_medical_claims4[[#This Row],[Inpatient Length of Stay]]</f>
        <v>3952.665</v>
      </c>
    </row>
    <row r="48" spans="1:10" x14ac:dyDescent="0.3">
      <c r="A48" t="s">
        <v>78</v>
      </c>
      <c r="B48" s="5">
        <v>32674</v>
      </c>
      <c r="C48" s="5">
        <v>43580</v>
      </c>
      <c r="D48" s="5">
        <v>43584</v>
      </c>
      <c r="E48" t="s">
        <v>45</v>
      </c>
      <c r="F48" t="s">
        <v>15</v>
      </c>
      <c r="G48">
        <v>7398.98</v>
      </c>
      <c r="H48">
        <v>696.4</v>
      </c>
      <c r="I48" s="11">
        <f>MAX(_2019_1h_medical_claims4[[#This Row],[Discharge Date]]-_2019_1h_medical_claims4[[#This Row],[Admission Date]],1)</f>
        <v>4</v>
      </c>
      <c r="J48" s="67">
        <f>_2019_1h_medical_claims4[[#This Row],[Hospital Paid Expenses]]/_2019_1h_medical_claims4[[#This Row],[Inpatient Length of Stay]]</f>
        <v>1849.7449999999999</v>
      </c>
    </row>
    <row r="49" spans="1:10" x14ac:dyDescent="0.3">
      <c r="A49" t="s">
        <v>78</v>
      </c>
      <c r="B49" s="5">
        <v>32674</v>
      </c>
      <c r="C49" s="5">
        <v>43611</v>
      </c>
      <c r="D49" s="5">
        <v>43615</v>
      </c>
      <c r="E49" t="s">
        <v>45</v>
      </c>
      <c r="F49" t="s">
        <v>15</v>
      </c>
      <c r="G49">
        <v>7225.1</v>
      </c>
      <c r="H49">
        <v>680.04</v>
      </c>
      <c r="I49" s="11">
        <f>MAX(_2019_1h_medical_claims4[[#This Row],[Discharge Date]]-_2019_1h_medical_claims4[[#This Row],[Admission Date]],1)</f>
        <v>4</v>
      </c>
      <c r="J49" s="67">
        <f>_2019_1h_medical_claims4[[#This Row],[Hospital Paid Expenses]]/_2019_1h_medical_claims4[[#This Row],[Inpatient Length of Stay]]</f>
        <v>1806.2750000000001</v>
      </c>
    </row>
    <row r="50" spans="1:10" x14ac:dyDescent="0.3">
      <c r="A50" t="s">
        <v>78</v>
      </c>
      <c r="B50" s="5">
        <v>32674</v>
      </c>
      <c r="C50" s="5">
        <v>43622</v>
      </c>
      <c r="D50" s="5">
        <v>43624</v>
      </c>
      <c r="E50" t="s">
        <v>45</v>
      </c>
      <c r="F50" t="s">
        <v>13</v>
      </c>
      <c r="G50">
        <v>1438.57</v>
      </c>
      <c r="H50">
        <v>725.81</v>
      </c>
      <c r="I50" s="11">
        <f>MAX(_2019_1h_medical_claims4[[#This Row],[Discharge Date]]-_2019_1h_medical_claims4[[#This Row],[Admission Date]],1)</f>
        <v>2</v>
      </c>
      <c r="J50" s="67">
        <f>_2019_1h_medical_claims4[[#This Row],[Hospital Paid Expenses]]/_2019_1h_medical_claims4[[#This Row],[Inpatient Length of Stay]]</f>
        <v>719.28499999999997</v>
      </c>
    </row>
    <row r="51" spans="1:10" x14ac:dyDescent="0.3">
      <c r="A51" t="s">
        <v>125</v>
      </c>
      <c r="B51" s="5">
        <v>53040</v>
      </c>
      <c r="C51" s="5">
        <v>43554</v>
      </c>
      <c r="D51" s="5">
        <v>43554</v>
      </c>
      <c r="E51" t="s">
        <v>49</v>
      </c>
      <c r="F51" t="s">
        <v>17</v>
      </c>
      <c r="G51">
        <v>4743.34</v>
      </c>
      <c r="H51">
        <v>62.49</v>
      </c>
      <c r="I51" s="11">
        <f>MAX(_2019_1h_medical_claims4[[#This Row],[Discharge Date]]-_2019_1h_medical_claims4[[#This Row],[Admission Date]],1)</f>
        <v>1</v>
      </c>
      <c r="J51" s="67">
        <f>_2019_1h_medical_claims4[[#This Row],[Hospital Paid Expenses]]/_2019_1h_medical_claims4[[#This Row],[Inpatient Length of Stay]]</f>
        <v>4743.34</v>
      </c>
    </row>
    <row r="52" spans="1:10" x14ac:dyDescent="0.3">
      <c r="A52" t="s">
        <v>89</v>
      </c>
      <c r="B52" s="5">
        <v>52981</v>
      </c>
      <c r="C52" s="5">
        <v>43624</v>
      </c>
      <c r="D52" s="5">
        <v>43626</v>
      </c>
      <c r="E52" t="s">
        <v>63</v>
      </c>
      <c r="F52" t="s">
        <v>10</v>
      </c>
      <c r="G52">
        <v>1470.11</v>
      </c>
      <c r="H52">
        <v>412.33</v>
      </c>
      <c r="I52" s="11">
        <f>MAX(_2019_1h_medical_claims4[[#This Row],[Discharge Date]]-_2019_1h_medical_claims4[[#This Row],[Admission Date]],1)</f>
        <v>2</v>
      </c>
      <c r="J52" s="67">
        <f>_2019_1h_medical_claims4[[#This Row],[Hospital Paid Expenses]]/_2019_1h_medical_claims4[[#This Row],[Inpatient Length of Stay]]</f>
        <v>735.05499999999995</v>
      </c>
    </row>
    <row r="53" spans="1:10" x14ac:dyDescent="0.3">
      <c r="A53" t="s">
        <v>89</v>
      </c>
      <c r="B53" s="5">
        <v>52981</v>
      </c>
      <c r="C53" s="5">
        <v>43613</v>
      </c>
      <c r="D53" s="5">
        <v>43615</v>
      </c>
      <c r="E53" t="s">
        <v>45</v>
      </c>
      <c r="F53" t="s">
        <v>13</v>
      </c>
      <c r="G53">
        <v>1398.73</v>
      </c>
      <c r="H53">
        <v>705.7</v>
      </c>
      <c r="I53" s="11">
        <f>MAX(_2019_1h_medical_claims4[[#This Row],[Discharge Date]]-_2019_1h_medical_claims4[[#This Row],[Admission Date]],1)</f>
        <v>2</v>
      </c>
      <c r="J53" s="67">
        <f>_2019_1h_medical_claims4[[#This Row],[Hospital Paid Expenses]]/_2019_1h_medical_claims4[[#This Row],[Inpatient Length of Stay]]</f>
        <v>699.36500000000001</v>
      </c>
    </row>
    <row r="54" spans="1:10" x14ac:dyDescent="0.3">
      <c r="A54" t="s">
        <v>89</v>
      </c>
      <c r="B54" s="5">
        <v>52981</v>
      </c>
      <c r="C54" s="5">
        <v>43544</v>
      </c>
      <c r="D54" s="5">
        <v>43547</v>
      </c>
      <c r="E54" t="s">
        <v>58</v>
      </c>
      <c r="F54" t="str">
        <f>VLOOKUP(_2019_1h_medical_claims4[[#This Row],[Facility]],rendering_provider_list[],2,FALSE)</f>
        <v>Chaney, Ryan</v>
      </c>
      <c r="G54">
        <v>1888.56</v>
      </c>
      <c r="H54">
        <v>838.65</v>
      </c>
      <c r="I54" s="11">
        <f>MAX(_2019_1h_medical_claims4[[#This Row],[Discharge Date]]-_2019_1h_medical_claims4[[#This Row],[Admission Date]],1)</f>
        <v>3</v>
      </c>
      <c r="J54" s="67">
        <f>_2019_1h_medical_claims4[[#This Row],[Hospital Paid Expenses]]/_2019_1h_medical_claims4[[#This Row],[Inpatient Length of Stay]]</f>
        <v>629.52</v>
      </c>
    </row>
    <row r="55" spans="1:10" x14ac:dyDescent="0.3">
      <c r="A55" t="s">
        <v>89</v>
      </c>
      <c r="B55" s="5">
        <v>52981</v>
      </c>
      <c r="C55" s="5">
        <v>43484</v>
      </c>
      <c r="D55" s="5">
        <v>43490</v>
      </c>
      <c r="E55" t="s">
        <v>53</v>
      </c>
      <c r="F55" t="str">
        <f>VLOOKUP(_2019_1h_medical_claims4[[#This Row],[Facility]],rendering_provider_list[],2,FALSE)</f>
        <v>Larschen, Adam</v>
      </c>
      <c r="G55">
        <v>5965.41</v>
      </c>
      <c r="H55">
        <v>545.66999999999996</v>
      </c>
      <c r="I55" s="11">
        <f>MAX(_2019_1h_medical_claims4[[#This Row],[Discharge Date]]-_2019_1h_medical_claims4[[#This Row],[Admission Date]],1)</f>
        <v>6</v>
      </c>
      <c r="J55" s="67">
        <f>_2019_1h_medical_claims4[[#This Row],[Hospital Paid Expenses]]/_2019_1h_medical_claims4[[#This Row],[Inpatient Length of Stay]]</f>
        <v>994.23500000000001</v>
      </c>
    </row>
    <row r="56" spans="1:10" x14ac:dyDescent="0.3">
      <c r="A56" t="s">
        <v>118</v>
      </c>
      <c r="B56" s="5">
        <v>25259</v>
      </c>
      <c r="C56" s="5">
        <v>43627</v>
      </c>
      <c r="D56" s="5">
        <v>43629</v>
      </c>
      <c r="E56" t="s">
        <v>45</v>
      </c>
      <c r="F56" t="s">
        <v>13</v>
      </c>
      <c r="G56">
        <v>1464.05</v>
      </c>
      <c r="H56">
        <v>410.63</v>
      </c>
      <c r="I56" s="11">
        <f>MAX(_2019_1h_medical_claims4[[#This Row],[Discharge Date]]-_2019_1h_medical_claims4[[#This Row],[Admission Date]],1)</f>
        <v>2</v>
      </c>
      <c r="J56" s="67">
        <f>_2019_1h_medical_claims4[[#This Row],[Hospital Paid Expenses]]/_2019_1h_medical_claims4[[#This Row],[Inpatient Length of Stay]]</f>
        <v>732.02499999999998</v>
      </c>
    </row>
    <row r="57" spans="1:10" x14ac:dyDescent="0.3">
      <c r="A57" t="s">
        <v>115</v>
      </c>
      <c r="B57" s="5">
        <v>24535</v>
      </c>
      <c r="C57" s="5">
        <v>43485</v>
      </c>
      <c r="D57" s="5">
        <v>43485</v>
      </c>
      <c r="E57" t="s">
        <v>63</v>
      </c>
      <c r="F57" t="s">
        <v>10</v>
      </c>
      <c r="G57">
        <v>1165.68</v>
      </c>
      <c r="H57">
        <v>167.65</v>
      </c>
      <c r="I57" s="11">
        <f>MAX(_2019_1h_medical_claims4[[#This Row],[Discharge Date]]-_2019_1h_medical_claims4[[#This Row],[Admission Date]],1)</f>
        <v>1</v>
      </c>
      <c r="J57" s="67">
        <f>_2019_1h_medical_claims4[[#This Row],[Hospital Paid Expenses]]/_2019_1h_medical_claims4[[#This Row],[Inpatient Length of Stay]]</f>
        <v>1165.68</v>
      </c>
    </row>
    <row r="58" spans="1:10" x14ac:dyDescent="0.3">
      <c r="A58" t="s">
        <v>115</v>
      </c>
      <c r="B58" s="5">
        <v>24535</v>
      </c>
      <c r="C58" s="5">
        <v>43613</v>
      </c>
      <c r="D58" s="5">
        <v>43615</v>
      </c>
      <c r="E58" t="s">
        <v>63</v>
      </c>
      <c r="F58" t="s">
        <v>10</v>
      </c>
      <c r="G58">
        <v>1434.86</v>
      </c>
      <c r="H58">
        <v>402.44</v>
      </c>
      <c r="I58" s="11">
        <f>MAX(_2019_1h_medical_claims4[[#This Row],[Discharge Date]]-_2019_1h_medical_claims4[[#This Row],[Admission Date]],1)</f>
        <v>2</v>
      </c>
      <c r="J58" s="67">
        <f>_2019_1h_medical_claims4[[#This Row],[Hospital Paid Expenses]]/_2019_1h_medical_claims4[[#This Row],[Inpatient Length of Stay]]</f>
        <v>717.43</v>
      </c>
    </row>
    <row r="59" spans="1:10" x14ac:dyDescent="0.3">
      <c r="A59" t="s">
        <v>115</v>
      </c>
      <c r="B59" s="5">
        <v>24535</v>
      </c>
      <c r="C59" s="5">
        <v>43548</v>
      </c>
      <c r="D59" s="5">
        <v>43549</v>
      </c>
      <c r="E59" t="s">
        <v>45</v>
      </c>
      <c r="F59" t="s">
        <v>15</v>
      </c>
      <c r="G59">
        <v>11211.89</v>
      </c>
      <c r="H59">
        <v>98.27</v>
      </c>
      <c r="I59" s="11">
        <f>MAX(_2019_1h_medical_claims4[[#This Row],[Discharge Date]]-_2019_1h_medical_claims4[[#This Row],[Admission Date]],1)</f>
        <v>1</v>
      </c>
      <c r="J59" s="67">
        <f>_2019_1h_medical_claims4[[#This Row],[Hospital Paid Expenses]]/_2019_1h_medical_claims4[[#This Row],[Inpatient Length of Stay]]</f>
        <v>11211.89</v>
      </c>
    </row>
    <row r="60" spans="1:10" x14ac:dyDescent="0.3">
      <c r="A60" t="s">
        <v>98</v>
      </c>
      <c r="B60" s="5">
        <v>32190</v>
      </c>
      <c r="C60" s="5">
        <v>43554</v>
      </c>
      <c r="D60" s="5">
        <v>43554</v>
      </c>
      <c r="E60" t="s">
        <v>63</v>
      </c>
      <c r="F60" t="s">
        <v>28</v>
      </c>
      <c r="G60">
        <v>2112.0700000000002</v>
      </c>
      <c r="H60">
        <v>106.49</v>
      </c>
      <c r="I60" s="11">
        <f>MAX(_2019_1h_medical_claims4[[#This Row],[Discharge Date]]-_2019_1h_medical_claims4[[#This Row],[Admission Date]],1)</f>
        <v>1</v>
      </c>
      <c r="J60" s="67">
        <f>_2019_1h_medical_claims4[[#This Row],[Hospital Paid Expenses]]/_2019_1h_medical_claims4[[#This Row],[Inpatient Length of Stay]]</f>
        <v>2112.0700000000002</v>
      </c>
    </row>
    <row r="61" spans="1:10" x14ac:dyDescent="0.3">
      <c r="A61" t="s">
        <v>129</v>
      </c>
      <c r="B61" s="5">
        <v>32364</v>
      </c>
      <c r="C61" s="5">
        <v>43510</v>
      </c>
      <c r="D61" s="5">
        <v>43515</v>
      </c>
      <c r="E61" t="s">
        <v>91</v>
      </c>
      <c r="F61" t="s">
        <v>12</v>
      </c>
      <c r="G61">
        <v>1889.91</v>
      </c>
      <c r="H61">
        <v>201.6</v>
      </c>
      <c r="I61" s="11">
        <f>MAX(_2019_1h_medical_claims4[[#This Row],[Discharge Date]]-_2019_1h_medical_claims4[[#This Row],[Admission Date]],1)</f>
        <v>5</v>
      </c>
      <c r="J61" s="67">
        <f>_2019_1h_medical_claims4[[#This Row],[Hospital Paid Expenses]]/_2019_1h_medical_claims4[[#This Row],[Inpatient Length of Stay]]</f>
        <v>377.98200000000003</v>
      </c>
    </row>
    <row r="62" spans="1:10" x14ac:dyDescent="0.3">
      <c r="A62" t="s">
        <v>110</v>
      </c>
      <c r="B62" s="5">
        <v>52003</v>
      </c>
      <c r="C62" s="5">
        <v>43559</v>
      </c>
      <c r="D62" s="5">
        <v>43561</v>
      </c>
      <c r="E62" t="s">
        <v>63</v>
      </c>
      <c r="F62" t="s">
        <v>28</v>
      </c>
      <c r="G62">
        <v>7214.57</v>
      </c>
      <c r="H62">
        <v>377.49</v>
      </c>
      <c r="I62" s="11">
        <f>MAX(_2019_1h_medical_claims4[[#This Row],[Discharge Date]]-_2019_1h_medical_claims4[[#This Row],[Admission Date]],1)</f>
        <v>2</v>
      </c>
      <c r="J62" s="67">
        <f>_2019_1h_medical_claims4[[#This Row],[Hospital Paid Expenses]]/_2019_1h_medical_claims4[[#This Row],[Inpatient Length of Stay]]</f>
        <v>3607.2849999999999</v>
      </c>
    </row>
    <row r="63" spans="1:10" x14ac:dyDescent="0.3">
      <c r="A63" t="s">
        <v>120</v>
      </c>
      <c r="B63" s="5">
        <v>21687</v>
      </c>
      <c r="C63" s="5">
        <v>43629</v>
      </c>
      <c r="D63" s="5">
        <v>43631</v>
      </c>
      <c r="E63" t="s">
        <v>91</v>
      </c>
      <c r="F63" t="s">
        <v>12</v>
      </c>
      <c r="G63">
        <v>7716.34</v>
      </c>
      <c r="H63">
        <v>403.74</v>
      </c>
      <c r="I63" s="11">
        <f>MAX(_2019_1h_medical_claims4[[#This Row],[Discharge Date]]-_2019_1h_medical_claims4[[#This Row],[Admission Date]],1)</f>
        <v>2</v>
      </c>
      <c r="J63" s="67">
        <f>_2019_1h_medical_claims4[[#This Row],[Hospital Paid Expenses]]/_2019_1h_medical_claims4[[#This Row],[Inpatient Length of Stay]]</f>
        <v>3858.17</v>
      </c>
    </row>
    <row r="64" spans="1:10" x14ac:dyDescent="0.3">
      <c r="A64" t="s">
        <v>133</v>
      </c>
      <c r="B64" s="5">
        <v>19152</v>
      </c>
      <c r="C64" s="5">
        <v>43632</v>
      </c>
      <c r="D64" s="5">
        <v>43634</v>
      </c>
      <c r="E64" t="s">
        <v>91</v>
      </c>
      <c r="F64" t="s">
        <v>12</v>
      </c>
      <c r="G64">
        <v>7929.95</v>
      </c>
      <c r="H64">
        <v>715.92</v>
      </c>
      <c r="I64" s="11">
        <f>MAX(_2019_1h_medical_claims4[[#This Row],[Discharge Date]]-_2019_1h_medical_claims4[[#This Row],[Admission Date]],1)</f>
        <v>2</v>
      </c>
      <c r="J64" s="67">
        <f>_2019_1h_medical_claims4[[#This Row],[Hospital Paid Expenses]]/_2019_1h_medical_claims4[[#This Row],[Inpatient Length of Stay]]</f>
        <v>3964.9749999999999</v>
      </c>
    </row>
    <row r="65" spans="1:10" x14ac:dyDescent="0.3">
      <c r="A65" t="s">
        <v>105</v>
      </c>
      <c r="B65" s="5">
        <v>49081</v>
      </c>
      <c r="C65" s="5">
        <v>43630</v>
      </c>
      <c r="D65" s="5">
        <v>43632</v>
      </c>
      <c r="E65" t="s">
        <v>58</v>
      </c>
      <c r="F65" t="s">
        <v>12</v>
      </c>
      <c r="G65">
        <v>7673.14</v>
      </c>
      <c r="H65">
        <v>692.73</v>
      </c>
      <c r="I65" s="11">
        <f>MAX(_2019_1h_medical_claims4[[#This Row],[Discharge Date]]-_2019_1h_medical_claims4[[#This Row],[Admission Date]],1)</f>
        <v>2</v>
      </c>
      <c r="J65" s="67">
        <f>_2019_1h_medical_claims4[[#This Row],[Hospital Paid Expenses]]/_2019_1h_medical_claims4[[#This Row],[Inpatient Length of Stay]]</f>
        <v>3836.57</v>
      </c>
    </row>
    <row r="66" spans="1:10" x14ac:dyDescent="0.3">
      <c r="A66" t="s">
        <v>105</v>
      </c>
      <c r="B66" s="5">
        <v>49081</v>
      </c>
      <c r="C66" s="5">
        <v>43634</v>
      </c>
      <c r="D66" s="5">
        <v>43636</v>
      </c>
      <c r="E66" t="s">
        <v>58</v>
      </c>
      <c r="F66" t="str">
        <f>VLOOKUP(_2019_1h_medical_claims4[[#This Row],[Facility]],rendering_provider_list[],2,FALSE)</f>
        <v>Chaney, Ryan</v>
      </c>
      <c r="G66">
        <v>7292.39</v>
      </c>
      <c r="H66">
        <v>658.36</v>
      </c>
      <c r="I66" s="11">
        <f>MAX(_2019_1h_medical_claims4[[#This Row],[Discharge Date]]-_2019_1h_medical_claims4[[#This Row],[Admission Date]],1)</f>
        <v>2</v>
      </c>
      <c r="J66" s="67">
        <f>_2019_1h_medical_claims4[[#This Row],[Hospital Paid Expenses]]/_2019_1h_medical_claims4[[#This Row],[Inpatient Length of Stay]]</f>
        <v>3646.1950000000002</v>
      </c>
    </row>
    <row r="67" spans="1:10" x14ac:dyDescent="0.3">
      <c r="A67" t="s">
        <v>112</v>
      </c>
      <c r="B67" s="5">
        <v>32504</v>
      </c>
      <c r="C67" s="5">
        <v>43489</v>
      </c>
      <c r="D67" s="5">
        <v>43489</v>
      </c>
      <c r="E67" t="s">
        <v>53</v>
      </c>
      <c r="F67" t="str">
        <f>VLOOKUP(_2019_1h_medical_claims4[[#This Row],[Facility]],rendering_provider_list[],2,FALSE)</f>
        <v>Larschen, Adam</v>
      </c>
      <c r="G67">
        <v>1848.02</v>
      </c>
      <c r="H67">
        <v>170.89</v>
      </c>
      <c r="I67" s="11">
        <f>MAX(_2019_1h_medical_claims4[[#This Row],[Discharge Date]]-_2019_1h_medical_claims4[[#This Row],[Admission Date]],1)</f>
        <v>1</v>
      </c>
      <c r="J67" s="67">
        <f>_2019_1h_medical_claims4[[#This Row],[Hospital Paid Expenses]]/_2019_1h_medical_claims4[[#This Row],[Inpatient Length of Stay]]</f>
        <v>1848.02</v>
      </c>
    </row>
    <row r="68" spans="1:10" x14ac:dyDescent="0.3">
      <c r="A68" t="s">
        <v>102</v>
      </c>
      <c r="B68" s="5">
        <v>50939</v>
      </c>
      <c r="C68" s="5">
        <v>43549</v>
      </c>
      <c r="D68" s="5">
        <v>43550</v>
      </c>
      <c r="E68" t="s">
        <v>58</v>
      </c>
      <c r="F68" t="str">
        <f>VLOOKUP(_2019_1h_medical_claims4[[#This Row],[Facility]],rendering_provider_list[],2,FALSE)</f>
        <v>Chaney, Ryan</v>
      </c>
      <c r="G68">
        <v>11021.77</v>
      </c>
      <c r="H68">
        <v>71.78</v>
      </c>
      <c r="I68" s="11">
        <f>MAX(_2019_1h_medical_claims4[[#This Row],[Discharge Date]]-_2019_1h_medical_claims4[[#This Row],[Admission Date]],1)</f>
        <v>1</v>
      </c>
      <c r="J68" s="67">
        <f>_2019_1h_medical_claims4[[#This Row],[Hospital Paid Expenses]]/_2019_1h_medical_claims4[[#This Row],[Inpatient Length of Stay]]</f>
        <v>11021.77</v>
      </c>
    </row>
    <row r="69" spans="1:10" x14ac:dyDescent="0.3">
      <c r="A69" t="s">
        <v>102</v>
      </c>
      <c r="B69" s="5">
        <v>50939</v>
      </c>
      <c r="C69" s="5">
        <v>43574</v>
      </c>
      <c r="D69" s="5">
        <v>43585</v>
      </c>
      <c r="E69" t="s">
        <v>58</v>
      </c>
      <c r="F69" t="str">
        <f>VLOOKUP(_2019_1h_medical_claims4[[#This Row],[Facility]],rendering_provider_list[],2,FALSE)</f>
        <v>Chaney, Ryan</v>
      </c>
      <c r="G69">
        <v>7663.83</v>
      </c>
      <c r="H69">
        <v>691.89</v>
      </c>
      <c r="I69" s="11">
        <f>MAX(_2019_1h_medical_claims4[[#This Row],[Discharge Date]]-_2019_1h_medical_claims4[[#This Row],[Admission Date]],1)</f>
        <v>11</v>
      </c>
      <c r="J69" s="67">
        <f>_2019_1h_medical_claims4[[#This Row],[Hospital Paid Expenses]]/_2019_1h_medical_claims4[[#This Row],[Inpatient Length of Stay]]</f>
        <v>696.71181818181822</v>
      </c>
    </row>
    <row r="70" spans="1:10" x14ac:dyDescent="0.3">
      <c r="A70" t="s">
        <v>102</v>
      </c>
      <c r="B70" s="5">
        <v>50939</v>
      </c>
      <c r="C70" s="5">
        <v>43604</v>
      </c>
      <c r="D70" s="5">
        <v>43606</v>
      </c>
      <c r="E70" t="s">
        <v>58</v>
      </c>
      <c r="F70" t="str">
        <f>VLOOKUP(_2019_1h_medical_claims4[[#This Row],[Facility]],rendering_provider_list[],2,FALSE)</f>
        <v>Chaney, Ryan</v>
      </c>
      <c r="G70">
        <v>1384.8</v>
      </c>
      <c r="H70">
        <v>670.16</v>
      </c>
      <c r="I70" s="11">
        <f>MAX(_2019_1h_medical_claims4[[#This Row],[Discharge Date]]-_2019_1h_medical_claims4[[#This Row],[Admission Date]],1)</f>
        <v>2</v>
      </c>
      <c r="J70" s="67">
        <f>_2019_1h_medical_claims4[[#This Row],[Hospital Paid Expenses]]/_2019_1h_medical_claims4[[#This Row],[Inpatient Length of Stay]]</f>
        <v>692.4</v>
      </c>
    </row>
    <row r="71" spans="1:10" x14ac:dyDescent="0.3">
      <c r="A71" t="s">
        <v>99</v>
      </c>
      <c r="B71" s="5">
        <v>51807</v>
      </c>
      <c r="C71" s="5">
        <v>43578</v>
      </c>
      <c r="D71" s="5">
        <v>43580</v>
      </c>
      <c r="E71" t="s">
        <v>63</v>
      </c>
      <c r="F71" t="s">
        <v>28</v>
      </c>
      <c r="G71">
        <v>1454.83</v>
      </c>
      <c r="H71">
        <v>704.05</v>
      </c>
      <c r="I71" s="11">
        <f>MAX(_2019_1h_medical_claims4[[#This Row],[Discharge Date]]-_2019_1h_medical_claims4[[#This Row],[Admission Date]],1)</f>
        <v>2</v>
      </c>
      <c r="J71" s="67">
        <f>_2019_1h_medical_claims4[[#This Row],[Hospital Paid Expenses]]/_2019_1h_medical_claims4[[#This Row],[Inpatient Length of Stay]]</f>
        <v>727.41499999999996</v>
      </c>
    </row>
    <row r="72" spans="1:10" x14ac:dyDescent="0.3">
      <c r="A72" t="s">
        <v>99</v>
      </c>
      <c r="B72" s="5">
        <v>50939</v>
      </c>
      <c r="C72" s="5">
        <v>43589</v>
      </c>
      <c r="D72" s="5">
        <v>43591</v>
      </c>
      <c r="E72" t="s">
        <v>63</v>
      </c>
      <c r="F72" t="s">
        <v>28</v>
      </c>
      <c r="G72">
        <v>1456.59</v>
      </c>
      <c r="H72">
        <v>468.59</v>
      </c>
      <c r="I72" s="11">
        <f>MAX(_2019_1h_medical_claims4[[#This Row],[Discharge Date]]-_2019_1h_medical_claims4[[#This Row],[Admission Date]],1)</f>
        <v>2</v>
      </c>
      <c r="J72" s="67">
        <f>_2019_1h_medical_claims4[[#This Row],[Hospital Paid Expenses]]/_2019_1h_medical_claims4[[#This Row],[Inpatient Length of Stay]]</f>
        <v>728.29499999999996</v>
      </c>
    </row>
    <row r="73" spans="1:10" x14ac:dyDescent="0.3">
      <c r="A73" t="s">
        <v>123</v>
      </c>
      <c r="B73" s="5">
        <v>26423</v>
      </c>
      <c r="C73" s="6">
        <v>43484</v>
      </c>
      <c r="D73" s="6">
        <v>43509</v>
      </c>
      <c r="E73" t="s">
        <v>53</v>
      </c>
      <c r="F73" t="str">
        <f>VLOOKUP(_2019_1h_medical_claims4[[#This Row],[Facility]],rendering_provider_list[],2,FALSE)</f>
        <v>Larschen, Adam</v>
      </c>
      <c r="G73">
        <v>14166.09</v>
      </c>
      <c r="H73">
        <v>1484.1</v>
      </c>
      <c r="I73" s="11">
        <f>MAX(_2019_1h_medical_claims4[[#This Row],[Discharge Date]]-_2019_1h_medical_claims4[[#This Row],[Admission Date]],1)</f>
        <v>25</v>
      </c>
      <c r="J73" s="67">
        <f>_2019_1h_medical_claims4[[#This Row],[Hospital Paid Expenses]]/_2019_1h_medical_claims4[[#This Row],[Inpatient Length of Stay]]</f>
        <v>566.64359999999999</v>
      </c>
    </row>
    <row r="74" spans="1:10" x14ac:dyDescent="0.3">
      <c r="A74" t="s">
        <v>103</v>
      </c>
      <c r="B74" s="5">
        <v>52981</v>
      </c>
      <c r="C74" s="5">
        <v>43553</v>
      </c>
      <c r="D74" s="5">
        <v>43554</v>
      </c>
      <c r="E74" t="s">
        <v>63</v>
      </c>
      <c r="F74" t="s">
        <v>28</v>
      </c>
      <c r="G74">
        <v>1810.16</v>
      </c>
      <c r="H74">
        <v>96.88</v>
      </c>
      <c r="I74" s="11">
        <f>MAX(_2019_1h_medical_claims4[[#This Row],[Discharge Date]]-_2019_1h_medical_claims4[[#This Row],[Admission Date]],1)</f>
        <v>1</v>
      </c>
      <c r="J74" s="67">
        <f>_2019_1h_medical_claims4[[#This Row],[Hospital Paid Expenses]]/_2019_1h_medical_claims4[[#This Row],[Inpatient Length of Stay]]</f>
        <v>1810.16</v>
      </c>
    </row>
    <row r="75" spans="1:10" x14ac:dyDescent="0.3">
      <c r="A75" t="s">
        <v>107</v>
      </c>
      <c r="B75" s="5">
        <v>24495</v>
      </c>
      <c r="C75" s="5">
        <v>43558</v>
      </c>
      <c r="D75" s="5">
        <v>43562</v>
      </c>
      <c r="E75" t="s">
        <v>139</v>
      </c>
      <c r="F75" t="s">
        <v>22</v>
      </c>
      <c r="G75">
        <v>4383.03</v>
      </c>
      <c r="H75">
        <v>470.01</v>
      </c>
      <c r="I75" s="11">
        <f>MAX(_2019_1h_medical_claims4[[#This Row],[Discharge Date]]-_2019_1h_medical_claims4[[#This Row],[Admission Date]],1)</f>
        <v>4</v>
      </c>
      <c r="J75" s="67">
        <f>_2019_1h_medical_claims4[[#This Row],[Hospital Paid Expenses]]/_2019_1h_medical_claims4[[#This Row],[Inpatient Length of Stay]]</f>
        <v>1095.7574999999999</v>
      </c>
    </row>
    <row r="76" spans="1:10" x14ac:dyDescent="0.3">
      <c r="A76" t="s">
        <v>71</v>
      </c>
      <c r="B76" s="5">
        <v>32390</v>
      </c>
      <c r="C76" s="5">
        <v>43511</v>
      </c>
      <c r="D76" s="5">
        <v>43513</v>
      </c>
      <c r="E76" t="s">
        <v>45</v>
      </c>
      <c r="F76" t="s">
        <v>13</v>
      </c>
      <c r="G76">
        <v>10543.78</v>
      </c>
      <c r="H76">
        <v>230.94</v>
      </c>
      <c r="I76" s="11">
        <f>MAX(_2019_1h_medical_claims4[[#This Row],[Discharge Date]]-_2019_1h_medical_claims4[[#This Row],[Admission Date]],1)</f>
        <v>2</v>
      </c>
      <c r="J76" s="67">
        <f>_2019_1h_medical_claims4[[#This Row],[Hospital Paid Expenses]]/_2019_1h_medical_claims4[[#This Row],[Inpatient Length of Stay]]</f>
        <v>5271.89</v>
      </c>
    </row>
    <row r="77" spans="1:10" x14ac:dyDescent="0.3">
      <c r="A77" t="s">
        <v>124</v>
      </c>
      <c r="B77" s="5">
        <v>48531</v>
      </c>
      <c r="C77" s="5">
        <v>43495</v>
      </c>
      <c r="D77" s="5">
        <v>43495</v>
      </c>
      <c r="E77" t="s">
        <v>139</v>
      </c>
      <c r="F77" t="s">
        <v>22</v>
      </c>
      <c r="G77">
        <v>1389.98</v>
      </c>
      <c r="H77">
        <v>128.27000000000001</v>
      </c>
      <c r="I77" s="11">
        <f>MAX(_2019_1h_medical_claims4[[#This Row],[Discharge Date]]-_2019_1h_medical_claims4[[#This Row],[Admission Date]],1)</f>
        <v>1</v>
      </c>
      <c r="J77" s="67">
        <f>_2019_1h_medical_claims4[[#This Row],[Hospital Paid Expenses]]/_2019_1h_medical_claims4[[#This Row],[Inpatient Length of Stay]]</f>
        <v>1389.98</v>
      </c>
    </row>
    <row r="78" spans="1:10" x14ac:dyDescent="0.3">
      <c r="A78" t="s">
        <v>93</v>
      </c>
      <c r="B78" s="5">
        <v>53279</v>
      </c>
      <c r="C78" s="5">
        <v>43558</v>
      </c>
      <c r="D78" s="5">
        <v>43565</v>
      </c>
      <c r="E78" t="s">
        <v>139</v>
      </c>
      <c r="F78" t="s">
        <v>23</v>
      </c>
      <c r="G78">
        <v>4179.63</v>
      </c>
      <c r="H78">
        <v>448.2</v>
      </c>
      <c r="I78" s="11">
        <f>MAX(_2019_1h_medical_claims4[[#This Row],[Discharge Date]]-_2019_1h_medical_claims4[[#This Row],[Admission Date]],1)</f>
        <v>7</v>
      </c>
      <c r="J78" s="67">
        <f>_2019_1h_medical_claims4[[#This Row],[Hospital Paid Expenses]]/_2019_1h_medical_claims4[[#This Row],[Inpatient Length of Stay]]</f>
        <v>597.09</v>
      </c>
    </row>
    <row r="79" spans="1:10" x14ac:dyDescent="0.3">
      <c r="A79" t="s">
        <v>68</v>
      </c>
      <c r="B79" s="5">
        <v>53699</v>
      </c>
      <c r="C79" s="5">
        <v>43491</v>
      </c>
      <c r="D79" s="5">
        <v>43496</v>
      </c>
      <c r="E79" t="s">
        <v>69</v>
      </c>
      <c r="F79" t="s">
        <v>26</v>
      </c>
      <c r="G79">
        <v>4360.9799999999996</v>
      </c>
      <c r="H79">
        <v>398.97</v>
      </c>
      <c r="I79" s="11">
        <f>MAX(_2019_1h_medical_claims4[[#This Row],[Discharge Date]]-_2019_1h_medical_claims4[[#This Row],[Admission Date]],1)</f>
        <v>5</v>
      </c>
      <c r="J79" s="67">
        <f>_2019_1h_medical_claims4[[#This Row],[Hospital Paid Expenses]]/_2019_1h_medical_claims4[[#This Row],[Inpatient Length of Stay]]</f>
        <v>872.19599999999991</v>
      </c>
    </row>
    <row r="80" spans="1:10" x14ac:dyDescent="0.3">
      <c r="A80" t="s">
        <v>68</v>
      </c>
      <c r="B80" s="5">
        <v>53699</v>
      </c>
      <c r="C80" s="5">
        <v>43514</v>
      </c>
      <c r="D80" s="5">
        <v>43515</v>
      </c>
      <c r="E80" t="s">
        <v>69</v>
      </c>
      <c r="F80" t="s">
        <v>14</v>
      </c>
      <c r="G80">
        <v>1420.31</v>
      </c>
      <c r="H80">
        <v>134.66999999999999</v>
      </c>
      <c r="I80" s="11">
        <f>MAX(_2019_1h_medical_claims4[[#This Row],[Discharge Date]]-_2019_1h_medical_claims4[[#This Row],[Admission Date]],1)</f>
        <v>1</v>
      </c>
      <c r="J80" s="67">
        <f>_2019_1h_medical_claims4[[#This Row],[Hospital Paid Expenses]]/_2019_1h_medical_claims4[[#This Row],[Inpatient Length of Stay]]</f>
        <v>1420.31</v>
      </c>
    </row>
    <row r="81" spans="1:10" x14ac:dyDescent="0.3">
      <c r="A81" t="s">
        <v>74</v>
      </c>
      <c r="B81" s="5">
        <v>24912</v>
      </c>
      <c r="C81" s="5">
        <v>43490</v>
      </c>
      <c r="D81" s="5">
        <v>43493</v>
      </c>
      <c r="E81" t="s">
        <v>139</v>
      </c>
      <c r="F81" t="s">
        <v>23</v>
      </c>
      <c r="G81">
        <v>11169.8</v>
      </c>
      <c r="H81">
        <v>982.6</v>
      </c>
      <c r="I81" s="11">
        <f>MAX(_2019_1h_medical_claims4[[#This Row],[Discharge Date]]-_2019_1h_medical_claims4[[#This Row],[Admission Date]],1)</f>
        <v>3</v>
      </c>
      <c r="J81" s="67">
        <f>_2019_1h_medical_claims4[[#This Row],[Hospital Paid Expenses]]/_2019_1h_medical_claims4[[#This Row],[Inpatient Length of Stay]]</f>
        <v>3723.2666666666664</v>
      </c>
    </row>
    <row r="82" spans="1:10" x14ac:dyDescent="0.3">
      <c r="A82" t="s">
        <v>74</v>
      </c>
      <c r="B82" s="5">
        <v>24912</v>
      </c>
      <c r="C82" s="5">
        <v>43494</v>
      </c>
      <c r="D82" s="5">
        <v>43494</v>
      </c>
      <c r="E82" t="s">
        <v>139</v>
      </c>
      <c r="F82" t="s">
        <v>23</v>
      </c>
      <c r="G82">
        <v>1105.9100000000001</v>
      </c>
      <c r="H82">
        <v>466.31</v>
      </c>
      <c r="I82" s="11">
        <f>MAX(_2019_1h_medical_claims4[[#This Row],[Discharge Date]]-_2019_1h_medical_claims4[[#This Row],[Admission Date]],1)</f>
        <v>1</v>
      </c>
      <c r="J82" s="67">
        <f>_2019_1h_medical_claims4[[#This Row],[Hospital Paid Expenses]]/_2019_1h_medical_claims4[[#This Row],[Inpatient Length of Stay]]</f>
        <v>1105.9100000000001</v>
      </c>
    </row>
    <row r="83" spans="1:10" x14ac:dyDescent="0.3">
      <c r="A83" t="s">
        <v>74</v>
      </c>
      <c r="B83" s="5">
        <v>24912</v>
      </c>
      <c r="C83" s="5">
        <v>43515</v>
      </c>
      <c r="D83" s="5">
        <v>43516</v>
      </c>
      <c r="E83" t="s">
        <v>69</v>
      </c>
      <c r="F83" t="s">
        <v>26</v>
      </c>
      <c r="G83">
        <v>3984.17</v>
      </c>
      <c r="H83">
        <v>78.23</v>
      </c>
      <c r="I83" s="11">
        <f>MAX(_2019_1h_medical_claims4[[#This Row],[Discharge Date]]-_2019_1h_medical_claims4[[#This Row],[Admission Date]],1)</f>
        <v>1</v>
      </c>
      <c r="J83" s="67">
        <f>_2019_1h_medical_claims4[[#This Row],[Hospital Paid Expenses]]/_2019_1h_medical_claims4[[#This Row],[Inpatient Length of Stay]]</f>
        <v>3984.17</v>
      </c>
    </row>
    <row r="84" spans="1:10" x14ac:dyDescent="0.3">
      <c r="A84" t="s">
        <v>74</v>
      </c>
      <c r="B84" s="5">
        <v>24912</v>
      </c>
      <c r="C84" s="5">
        <v>43517</v>
      </c>
      <c r="D84" s="5">
        <v>43519</v>
      </c>
      <c r="E84" t="s">
        <v>53</v>
      </c>
      <c r="F84" t="str">
        <f>VLOOKUP(_2019_1h_medical_claims4[[#This Row],[Facility]],rendering_provider_list[],2,FALSE)</f>
        <v>Larschen, Adam</v>
      </c>
      <c r="G84">
        <v>1966.9</v>
      </c>
      <c r="H84">
        <v>235.74</v>
      </c>
      <c r="I84" s="11">
        <f>MAX(_2019_1h_medical_claims4[[#This Row],[Discharge Date]]-_2019_1h_medical_claims4[[#This Row],[Admission Date]],1)</f>
        <v>2</v>
      </c>
      <c r="J84" s="67">
        <f>_2019_1h_medical_claims4[[#This Row],[Hospital Paid Expenses]]/_2019_1h_medical_claims4[[#This Row],[Inpatient Length of Stay]]</f>
        <v>983.45</v>
      </c>
    </row>
    <row r="85" spans="1:10" x14ac:dyDescent="0.3">
      <c r="A85" t="s">
        <v>94</v>
      </c>
      <c r="B85" s="5">
        <v>28238</v>
      </c>
      <c r="C85" s="5">
        <v>43562</v>
      </c>
      <c r="D85" s="5">
        <v>43564</v>
      </c>
      <c r="E85" t="s">
        <v>139</v>
      </c>
      <c r="F85" t="s">
        <v>23</v>
      </c>
      <c r="G85">
        <v>1443.48</v>
      </c>
      <c r="H85">
        <v>464.37</v>
      </c>
      <c r="I85" s="11">
        <f>MAX(_2019_1h_medical_claims4[[#This Row],[Discharge Date]]-_2019_1h_medical_claims4[[#This Row],[Admission Date]],1)</f>
        <v>2</v>
      </c>
      <c r="J85" s="67">
        <f>_2019_1h_medical_claims4[[#This Row],[Hospital Paid Expenses]]/_2019_1h_medical_claims4[[#This Row],[Inpatient Length of Stay]]</f>
        <v>721.74</v>
      </c>
    </row>
    <row r="86" spans="1:10" x14ac:dyDescent="0.3">
      <c r="A86" t="s">
        <v>80</v>
      </c>
      <c r="B86" s="5">
        <v>32259</v>
      </c>
      <c r="C86" s="5">
        <v>43574</v>
      </c>
      <c r="D86" s="5">
        <v>43576</v>
      </c>
      <c r="E86" t="s">
        <v>139</v>
      </c>
      <c r="F86" t="s">
        <v>22</v>
      </c>
      <c r="G86">
        <v>7604.37</v>
      </c>
      <c r="H86">
        <v>456.37</v>
      </c>
      <c r="I86" s="11">
        <f>MAX(_2019_1h_medical_claims4[[#This Row],[Discharge Date]]-_2019_1h_medical_claims4[[#This Row],[Admission Date]],1)</f>
        <v>2</v>
      </c>
      <c r="J86" s="67">
        <f>_2019_1h_medical_claims4[[#This Row],[Hospital Paid Expenses]]/_2019_1h_medical_claims4[[#This Row],[Inpatient Length of Stay]]</f>
        <v>3802.1849999999999</v>
      </c>
    </row>
    <row r="87" spans="1:10" x14ac:dyDescent="0.3">
      <c r="A87" t="s">
        <v>62</v>
      </c>
      <c r="B87" s="5">
        <v>51485</v>
      </c>
      <c r="C87" s="5">
        <v>43528</v>
      </c>
      <c r="D87" s="5">
        <v>43531</v>
      </c>
      <c r="E87" t="s">
        <v>63</v>
      </c>
      <c r="F87" t="s">
        <v>9</v>
      </c>
      <c r="G87">
        <v>3174.3</v>
      </c>
      <c r="H87">
        <v>354.98</v>
      </c>
      <c r="I87" s="11">
        <f>MAX(_2019_1h_medical_claims4[[#This Row],[Discharge Date]]-_2019_1h_medical_claims4[[#This Row],[Admission Date]],1)</f>
        <v>3</v>
      </c>
      <c r="J87" s="67">
        <f>_2019_1h_medical_claims4[[#This Row],[Hospital Paid Expenses]]/_2019_1h_medical_claims4[[#This Row],[Inpatient Length of Stay]]</f>
        <v>1058.1000000000001</v>
      </c>
    </row>
    <row r="88" spans="1:10" x14ac:dyDescent="0.3">
      <c r="A88" t="s">
        <v>96</v>
      </c>
      <c r="B88" s="5">
        <v>36541</v>
      </c>
      <c r="C88" s="5">
        <v>43599</v>
      </c>
      <c r="D88" s="5">
        <v>43625</v>
      </c>
      <c r="E88" t="s">
        <v>53</v>
      </c>
      <c r="F88" t="str">
        <f>VLOOKUP(_2019_1h_medical_claims4[[#This Row],[Facility]],rendering_provider_list[],2,FALSE)</f>
        <v>Larschen, Adam</v>
      </c>
      <c r="G88">
        <v>12190.23</v>
      </c>
      <c r="H88">
        <v>1007.64</v>
      </c>
      <c r="I88" s="11">
        <f>MAX(_2019_1h_medical_claims4[[#This Row],[Discharge Date]]-_2019_1h_medical_claims4[[#This Row],[Admission Date]],1)</f>
        <v>26</v>
      </c>
      <c r="J88" s="67">
        <f>_2019_1h_medical_claims4[[#This Row],[Hospital Paid Expenses]]/_2019_1h_medical_claims4[[#This Row],[Inpatient Length of Stay]]</f>
        <v>468.85499999999996</v>
      </c>
    </row>
    <row r="89" spans="1:10" x14ac:dyDescent="0.3">
      <c r="A89" t="s">
        <v>50</v>
      </c>
      <c r="B89" s="5">
        <v>51850</v>
      </c>
      <c r="C89" s="5">
        <v>43562</v>
      </c>
      <c r="D89" s="5">
        <v>43578</v>
      </c>
      <c r="E89" t="s">
        <v>139</v>
      </c>
      <c r="F89" t="s">
        <v>22</v>
      </c>
      <c r="G89">
        <v>22106.58</v>
      </c>
      <c r="H89">
        <v>1326.72</v>
      </c>
      <c r="I89" s="11">
        <f>MAX(_2019_1h_medical_claims4[[#This Row],[Discharge Date]]-_2019_1h_medical_claims4[[#This Row],[Admission Date]],1)</f>
        <v>16</v>
      </c>
      <c r="J89" s="67">
        <f>_2019_1h_medical_claims4[[#This Row],[Hospital Paid Expenses]]/_2019_1h_medical_claims4[[#This Row],[Inpatient Length of Stay]]</f>
        <v>1381.6612500000001</v>
      </c>
    </row>
    <row r="90" spans="1:10" x14ac:dyDescent="0.3">
      <c r="A90" t="s">
        <v>85</v>
      </c>
      <c r="B90" s="5">
        <v>28153</v>
      </c>
      <c r="C90" s="5">
        <v>43575</v>
      </c>
      <c r="D90" s="5">
        <v>43577</v>
      </c>
      <c r="E90" t="s">
        <v>47</v>
      </c>
      <c r="F90" t="s">
        <v>19</v>
      </c>
      <c r="G90">
        <v>7589.59</v>
      </c>
      <c r="H90">
        <v>244.11</v>
      </c>
      <c r="I90" s="11">
        <f>MAX(_2019_1h_medical_claims4[[#This Row],[Discharge Date]]-_2019_1h_medical_claims4[[#This Row],[Admission Date]],1)</f>
        <v>2</v>
      </c>
      <c r="J90" s="67">
        <f>_2019_1h_medical_claims4[[#This Row],[Hospital Paid Expenses]]/_2019_1h_medical_claims4[[#This Row],[Inpatient Length of Stay]]</f>
        <v>3794.7950000000001</v>
      </c>
    </row>
    <row r="91" spans="1:10" x14ac:dyDescent="0.3">
      <c r="A91" t="s">
        <v>84</v>
      </c>
      <c r="B91" s="5">
        <v>20098</v>
      </c>
      <c r="C91" s="5">
        <v>43570</v>
      </c>
      <c r="D91" s="5">
        <v>43574</v>
      </c>
      <c r="E91" t="s">
        <v>139</v>
      </c>
      <c r="F91" t="s">
        <v>22</v>
      </c>
      <c r="G91">
        <v>7656.57</v>
      </c>
      <c r="H91">
        <v>246.27</v>
      </c>
      <c r="I91" s="11">
        <f>MAX(_2019_1h_medical_claims4[[#This Row],[Discharge Date]]-_2019_1h_medical_claims4[[#This Row],[Admission Date]],1)</f>
        <v>4</v>
      </c>
      <c r="J91" s="67">
        <f>_2019_1h_medical_claims4[[#This Row],[Hospital Paid Expenses]]/_2019_1h_medical_claims4[[#This Row],[Inpatient Length of Stay]]</f>
        <v>1914.1424999999999</v>
      </c>
    </row>
    <row r="92" spans="1:10" x14ac:dyDescent="0.3">
      <c r="A92" t="s">
        <v>83</v>
      </c>
      <c r="B92" s="5">
        <v>20441</v>
      </c>
      <c r="C92" s="5">
        <v>43474</v>
      </c>
      <c r="D92" s="5">
        <v>43485</v>
      </c>
      <c r="E92" t="s">
        <v>47</v>
      </c>
      <c r="F92" t="s">
        <v>18</v>
      </c>
      <c r="G92">
        <v>9054.5400000000009</v>
      </c>
      <c r="H92">
        <v>1293.33</v>
      </c>
      <c r="I92" s="11">
        <f>MAX(_2019_1h_medical_claims4[[#This Row],[Discharge Date]]-_2019_1h_medical_claims4[[#This Row],[Admission Date]],1)</f>
        <v>11</v>
      </c>
      <c r="J92" s="67">
        <f>_2019_1h_medical_claims4[[#This Row],[Hospital Paid Expenses]]/_2019_1h_medical_claims4[[#This Row],[Inpatient Length of Stay]]</f>
        <v>823.1400000000001</v>
      </c>
    </row>
    <row r="93" spans="1:10" x14ac:dyDescent="0.3">
      <c r="A93" t="s">
        <v>60</v>
      </c>
      <c r="B93" s="5">
        <v>54642</v>
      </c>
      <c r="C93" s="5">
        <v>43514</v>
      </c>
      <c r="D93" s="5">
        <v>43517</v>
      </c>
      <c r="E93" t="s">
        <v>53</v>
      </c>
      <c r="F93" t="str">
        <f>VLOOKUP(_2019_1h_medical_claims4[[#This Row],[Facility]],rendering_provider_list[],2,FALSE)</f>
        <v>Larschen, Adam</v>
      </c>
      <c r="G93">
        <v>3635.22</v>
      </c>
      <c r="H93">
        <v>240.09</v>
      </c>
      <c r="I93" s="11">
        <f>MAX(_2019_1h_medical_claims4[[#This Row],[Discharge Date]]-_2019_1h_medical_claims4[[#This Row],[Admission Date]],1)</f>
        <v>3</v>
      </c>
      <c r="J93" s="67">
        <f>_2019_1h_medical_claims4[[#This Row],[Hospital Paid Expenses]]/_2019_1h_medical_claims4[[#This Row],[Inpatient Length of Stay]]</f>
        <v>1211.74</v>
      </c>
    </row>
    <row r="94" spans="1:10" x14ac:dyDescent="0.3">
      <c r="A94" t="s">
        <v>60</v>
      </c>
      <c r="B94" s="5">
        <v>54642</v>
      </c>
      <c r="C94" s="5">
        <v>43519</v>
      </c>
      <c r="D94" s="5">
        <v>43521</v>
      </c>
      <c r="E94" t="s">
        <v>53</v>
      </c>
      <c r="F94" t="str">
        <f>VLOOKUP(_2019_1h_medical_claims4[[#This Row],[Facility]],rendering_provider_list[],2,FALSE)</f>
        <v>Larschen, Adam</v>
      </c>
      <c r="G94">
        <v>1977.12</v>
      </c>
      <c r="H94">
        <v>387.87</v>
      </c>
      <c r="I94" s="11">
        <f>MAX(_2019_1h_medical_claims4[[#This Row],[Discharge Date]]-_2019_1h_medical_claims4[[#This Row],[Admission Date]],1)</f>
        <v>2</v>
      </c>
      <c r="J94" s="67">
        <f>_2019_1h_medical_claims4[[#This Row],[Hospital Paid Expenses]]/_2019_1h_medical_claims4[[#This Row],[Inpatient Length of Stay]]</f>
        <v>988.56</v>
      </c>
    </row>
    <row r="95" spans="1:10" x14ac:dyDescent="0.3">
      <c r="A95" t="s">
        <v>60</v>
      </c>
      <c r="B95" s="5">
        <v>54642</v>
      </c>
      <c r="C95" s="5">
        <v>43521</v>
      </c>
      <c r="D95" s="5">
        <v>43523</v>
      </c>
      <c r="E95" t="s">
        <v>53</v>
      </c>
      <c r="F95" t="str">
        <f>VLOOKUP(_2019_1h_medical_claims4[[#This Row],[Facility]],rendering_provider_list[],2,FALSE)</f>
        <v>Larschen, Adam</v>
      </c>
      <c r="G95">
        <v>1611.27</v>
      </c>
      <c r="H95">
        <v>146.05000000000001</v>
      </c>
      <c r="I95" s="11">
        <f>MAX(_2019_1h_medical_claims4[[#This Row],[Discharge Date]]-_2019_1h_medical_claims4[[#This Row],[Admission Date]],1)</f>
        <v>2</v>
      </c>
      <c r="J95" s="67">
        <f>_2019_1h_medical_claims4[[#This Row],[Hospital Paid Expenses]]/_2019_1h_medical_claims4[[#This Row],[Inpatient Length of Stay]]</f>
        <v>805.63499999999999</v>
      </c>
    </row>
    <row r="96" spans="1:10" x14ac:dyDescent="0.3">
      <c r="A96" t="s">
        <v>128</v>
      </c>
      <c r="B96" s="5">
        <v>26060</v>
      </c>
      <c r="C96" s="5">
        <v>43485</v>
      </c>
      <c r="D96" s="5">
        <v>43486</v>
      </c>
      <c r="E96" t="s">
        <v>53</v>
      </c>
      <c r="F96" t="str">
        <f>VLOOKUP(_2019_1h_medical_claims4[[#This Row],[Facility]],rendering_provider_list[],2,FALSE)</f>
        <v>Larschen, Adam</v>
      </c>
      <c r="G96">
        <v>1145.33</v>
      </c>
      <c r="H96">
        <v>171.06</v>
      </c>
      <c r="I96" s="11">
        <f>MAX(_2019_1h_medical_claims4[[#This Row],[Discharge Date]]-_2019_1h_medical_claims4[[#This Row],[Admission Date]],1)</f>
        <v>1</v>
      </c>
      <c r="J96" s="67">
        <f>_2019_1h_medical_claims4[[#This Row],[Hospital Paid Expenses]]/_2019_1h_medical_claims4[[#This Row],[Inpatient Length of Stay]]</f>
        <v>1145.33</v>
      </c>
    </row>
    <row r="97" spans="1:10" x14ac:dyDescent="0.3">
      <c r="A97" t="s">
        <v>46</v>
      </c>
      <c r="B97" s="5">
        <v>28187</v>
      </c>
      <c r="C97" s="5">
        <v>43564</v>
      </c>
      <c r="D97" s="5">
        <v>43566</v>
      </c>
      <c r="E97" t="s">
        <v>47</v>
      </c>
      <c r="F97" t="s">
        <v>13</v>
      </c>
      <c r="G97">
        <v>7361.05</v>
      </c>
      <c r="H97">
        <v>236.76</v>
      </c>
      <c r="I97" s="11">
        <f>MAX(_2019_1h_medical_claims4[[#This Row],[Discharge Date]]-_2019_1h_medical_claims4[[#This Row],[Admission Date]],1)</f>
        <v>2</v>
      </c>
      <c r="J97" s="67">
        <f>_2019_1h_medical_claims4[[#This Row],[Hospital Paid Expenses]]/_2019_1h_medical_claims4[[#This Row],[Inpatient Length of Stay]]</f>
        <v>3680.5250000000001</v>
      </c>
    </row>
    <row r="98" spans="1:10" x14ac:dyDescent="0.3">
      <c r="A98" t="s">
        <v>46</v>
      </c>
      <c r="B98" s="5">
        <v>28187</v>
      </c>
      <c r="C98" s="5">
        <v>43575</v>
      </c>
      <c r="D98" s="5">
        <v>43604</v>
      </c>
      <c r="E98" t="s">
        <v>47</v>
      </c>
      <c r="F98" t="s">
        <v>13</v>
      </c>
      <c r="G98">
        <v>23657.91</v>
      </c>
      <c r="H98">
        <v>760.95</v>
      </c>
      <c r="I98" s="11">
        <f>MAX(_2019_1h_medical_claims4[[#This Row],[Discharge Date]]-_2019_1h_medical_claims4[[#This Row],[Admission Date]],1)</f>
        <v>29</v>
      </c>
      <c r="J98" s="67">
        <f>_2019_1h_medical_claims4[[#This Row],[Hospital Paid Expenses]]/_2019_1h_medical_claims4[[#This Row],[Inpatient Length of Stay]]</f>
        <v>815.79</v>
      </c>
    </row>
    <row r="99" spans="1:10" x14ac:dyDescent="0.3">
      <c r="A99" t="s">
        <v>46</v>
      </c>
      <c r="B99" s="5">
        <v>28187</v>
      </c>
      <c r="C99" s="5">
        <v>43610</v>
      </c>
      <c r="D99" s="5">
        <v>43612</v>
      </c>
      <c r="E99" t="s">
        <v>47</v>
      </c>
      <c r="F99" t="s">
        <v>13</v>
      </c>
      <c r="G99">
        <v>7765.41</v>
      </c>
      <c r="H99">
        <v>249.78</v>
      </c>
      <c r="I99" s="11">
        <f>MAX(_2019_1h_medical_claims4[[#This Row],[Discharge Date]]-_2019_1h_medical_claims4[[#This Row],[Admission Date]],1)</f>
        <v>2</v>
      </c>
      <c r="J99" s="67">
        <f>_2019_1h_medical_claims4[[#This Row],[Hospital Paid Expenses]]/_2019_1h_medical_claims4[[#This Row],[Inpatient Length of Stay]]</f>
        <v>3882.7049999999999</v>
      </c>
    </row>
    <row r="100" spans="1:10" x14ac:dyDescent="0.3">
      <c r="A100" t="s">
        <v>92</v>
      </c>
      <c r="B100" s="5">
        <v>49368</v>
      </c>
      <c r="C100" s="5">
        <v>43485</v>
      </c>
      <c r="D100" s="5">
        <v>43489</v>
      </c>
      <c r="E100" t="s">
        <v>63</v>
      </c>
      <c r="F100" t="s">
        <v>10</v>
      </c>
      <c r="G100">
        <v>1147.68</v>
      </c>
      <c r="H100">
        <v>600.45000000000005</v>
      </c>
      <c r="I100" s="11">
        <f>MAX(_2019_1h_medical_claims4[[#This Row],[Discharge Date]]-_2019_1h_medical_claims4[[#This Row],[Admission Date]],1)</f>
        <v>4</v>
      </c>
      <c r="J100" s="67">
        <f>_2019_1h_medical_claims4[[#This Row],[Hospital Paid Expenses]]/_2019_1h_medical_claims4[[#This Row],[Inpatient Length of Stay]]</f>
        <v>286.92</v>
      </c>
    </row>
    <row r="101" spans="1:10" x14ac:dyDescent="0.3">
      <c r="A101" t="s">
        <v>92</v>
      </c>
      <c r="B101" s="5">
        <v>49368</v>
      </c>
      <c r="C101" s="5">
        <v>43525</v>
      </c>
      <c r="D101" s="5">
        <v>43527</v>
      </c>
      <c r="E101" t="s">
        <v>63</v>
      </c>
      <c r="F101" t="s">
        <v>10</v>
      </c>
      <c r="G101">
        <v>12220.13</v>
      </c>
      <c r="H101">
        <v>500.6</v>
      </c>
      <c r="I101" s="11">
        <f>MAX(_2019_1h_medical_claims4[[#This Row],[Discharge Date]]-_2019_1h_medical_claims4[[#This Row],[Admission Date]],1)</f>
        <v>2</v>
      </c>
      <c r="J101" s="67">
        <f>_2019_1h_medical_claims4[[#This Row],[Hospital Paid Expenses]]/_2019_1h_medical_claims4[[#This Row],[Inpatient Length of Stay]]</f>
        <v>6110.0649999999996</v>
      </c>
    </row>
    <row r="102" spans="1:10" x14ac:dyDescent="0.3">
      <c r="A102" t="s">
        <v>92</v>
      </c>
      <c r="B102" s="5">
        <v>49368</v>
      </c>
      <c r="C102" s="5">
        <v>43522</v>
      </c>
      <c r="D102" s="5">
        <v>43523</v>
      </c>
      <c r="E102" t="s">
        <v>58</v>
      </c>
      <c r="F102" t="str">
        <f>VLOOKUP(_2019_1h_medical_claims4[[#This Row],[Facility]],rendering_provider_list[],2,FALSE)</f>
        <v>Chaney, Ryan</v>
      </c>
      <c r="G102">
        <v>1437.59</v>
      </c>
      <c r="H102">
        <v>151.09</v>
      </c>
      <c r="I102" s="11">
        <f>MAX(_2019_1h_medical_claims4[[#This Row],[Discharge Date]]-_2019_1h_medical_claims4[[#This Row],[Admission Date]],1)</f>
        <v>1</v>
      </c>
      <c r="J102" s="67">
        <f>_2019_1h_medical_claims4[[#This Row],[Hospital Paid Expenses]]/_2019_1h_medical_claims4[[#This Row],[Inpatient Length of Stay]]</f>
        <v>1437.59</v>
      </c>
    </row>
    <row r="103" spans="1:10" x14ac:dyDescent="0.3">
      <c r="A103" t="s">
        <v>92</v>
      </c>
      <c r="B103" s="5">
        <v>49368</v>
      </c>
      <c r="C103" s="5">
        <v>43523</v>
      </c>
      <c r="D103" s="5">
        <v>43524</v>
      </c>
      <c r="E103" t="s">
        <v>58</v>
      </c>
      <c r="F103" t="str">
        <f>VLOOKUP(_2019_1h_medical_claims4[[#This Row],[Facility]],rendering_provider_list[],2,FALSE)</f>
        <v>Chaney, Ryan</v>
      </c>
      <c r="G103">
        <v>1452.14</v>
      </c>
      <c r="H103">
        <v>130.22999999999999</v>
      </c>
      <c r="I103" s="11">
        <f>MAX(_2019_1h_medical_claims4[[#This Row],[Discharge Date]]-_2019_1h_medical_claims4[[#This Row],[Admission Date]],1)</f>
        <v>1</v>
      </c>
      <c r="J103" s="67">
        <f>_2019_1h_medical_claims4[[#This Row],[Hospital Paid Expenses]]/_2019_1h_medical_claims4[[#This Row],[Inpatient Length of Stay]]</f>
        <v>1452.14</v>
      </c>
    </row>
    <row r="104" spans="1:10" x14ac:dyDescent="0.3">
      <c r="A104" t="s">
        <v>130</v>
      </c>
      <c r="B104" s="5">
        <v>52974</v>
      </c>
      <c r="C104" s="5">
        <v>43571</v>
      </c>
      <c r="D104" s="5">
        <v>43573</v>
      </c>
      <c r="E104" t="s">
        <v>47</v>
      </c>
      <c r="F104" t="s">
        <v>13</v>
      </c>
      <c r="G104">
        <v>7563.63</v>
      </c>
      <c r="H104">
        <v>453.93</v>
      </c>
      <c r="I104" s="11">
        <f>MAX(_2019_1h_medical_claims4[[#This Row],[Discharge Date]]-_2019_1h_medical_claims4[[#This Row],[Admission Date]],1)</f>
        <v>2</v>
      </c>
      <c r="J104" s="67">
        <f>_2019_1h_medical_claims4[[#This Row],[Hospital Paid Expenses]]/_2019_1h_medical_claims4[[#This Row],[Inpatient Length of Stay]]</f>
        <v>3781.8150000000001</v>
      </c>
    </row>
    <row r="105" spans="1:10" x14ac:dyDescent="0.3">
      <c r="A105" t="s">
        <v>100</v>
      </c>
      <c r="B105" s="5">
        <v>20289</v>
      </c>
      <c r="C105" s="5">
        <v>43511</v>
      </c>
      <c r="D105" s="5">
        <v>43539</v>
      </c>
      <c r="E105" t="s">
        <v>69</v>
      </c>
      <c r="F105" t="s">
        <v>14</v>
      </c>
      <c r="G105">
        <v>24167.97</v>
      </c>
      <c r="H105">
        <v>883.53</v>
      </c>
      <c r="I105" s="11">
        <f>MAX(_2019_1h_medical_claims4[[#This Row],[Discharge Date]]-_2019_1h_medical_claims4[[#This Row],[Admission Date]],1)</f>
        <v>28</v>
      </c>
      <c r="J105" s="67">
        <f>_2019_1h_medical_claims4[[#This Row],[Hospital Paid Expenses]]/_2019_1h_medical_claims4[[#This Row],[Inpatient Length of Stay]]</f>
        <v>863.14178571428579</v>
      </c>
    </row>
    <row r="106" spans="1:10" x14ac:dyDescent="0.3">
      <c r="A106" t="s">
        <v>104</v>
      </c>
      <c r="B106" s="5">
        <v>36467</v>
      </c>
      <c r="C106" s="5">
        <v>43529</v>
      </c>
      <c r="D106" s="5">
        <v>43530</v>
      </c>
      <c r="E106" t="s">
        <v>47</v>
      </c>
      <c r="F106" t="s">
        <v>13</v>
      </c>
      <c r="G106">
        <v>2620.5300000000002</v>
      </c>
      <c r="H106">
        <v>840.1</v>
      </c>
      <c r="I106" s="11">
        <f>MAX(_2019_1h_medical_claims4[[#This Row],[Discharge Date]]-_2019_1h_medical_claims4[[#This Row],[Admission Date]],1)</f>
        <v>1</v>
      </c>
      <c r="J106" s="67">
        <f>_2019_1h_medical_claims4[[#This Row],[Hospital Paid Expenses]]/_2019_1h_medical_claims4[[#This Row],[Inpatient Length of Stay]]</f>
        <v>2620.5300000000002</v>
      </c>
    </row>
    <row r="107" spans="1:10" x14ac:dyDescent="0.3">
      <c r="A107" t="s">
        <v>131</v>
      </c>
      <c r="B107" s="5">
        <v>32154</v>
      </c>
      <c r="C107" s="5">
        <v>43584</v>
      </c>
      <c r="D107" s="5">
        <v>43586</v>
      </c>
      <c r="E107" t="s">
        <v>69</v>
      </c>
      <c r="F107" t="s">
        <v>14</v>
      </c>
      <c r="G107">
        <v>1376.14</v>
      </c>
      <c r="H107">
        <v>442.71</v>
      </c>
      <c r="I107" s="11">
        <f>MAX(_2019_1h_medical_claims4[[#This Row],[Discharge Date]]-_2019_1h_medical_claims4[[#This Row],[Admission Date]],1)</f>
        <v>2</v>
      </c>
      <c r="J107" s="67">
        <f>_2019_1h_medical_claims4[[#This Row],[Hospital Paid Expenses]]/_2019_1h_medical_claims4[[#This Row],[Inpatient Length of Stay]]</f>
        <v>688.07</v>
      </c>
    </row>
    <row r="108" spans="1:10" x14ac:dyDescent="0.3">
      <c r="A108" t="s">
        <v>59</v>
      </c>
      <c r="B108" s="5">
        <v>53089</v>
      </c>
      <c r="C108" s="5">
        <v>43489</v>
      </c>
      <c r="D108" s="5">
        <v>43494</v>
      </c>
      <c r="E108" t="s">
        <v>53</v>
      </c>
      <c r="F108" t="str">
        <f>VLOOKUP(_2019_1h_medical_claims4[[#This Row],[Facility]],rendering_provider_list[],2,FALSE)</f>
        <v>Larschen, Adam</v>
      </c>
      <c r="G108">
        <v>4604.1899999999996</v>
      </c>
      <c r="H108">
        <v>529.47</v>
      </c>
      <c r="I108" s="11">
        <f>MAX(_2019_1h_medical_claims4[[#This Row],[Discharge Date]]-_2019_1h_medical_claims4[[#This Row],[Admission Date]],1)</f>
        <v>5</v>
      </c>
      <c r="J108" s="67">
        <f>_2019_1h_medical_claims4[[#This Row],[Hospital Paid Expenses]]/_2019_1h_medical_claims4[[#This Row],[Inpatient Length of Stay]]</f>
        <v>920.83799999999997</v>
      </c>
    </row>
    <row r="109" spans="1:10" x14ac:dyDescent="0.3">
      <c r="A109" t="s">
        <v>75</v>
      </c>
      <c r="B109" s="5">
        <v>25973</v>
      </c>
      <c r="C109" s="5">
        <v>43490</v>
      </c>
      <c r="D109" s="5">
        <v>43495</v>
      </c>
      <c r="E109" t="s">
        <v>69</v>
      </c>
      <c r="F109" t="s">
        <v>26</v>
      </c>
      <c r="G109">
        <v>4503.4799999999996</v>
      </c>
      <c r="H109">
        <v>259.62</v>
      </c>
      <c r="I109" s="11">
        <f>MAX(_2019_1h_medical_claims4[[#This Row],[Discharge Date]]-_2019_1h_medical_claims4[[#This Row],[Admission Date]],1)</f>
        <v>5</v>
      </c>
      <c r="J109" s="67">
        <f>_2019_1h_medical_claims4[[#This Row],[Hospital Paid Expenses]]/_2019_1h_medical_claims4[[#This Row],[Inpatient Length of Stay]]</f>
        <v>900.69599999999991</v>
      </c>
    </row>
    <row r="110" spans="1:10" x14ac:dyDescent="0.3">
      <c r="A110" t="s">
        <v>76</v>
      </c>
      <c r="B110" s="5">
        <v>51260</v>
      </c>
      <c r="C110" s="5">
        <v>43475</v>
      </c>
      <c r="D110" s="5">
        <v>43477</v>
      </c>
      <c r="E110" t="s">
        <v>47</v>
      </c>
      <c r="F110" t="s">
        <v>18</v>
      </c>
      <c r="G110">
        <v>1431.9</v>
      </c>
      <c r="H110">
        <v>205.45</v>
      </c>
      <c r="I110" s="11">
        <f>MAX(_2019_1h_medical_claims4[[#This Row],[Discharge Date]]-_2019_1h_medical_claims4[[#This Row],[Admission Date]],1)</f>
        <v>2</v>
      </c>
      <c r="J110" s="67">
        <f>_2019_1h_medical_claims4[[#This Row],[Hospital Paid Expenses]]/_2019_1h_medical_claims4[[#This Row],[Inpatient Length of Stay]]</f>
        <v>715.95</v>
      </c>
    </row>
    <row r="111" spans="1:10" x14ac:dyDescent="0.3">
      <c r="A111" t="s">
        <v>76</v>
      </c>
      <c r="B111" s="5">
        <v>51260</v>
      </c>
      <c r="C111" s="5">
        <v>43478</v>
      </c>
      <c r="D111" s="5">
        <v>43480</v>
      </c>
      <c r="E111" t="s">
        <v>47</v>
      </c>
      <c r="F111" t="s">
        <v>25</v>
      </c>
      <c r="G111">
        <v>10816.21</v>
      </c>
      <c r="H111">
        <v>190.26</v>
      </c>
      <c r="I111" s="11">
        <f>MAX(_2019_1h_medical_claims4[[#This Row],[Discharge Date]]-_2019_1h_medical_claims4[[#This Row],[Admission Date]],1)</f>
        <v>2</v>
      </c>
      <c r="J111" s="67">
        <f>_2019_1h_medical_claims4[[#This Row],[Hospital Paid Expenses]]/_2019_1h_medical_claims4[[#This Row],[Inpatient Length of Stay]]</f>
        <v>5408.1049999999996</v>
      </c>
    </row>
    <row r="112" spans="1:10" x14ac:dyDescent="0.3">
      <c r="A112" t="s">
        <v>76</v>
      </c>
      <c r="B112" s="5">
        <v>51054</v>
      </c>
      <c r="C112" s="5">
        <v>43526</v>
      </c>
      <c r="D112" s="5">
        <v>43527</v>
      </c>
      <c r="E112" t="s">
        <v>58</v>
      </c>
      <c r="F112" t="str">
        <f>VLOOKUP(_2019_1h_medical_claims4[[#This Row],[Facility]],rendering_provider_list[],2,FALSE)</f>
        <v>Chaney, Ryan</v>
      </c>
      <c r="G112">
        <v>1156.71</v>
      </c>
      <c r="H112">
        <v>1840.59</v>
      </c>
      <c r="I112" s="11">
        <f>MAX(_2019_1h_medical_claims4[[#This Row],[Discharge Date]]-_2019_1h_medical_claims4[[#This Row],[Admission Date]],1)</f>
        <v>1</v>
      </c>
      <c r="J112" s="67">
        <f>_2019_1h_medical_claims4[[#This Row],[Hospital Paid Expenses]]/_2019_1h_medical_claims4[[#This Row],[Inpatient Length of Stay]]</f>
        <v>1156.71</v>
      </c>
    </row>
    <row r="113" spans="1:10" x14ac:dyDescent="0.3">
      <c r="A113" t="s">
        <v>116</v>
      </c>
      <c r="B113" s="5">
        <v>51054</v>
      </c>
      <c r="C113" s="5">
        <v>43528</v>
      </c>
      <c r="D113" s="5">
        <v>43544</v>
      </c>
      <c r="E113" t="s">
        <v>47</v>
      </c>
      <c r="F113" t="s">
        <v>25</v>
      </c>
      <c r="G113">
        <v>16309.26</v>
      </c>
      <c r="H113">
        <v>1007.07</v>
      </c>
      <c r="I113" s="11">
        <f>MAX(_2019_1h_medical_claims4[[#This Row],[Discharge Date]]-_2019_1h_medical_claims4[[#This Row],[Admission Date]],1)</f>
        <v>16</v>
      </c>
      <c r="J113" s="67">
        <f>_2019_1h_medical_claims4[[#This Row],[Hospital Paid Expenses]]/_2019_1h_medical_claims4[[#This Row],[Inpatient Length of Stay]]</f>
        <v>1019.32875</v>
      </c>
    </row>
    <row r="114" spans="1:10" x14ac:dyDescent="0.3">
      <c r="A114" t="s">
        <v>116</v>
      </c>
      <c r="B114" s="5">
        <v>51260</v>
      </c>
      <c r="C114" s="5">
        <v>43477</v>
      </c>
      <c r="D114" s="5">
        <v>43482</v>
      </c>
      <c r="E114" t="s">
        <v>117</v>
      </c>
      <c r="F114" t="s">
        <v>25</v>
      </c>
      <c r="G114">
        <v>2925.69</v>
      </c>
      <c r="H114">
        <v>409.17</v>
      </c>
      <c r="I114" s="11">
        <f>MAX(_2019_1h_medical_claims4[[#This Row],[Discharge Date]]-_2019_1h_medical_claims4[[#This Row],[Admission Date]],1)</f>
        <v>5</v>
      </c>
      <c r="J114" s="67">
        <f>_2019_1h_medical_claims4[[#This Row],[Hospital Paid Expenses]]/_2019_1h_medical_claims4[[#This Row],[Inpatient Length of Stay]]</f>
        <v>585.13800000000003</v>
      </c>
    </row>
    <row r="115" spans="1:10" x14ac:dyDescent="0.3">
      <c r="A115" t="s">
        <v>127</v>
      </c>
      <c r="B115" s="5">
        <v>51260</v>
      </c>
      <c r="C115" s="5">
        <v>43480</v>
      </c>
      <c r="D115" s="5">
        <v>43480</v>
      </c>
      <c r="E115" t="s">
        <v>47</v>
      </c>
      <c r="F115" t="s">
        <v>21</v>
      </c>
      <c r="G115">
        <v>11225.56</v>
      </c>
      <c r="H115">
        <v>193.79</v>
      </c>
      <c r="I115" s="11">
        <f>MAX(_2019_1h_medical_claims4[[#This Row],[Discharge Date]]-_2019_1h_medical_claims4[[#This Row],[Admission Date]],1)</f>
        <v>1</v>
      </c>
      <c r="J115" s="67">
        <f>_2019_1h_medical_claims4[[#This Row],[Hospital Paid Expenses]]/_2019_1h_medical_claims4[[#This Row],[Inpatient Length of Stay]]</f>
        <v>11225.56</v>
      </c>
    </row>
    <row r="116" spans="1:10" x14ac:dyDescent="0.3">
      <c r="A116" t="s">
        <v>127</v>
      </c>
      <c r="B116" s="5">
        <v>51054</v>
      </c>
      <c r="C116" s="5">
        <v>43528</v>
      </c>
      <c r="D116" s="5">
        <v>43575</v>
      </c>
      <c r="E116" t="s">
        <v>117</v>
      </c>
      <c r="F116" t="s">
        <v>20</v>
      </c>
      <c r="G116">
        <v>23679.45</v>
      </c>
      <c r="H116">
        <v>3003.48</v>
      </c>
      <c r="I116" s="11">
        <f>MAX(_2019_1h_medical_claims4[[#This Row],[Discharge Date]]-_2019_1h_medical_claims4[[#This Row],[Admission Date]],1)</f>
        <v>47</v>
      </c>
      <c r="J116" s="67">
        <f>_2019_1h_medical_claims4[[#This Row],[Hospital Paid Expenses]]/_2019_1h_medical_claims4[[#This Row],[Inpatient Length of Stay]]</f>
        <v>503.81808510638297</v>
      </c>
    </row>
    <row r="117" spans="1:10" x14ac:dyDescent="0.3">
      <c r="A117" t="s">
        <v>55</v>
      </c>
      <c r="B117" s="5">
        <v>51054</v>
      </c>
      <c r="C117" s="5">
        <v>43529</v>
      </c>
      <c r="D117" s="5">
        <v>43530</v>
      </c>
      <c r="E117" t="s">
        <v>47</v>
      </c>
      <c r="F117" t="s">
        <v>18</v>
      </c>
      <c r="G117">
        <v>2693.54</v>
      </c>
      <c r="H117">
        <v>487.7</v>
      </c>
      <c r="I117" s="11">
        <f>MAX(_2019_1h_medical_claims4[[#This Row],[Discharge Date]]-_2019_1h_medical_claims4[[#This Row],[Admission Date]],1)</f>
        <v>1</v>
      </c>
      <c r="J117" s="67">
        <f>_2019_1h_medical_claims4[[#This Row],[Hospital Paid Expenses]]/_2019_1h_medical_claims4[[#This Row],[Inpatient Length of Stay]]</f>
        <v>2693.54</v>
      </c>
    </row>
    <row r="118" spans="1:10" x14ac:dyDescent="0.3">
      <c r="A118" t="s">
        <v>55</v>
      </c>
      <c r="B118" s="5">
        <v>51260</v>
      </c>
      <c r="C118" s="5">
        <v>43483</v>
      </c>
      <c r="D118" s="5">
        <v>43486</v>
      </c>
      <c r="E118" t="s">
        <v>53</v>
      </c>
      <c r="F118" t="str">
        <f>VLOOKUP(_2019_1h_medical_claims4[[#This Row],[Facility]],rendering_provider_list[],2,FALSE)</f>
        <v>Larschen, Adam</v>
      </c>
      <c r="G118">
        <v>3518.04</v>
      </c>
      <c r="H118">
        <v>217.42</v>
      </c>
      <c r="I118" s="11">
        <f>MAX(_2019_1h_medical_claims4[[#This Row],[Discharge Date]]-_2019_1h_medical_claims4[[#This Row],[Admission Date]],1)</f>
        <v>3</v>
      </c>
      <c r="J118" s="67">
        <f>_2019_1h_medical_claims4[[#This Row],[Hospital Paid Expenses]]/_2019_1h_medical_claims4[[#This Row],[Inpatient Length of Stay]]</f>
        <v>1172.68</v>
      </c>
    </row>
    <row r="119" spans="1:10" x14ac:dyDescent="0.3">
      <c r="A119" t="s">
        <v>55</v>
      </c>
      <c r="B119" s="5">
        <v>51260</v>
      </c>
      <c r="C119" s="5">
        <v>43488</v>
      </c>
      <c r="D119" s="5">
        <v>43494</v>
      </c>
      <c r="E119" t="s">
        <v>53</v>
      </c>
      <c r="F119" t="str">
        <f>VLOOKUP(_2019_1h_medical_claims4[[#This Row],[Facility]],rendering_provider_list[],2,FALSE)</f>
        <v>Larschen, Adam</v>
      </c>
      <c r="G119">
        <v>5306.7</v>
      </c>
      <c r="H119">
        <v>583.67999999999995</v>
      </c>
      <c r="I119" s="11">
        <f>MAX(_2019_1h_medical_claims4[[#This Row],[Discharge Date]]-_2019_1h_medical_claims4[[#This Row],[Admission Date]],1)</f>
        <v>6</v>
      </c>
      <c r="J119" s="67">
        <f>_2019_1h_medical_claims4[[#This Row],[Hospital Paid Expenses]]/_2019_1h_medical_claims4[[#This Row],[Inpatient Length of Stay]]</f>
        <v>884.44999999999993</v>
      </c>
    </row>
    <row r="120" spans="1:10" x14ac:dyDescent="0.3">
      <c r="A120" t="s">
        <v>88</v>
      </c>
      <c r="B120" s="5">
        <v>51054</v>
      </c>
      <c r="C120" s="5">
        <v>43579</v>
      </c>
      <c r="D120" s="5">
        <v>43580</v>
      </c>
      <c r="E120" t="s">
        <v>69</v>
      </c>
      <c r="F120" t="s">
        <v>14</v>
      </c>
      <c r="G120">
        <v>1406.95</v>
      </c>
      <c r="H120">
        <v>452.62</v>
      </c>
      <c r="I120" s="11">
        <f>MAX(_2019_1h_medical_claims4[[#This Row],[Discharge Date]]-_2019_1h_medical_claims4[[#This Row],[Admission Date]],1)</f>
        <v>1</v>
      </c>
      <c r="J120" s="67">
        <f>_2019_1h_medical_claims4[[#This Row],[Hospital Paid Expenses]]/_2019_1h_medical_claims4[[#This Row],[Inpatient Length of Stay]]</f>
        <v>1406.95</v>
      </c>
    </row>
    <row r="121" spans="1:10" x14ac:dyDescent="0.3">
      <c r="A121" t="s">
        <v>88</v>
      </c>
      <c r="B121" s="5">
        <v>51054</v>
      </c>
      <c r="C121" s="5">
        <v>43585</v>
      </c>
      <c r="D121" s="5">
        <v>43591</v>
      </c>
      <c r="E121" t="s">
        <v>69</v>
      </c>
      <c r="F121" t="s">
        <v>14</v>
      </c>
      <c r="G121">
        <v>4237.32</v>
      </c>
      <c r="H121">
        <v>454.39</v>
      </c>
      <c r="I121" s="11">
        <f>MAX(_2019_1h_medical_claims4[[#This Row],[Discharge Date]]-_2019_1h_medical_claims4[[#This Row],[Admission Date]],1)</f>
        <v>6</v>
      </c>
      <c r="J121" s="67">
        <f>_2019_1h_medical_claims4[[#This Row],[Hospital Paid Expenses]]/_2019_1h_medical_claims4[[#This Row],[Inpatient Length of Stay]]</f>
        <v>706.21999999999991</v>
      </c>
    </row>
    <row r="122" spans="1:10" x14ac:dyDescent="0.3">
      <c r="A122" t="s">
        <v>88</v>
      </c>
      <c r="B122" s="5">
        <v>51054</v>
      </c>
      <c r="C122" s="5">
        <v>43593</v>
      </c>
      <c r="D122" s="5">
        <v>43596</v>
      </c>
      <c r="E122" t="s">
        <v>69</v>
      </c>
      <c r="F122" t="s">
        <v>14</v>
      </c>
      <c r="G122">
        <v>4318.83</v>
      </c>
      <c r="H122">
        <v>463.13</v>
      </c>
      <c r="I122" s="11">
        <f>MAX(_2019_1h_medical_claims4[[#This Row],[Discharge Date]]-_2019_1h_medical_claims4[[#This Row],[Admission Date]],1)</f>
        <v>3</v>
      </c>
      <c r="J122" s="67">
        <f>_2019_1h_medical_claims4[[#This Row],[Hospital Paid Expenses]]/_2019_1h_medical_claims4[[#This Row],[Inpatient Length of Stay]]</f>
        <v>1439.61</v>
      </c>
    </row>
    <row r="123" spans="1:10" x14ac:dyDescent="0.3">
      <c r="A123" t="s">
        <v>88</v>
      </c>
      <c r="B123" s="5">
        <v>51054</v>
      </c>
      <c r="C123" s="5">
        <v>43605</v>
      </c>
      <c r="D123" s="5">
        <v>43608</v>
      </c>
      <c r="E123" t="s">
        <v>69</v>
      </c>
      <c r="F123" t="s">
        <v>26</v>
      </c>
      <c r="G123">
        <v>4076.7</v>
      </c>
      <c r="H123">
        <v>437.16</v>
      </c>
      <c r="I123" s="11">
        <f>MAX(_2019_1h_medical_claims4[[#This Row],[Discharge Date]]-_2019_1h_medical_claims4[[#This Row],[Admission Date]],1)</f>
        <v>3</v>
      </c>
      <c r="J123" s="67">
        <f>_2019_1h_medical_claims4[[#This Row],[Hospital Paid Expenses]]/_2019_1h_medical_claims4[[#This Row],[Inpatient Length of Stay]]</f>
        <v>1358.8999999999999</v>
      </c>
    </row>
    <row r="124" spans="1:10" x14ac:dyDescent="0.3">
      <c r="A124" t="s">
        <v>135</v>
      </c>
      <c r="B124" s="5">
        <v>28137</v>
      </c>
      <c r="C124" s="5">
        <v>43575</v>
      </c>
      <c r="D124" s="5">
        <v>43578</v>
      </c>
      <c r="E124" t="s">
        <v>69</v>
      </c>
      <c r="F124" t="s">
        <v>26</v>
      </c>
      <c r="G124">
        <v>4409.1899999999996</v>
      </c>
      <c r="H124">
        <v>253.41</v>
      </c>
      <c r="I124" s="11">
        <f>MAX(_2019_1h_medical_claims4[[#This Row],[Discharge Date]]-_2019_1h_medical_claims4[[#This Row],[Admission Date]],1)</f>
        <v>3</v>
      </c>
      <c r="J124" s="67">
        <f>_2019_1h_medical_claims4[[#This Row],[Hospital Paid Expenses]]/_2019_1h_medical_claims4[[#This Row],[Inpatient Length of Stay]]</f>
        <v>1469.7299999999998</v>
      </c>
    </row>
    <row r="125" spans="1:10" x14ac:dyDescent="0.3">
      <c r="A125" t="s">
        <v>90</v>
      </c>
      <c r="B125" s="5">
        <v>33952</v>
      </c>
      <c r="C125" s="5">
        <v>43473</v>
      </c>
      <c r="D125" s="5">
        <v>43483</v>
      </c>
      <c r="E125" t="s">
        <v>91</v>
      </c>
      <c r="F125" t="s">
        <v>12</v>
      </c>
      <c r="G125">
        <v>13422.9</v>
      </c>
      <c r="H125">
        <v>719.76</v>
      </c>
      <c r="I125" s="11">
        <f>MAX(_2019_1h_medical_claims4[[#This Row],[Discharge Date]]-_2019_1h_medical_claims4[[#This Row],[Admission Date]],1)</f>
        <v>10</v>
      </c>
      <c r="J125" s="67">
        <f>_2019_1h_medical_claims4[[#This Row],[Hospital Paid Expenses]]/_2019_1h_medical_claims4[[#This Row],[Inpatient Length of Stay]]</f>
        <v>1342.29</v>
      </c>
    </row>
    <row r="126" spans="1:10" x14ac:dyDescent="0.3">
      <c r="A126" t="s">
        <v>90</v>
      </c>
      <c r="B126" s="5">
        <v>33952</v>
      </c>
      <c r="C126" s="5">
        <v>43530</v>
      </c>
      <c r="D126" s="5">
        <v>43531</v>
      </c>
      <c r="E126" t="s">
        <v>45</v>
      </c>
      <c r="F126" t="s">
        <v>27</v>
      </c>
      <c r="G126">
        <v>948.73</v>
      </c>
      <c r="H126">
        <v>171.03</v>
      </c>
      <c r="I126" s="11">
        <f>MAX(_2019_1h_medical_claims4[[#This Row],[Discharge Date]]-_2019_1h_medical_claims4[[#This Row],[Admission Date]],1)</f>
        <v>1</v>
      </c>
      <c r="J126" s="67">
        <f>_2019_1h_medical_claims4[[#This Row],[Hospital Paid Expenses]]/_2019_1h_medical_claims4[[#This Row],[Inpatient Length of Stay]]</f>
        <v>948.73</v>
      </c>
    </row>
    <row r="127" spans="1:10" x14ac:dyDescent="0.3">
      <c r="A127" t="s">
        <v>109</v>
      </c>
      <c r="B127" s="5">
        <v>48978</v>
      </c>
      <c r="C127" s="5">
        <v>43497</v>
      </c>
      <c r="D127" s="5">
        <v>43499</v>
      </c>
      <c r="E127" t="s">
        <v>53</v>
      </c>
      <c r="F127" t="str">
        <f>VLOOKUP(_2019_1h_medical_claims4[[#This Row],[Facility]],rendering_provider_list[],2,FALSE)</f>
        <v>Larschen, Adam</v>
      </c>
      <c r="G127">
        <v>1372.09</v>
      </c>
      <c r="H127">
        <v>191.94</v>
      </c>
      <c r="I127" s="11">
        <f>MAX(_2019_1h_medical_claims4[[#This Row],[Discharge Date]]-_2019_1h_medical_claims4[[#This Row],[Admission Date]],1)</f>
        <v>2</v>
      </c>
      <c r="J127" s="67">
        <f>_2019_1h_medical_claims4[[#This Row],[Hospital Paid Expenses]]/_2019_1h_medical_claims4[[#This Row],[Inpatient Length of Stay]]</f>
        <v>686.04499999999996</v>
      </c>
    </row>
    <row r="128" spans="1:10" x14ac:dyDescent="0.3">
      <c r="A128" t="s">
        <v>81</v>
      </c>
      <c r="B128" s="5">
        <v>28261</v>
      </c>
      <c r="C128" s="5">
        <v>43511</v>
      </c>
      <c r="D128" s="5">
        <v>43512</v>
      </c>
      <c r="E128" t="s">
        <v>63</v>
      </c>
      <c r="F128" t="s">
        <v>10</v>
      </c>
      <c r="G128">
        <v>1934.44</v>
      </c>
      <c r="H128">
        <v>107.11</v>
      </c>
      <c r="I128" s="11">
        <f>MAX(_2019_1h_medical_claims4[[#This Row],[Discharge Date]]-_2019_1h_medical_claims4[[#This Row],[Admission Date]],1)</f>
        <v>1</v>
      </c>
      <c r="J128" s="67">
        <f>_2019_1h_medical_claims4[[#This Row],[Hospital Paid Expenses]]/_2019_1h_medical_claims4[[#This Row],[Inpatient Length of Stay]]</f>
        <v>1934.44</v>
      </c>
    </row>
    <row r="129" spans="1:10" x14ac:dyDescent="0.3">
      <c r="A129" t="s">
        <v>126</v>
      </c>
      <c r="B129" s="5">
        <v>32571</v>
      </c>
      <c r="C129" s="5">
        <v>43498</v>
      </c>
      <c r="D129" s="5">
        <v>43499</v>
      </c>
      <c r="E129" t="s">
        <v>63</v>
      </c>
      <c r="F129" t="s">
        <v>28</v>
      </c>
      <c r="G129">
        <v>1782.67</v>
      </c>
      <c r="H129">
        <v>119.91</v>
      </c>
      <c r="I129" s="11">
        <f>MAX(_2019_1h_medical_claims4[[#This Row],[Discharge Date]]-_2019_1h_medical_claims4[[#This Row],[Admission Date]],1)</f>
        <v>1</v>
      </c>
      <c r="J129" s="67">
        <f>_2019_1h_medical_claims4[[#This Row],[Hospital Paid Expenses]]/_2019_1h_medical_claims4[[#This Row],[Inpatient Length of Stay]]</f>
        <v>1782.67</v>
      </c>
    </row>
    <row r="130" spans="1:10" x14ac:dyDescent="0.3">
      <c r="A130" t="s">
        <v>82</v>
      </c>
      <c r="B130" s="5">
        <v>29649</v>
      </c>
      <c r="C130" s="5">
        <v>43632</v>
      </c>
      <c r="D130" s="5">
        <v>43634</v>
      </c>
      <c r="E130" t="s">
        <v>69</v>
      </c>
      <c r="F130" t="s">
        <v>26</v>
      </c>
      <c r="G130">
        <v>1439.5</v>
      </c>
      <c r="H130">
        <v>205.25</v>
      </c>
      <c r="I130" s="11">
        <f>MAX(_2019_1h_medical_claims4[[#This Row],[Discharge Date]]-_2019_1h_medical_claims4[[#This Row],[Admission Date]],1)</f>
        <v>2</v>
      </c>
      <c r="J130" s="67">
        <f>_2019_1h_medical_claims4[[#This Row],[Hospital Paid Expenses]]/_2019_1h_medical_claims4[[#This Row],[Inpatient Length of Stay]]</f>
        <v>719.75</v>
      </c>
    </row>
    <row r="131" spans="1:10" x14ac:dyDescent="0.3">
      <c r="A131" t="s">
        <v>82</v>
      </c>
      <c r="B131" s="5">
        <v>29649</v>
      </c>
      <c r="C131" s="5">
        <v>43643</v>
      </c>
      <c r="D131" s="5">
        <v>43645</v>
      </c>
      <c r="E131" t="s">
        <v>69</v>
      </c>
      <c r="F131" t="s">
        <v>26</v>
      </c>
      <c r="G131">
        <v>1399.68</v>
      </c>
      <c r="H131">
        <v>199.57</v>
      </c>
      <c r="I131" s="11">
        <f>MAX(_2019_1h_medical_claims4[[#This Row],[Discharge Date]]-_2019_1h_medical_claims4[[#This Row],[Admission Date]],1)</f>
        <v>2</v>
      </c>
      <c r="J131" s="67">
        <f>_2019_1h_medical_claims4[[#This Row],[Hospital Paid Expenses]]/_2019_1h_medical_claims4[[#This Row],[Inpatient Length of Stay]]</f>
        <v>699.84</v>
      </c>
    </row>
    <row r="132" spans="1:10" x14ac:dyDescent="0.3">
      <c r="A132" t="s">
        <v>73</v>
      </c>
      <c r="B132" s="5">
        <v>29659</v>
      </c>
      <c r="C132" s="5">
        <v>43634</v>
      </c>
      <c r="D132" s="5">
        <v>43636</v>
      </c>
      <c r="E132" t="s">
        <v>63</v>
      </c>
      <c r="F132" t="s">
        <v>28</v>
      </c>
      <c r="G132">
        <v>1344.13</v>
      </c>
      <c r="H132">
        <v>205.17</v>
      </c>
      <c r="I132" s="11">
        <f>MAX(_2019_1h_medical_claims4[[#This Row],[Discharge Date]]-_2019_1h_medical_claims4[[#This Row],[Admission Date]],1)</f>
        <v>2</v>
      </c>
      <c r="J132" s="67">
        <f>_2019_1h_medical_claims4[[#This Row],[Hospital Paid Expenses]]/_2019_1h_medical_claims4[[#This Row],[Inpatient Length of Stay]]</f>
        <v>672.06500000000005</v>
      </c>
    </row>
    <row r="133" spans="1:10" x14ac:dyDescent="0.3">
      <c r="A133" t="s">
        <v>113</v>
      </c>
      <c r="B133" s="5">
        <v>52995</v>
      </c>
      <c r="C133" s="5">
        <v>43639</v>
      </c>
      <c r="D133" s="5">
        <v>43640</v>
      </c>
      <c r="E133" t="s">
        <v>63</v>
      </c>
      <c r="F133" t="s">
        <v>9</v>
      </c>
      <c r="G133">
        <v>1239.48</v>
      </c>
      <c r="H133">
        <v>77.64</v>
      </c>
      <c r="I133" s="11">
        <f>MAX(_2019_1h_medical_claims4[[#This Row],[Discharge Date]]-_2019_1h_medical_claims4[[#This Row],[Admission Date]],1)</f>
        <v>1</v>
      </c>
      <c r="J133" s="67">
        <f>_2019_1h_medical_claims4[[#This Row],[Hospital Paid Expenses]]/_2019_1h_medical_claims4[[#This Row],[Inpatient Length of Stay]]</f>
        <v>1239.48</v>
      </c>
    </row>
    <row r="134" spans="1:10" x14ac:dyDescent="0.3">
      <c r="A134" t="s">
        <v>119</v>
      </c>
      <c r="B134" s="5">
        <v>24546</v>
      </c>
      <c r="C134" s="5">
        <v>43637</v>
      </c>
      <c r="D134" s="5">
        <v>43639</v>
      </c>
      <c r="E134" t="s">
        <v>63</v>
      </c>
      <c r="F134" t="s">
        <v>9</v>
      </c>
      <c r="G134">
        <v>1434.84</v>
      </c>
      <c r="H134">
        <v>247.38</v>
      </c>
      <c r="I134" s="11">
        <f>MAX(_2019_1h_medical_claims4[[#This Row],[Discharge Date]]-_2019_1h_medical_claims4[[#This Row],[Admission Date]],1)</f>
        <v>2</v>
      </c>
      <c r="J134" s="67">
        <f>_2019_1h_medical_claims4[[#This Row],[Hospital Paid Expenses]]/_2019_1h_medical_claims4[[#This Row],[Inpatient Length of Stay]]</f>
        <v>717.42</v>
      </c>
    </row>
    <row r="135" spans="1:10" x14ac:dyDescent="0.3">
      <c r="A135" t="s">
        <v>57</v>
      </c>
      <c r="B135" s="5">
        <v>52975</v>
      </c>
      <c r="C135" s="5">
        <v>43581</v>
      </c>
      <c r="D135" s="5">
        <v>43582</v>
      </c>
      <c r="E135" t="s">
        <v>63</v>
      </c>
      <c r="F135" t="s">
        <v>10</v>
      </c>
      <c r="G135">
        <v>1457.82</v>
      </c>
      <c r="H135">
        <v>83.78</v>
      </c>
      <c r="I135" s="11">
        <f>MAX(_2019_1h_medical_claims4[[#This Row],[Discharge Date]]-_2019_1h_medical_claims4[[#This Row],[Admission Date]],1)</f>
        <v>1</v>
      </c>
      <c r="J135" s="67">
        <f>_2019_1h_medical_claims4[[#This Row],[Hospital Paid Expenses]]/_2019_1h_medical_claims4[[#This Row],[Inpatient Length of Stay]]</f>
        <v>1457.82</v>
      </c>
    </row>
    <row r="136" spans="1:10" x14ac:dyDescent="0.3">
      <c r="A136" t="s">
        <v>57</v>
      </c>
      <c r="B136" s="5">
        <v>52975</v>
      </c>
      <c r="C136" s="5">
        <v>43613</v>
      </c>
      <c r="D136" s="5">
        <v>43615</v>
      </c>
      <c r="E136" t="s">
        <v>69</v>
      </c>
      <c r="F136" t="s">
        <v>26</v>
      </c>
      <c r="G136">
        <v>1391.67</v>
      </c>
      <c r="H136">
        <v>239.94</v>
      </c>
      <c r="I136" s="11">
        <f>MAX(_2019_1h_medical_claims4[[#This Row],[Discharge Date]]-_2019_1h_medical_claims4[[#This Row],[Admission Date]],1)</f>
        <v>2</v>
      </c>
      <c r="J136" s="67">
        <f>_2019_1h_medical_claims4[[#This Row],[Hospital Paid Expenses]]/_2019_1h_medical_claims4[[#This Row],[Inpatient Length of Stay]]</f>
        <v>695.83500000000004</v>
      </c>
    </row>
    <row r="137" spans="1:10" x14ac:dyDescent="0.3">
      <c r="A137" t="s">
        <v>57</v>
      </c>
      <c r="B137" s="5">
        <v>52975</v>
      </c>
      <c r="C137" s="5">
        <v>43640</v>
      </c>
      <c r="D137" s="5">
        <v>43642</v>
      </c>
      <c r="E137" t="s">
        <v>58</v>
      </c>
      <c r="F137" t="str">
        <f>VLOOKUP(_2019_1h_medical_claims4[[#This Row],[Facility]],rendering_provider_list[],2,FALSE)</f>
        <v>Chaney, Ryan</v>
      </c>
      <c r="G137">
        <v>1394.9</v>
      </c>
      <c r="H137">
        <v>198.89</v>
      </c>
      <c r="I137" s="11">
        <f>MAX(_2019_1h_medical_claims4[[#This Row],[Discharge Date]]-_2019_1h_medical_claims4[[#This Row],[Admission Date]],1)</f>
        <v>2</v>
      </c>
      <c r="J137" s="67">
        <f>_2019_1h_medical_claims4[[#This Row],[Hospital Paid Expenses]]/_2019_1h_medical_claims4[[#This Row],[Inpatient Length of Stay]]</f>
        <v>697.45</v>
      </c>
    </row>
    <row r="138" spans="1:10" x14ac:dyDescent="0.3">
      <c r="A138" t="s">
        <v>57</v>
      </c>
      <c r="B138" s="5">
        <v>52975</v>
      </c>
      <c r="C138" s="5">
        <v>43644</v>
      </c>
      <c r="D138" s="5">
        <v>43646</v>
      </c>
      <c r="E138" t="s">
        <v>58</v>
      </c>
      <c r="F138" t="str">
        <f>VLOOKUP(_2019_1h_medical_claims4[[#This Row],[Facility]],rendering_provider_list[],2,FALSE)</f>
        <v>Chaney, Ryan</v>
      </c>
      <c r="G138">
        <v>1353.32</v>
      </c>
      <c r="H138">
        <v>192.96</v>
      </c>
      <c r="I138" s="11">
        <f>MAX(_2019_1h_medical_claims4[[#This Row],[Discharge Date]]-_2019_1h_medical_claims4[[#This Row],[Admission Date]],1)</f>
        <v>2</v>
      </c>
      <c r="J138" s="67">
        <f>_2019_1h_medical_claims4[[#This Row],[Hospital Paid Expenses]]/_2019_1h_medical_claims4[[#This Row],[Inpatient Length of Stay]]</f>
        <v>676.66</v>
      </c>
    </row>
    <row r="139" spans="1:10" x14ac:dyDescent="0.3">
      <c r="A139" t="s">
        <v>114</v>
      </c>
      <c r="B139" s="5">
        <v>20150</v>
      </c>
      <c r="C139" s="5">
        <v>43484</v>
      </c>
      <c r="D139" s="5">
        <v>43488</v>
      </c>
      <c r="E139" t="s">
        <v>63</v>
      </c>
      <c r="F139" t="s">
        <v>28</v>
      </c>
      <c r="G139">
        <v>5449.32</v>
      </c>
      <c r="H139">
        <v>328.29</v>
      </c>
      <c r="I139" s="11">
        <f>MAX(_2019_1h_medical_claims4[[#This Row],[Discharge Date]]-_2019_1h_medical_claims4[[#This Row],[Admission Date]],1)</f>
        <v>4</v>
      </c>
      <c r="J139" s="67">
        <f>_2019_1h_medical_claims4[[#This Row],[Hospital Paid Expenses]]/_2019_1h_medical_claims4[[#This Row],[Inpatient Length of Stay]]</f>
        <v>1362.33</v>
      </c>
    </row>
    <row r="140" spans="1:10" x14ac:dyDescent="0.3">
      <c r="A140" t="s">
        <v>114</v>
      </c>
      <c r="B140" s="5">
        <v>20150</v>
      </c>
      <c r="C140" s="5">
        <v>43481</v>
      </c>
      <c r="D140" s="5">
        <v>43484</v>
      </c>
      <c r="E140" t="s">
        <v>58</v>
      </c>
      <c r="F140" t="str">
        <f>VLOOKUP(_2019_1h_medical_claims4[[#This Row],[Facility]],rendering_provider_list[],2,FALSE)</f>
        <v>Chaney, Ryan</v>
      </c>
      <c r="G140">
        <v>4202.16</v>
      </c>
      <c r="H140">
        <v>480.71</v>
      </c>
      <c r="I140" s="11">
        <f>MAX(_2019_1h_medical_claims4[[#This Row],[Discharge Date]]-_2019_1h_medical_claims4[[#This Row],[Admission Date]],1)</f>
        <v>3</v>
      </c>
      <c r="J140" s="67">
        <f>_2019_1h_medical_claims4[[#This Row],[Hospital Paid Expenses]]/_2019_1h_medical_claims4[[#This Row],[Inpatient Length of Stay]]</f>
        <v>1400.72</v>
      </c>
    </row>
    <row r="141" spans="1:10" x14ac:dyDescent="0.3">
      <c r="A141" t="s">
        <v>122</v>
      </c>
      <c r="B141" s="5">
        <v>27246</v>
      </c>
      <c r="C141" s="5">
        <v>43482</v>
      </c>
      <c r="D141" s="5">
        <v>43484</v>
      </c>
      <c r="E141" t="s">
        <v>45</v>
      </c>
      <c r="F141" t="s">
        <v>13</v>
      </c>
      <c r="G141">
        <v>1702.79</v>
      </c>
      <c r="H141">
        <v>468.48</v>
      </c>
      <c r="I141" s="11">
        <f>MAX(_2019_1h_medical_claims4[[#This Row],[Discharge Date]]-_2019_1h_medical_claims4[[#This Row],[Admission Date]],1)</f>
        <v>2</v>
      </c>
      <c r="J141" s="67">
        <f>_2019_1h_medical_claims4[[#This Row],[Hospital Paid Expenses]]/_2019_1h_medical_claims4[[#This Row],[Inpatient Length of Stay]]</f>
        <v>851.39499999999998</v>
      </c>
    </row>
    <row r="142" spans="1:10" x14ac:dyDescent="0.3">
      <c r="A142" t="s">
        <v>136</v>
      </c>
      <c r="B142" s="5">
        <v>28553</v>
      </c>
      <c r="C142" s="5">
        <v>43498</v>
      </c>
      <c r="D142" s="5">
        <v>43499</v>
      </c>
      <c r="E142" t="s">
        <v>53</v>
      </c>
      <c r="F142" t="str">
        <f>VLOOKUP(_2019_1h_medical_claims4[[#This Row],[Facility]],rendering_provider_list[],2,FALSE)</f>
        <v>Larschen, Adam</v>
      </c>
      <c r="G142">
        <v>1871.05</v>
      </c>
      <c r="H142">
        <v>123.66</v>
      </c>
      <c r="I142" s="11">
        <f>MAX(_2019_1h_medical_claims4[[#This Row],[Discharge Date]]-_2019_1h_medical_claims4[[#This Row],[Admission Date]],1)</f>
        <v>1</v>
      </c>
      <c r="J142" s="67">
        <f>_2019_1h_medical_claims4[[#This Row],[Hospital Paid Expenses]]/_2019_1h_medical_claims4[[#This Row],[Inpatient Length of Stay]]</f>
        <v>1871.05</v>
      </c>
    </row>
    <row r="143" spans="1:10" x14ac:dyDescent="0.3">
      <c r="A143" t="s">
        <v>65</v>
      </c>
      <c r="B143" s="5">
        <v>46304</v>
      </c>
      <c r="C143" s="5">
        <v>43531</v>
      </c>
      <c r="D143" s="5">
        <v>43532</v>
      </c>
      <c r="E143" t="s">
        <v>47</v>
      </c>
      <c r="F143" t="s">
        <v>19</v>
      </c>
      <c r="G143">
        <v>3917.69</v>
      </c>
      <c r="H143">
        <v>255.1</v>
      </c>
      <c r="I143" s="11">
        <f>MAX(_2019_1h_medical_claims4[[#This Row],[Discharge Date]]-_2019_1h_medical_claims4[[#This Row],[Admission Date]],1)</f>
        <v>1</v>
      </c>
      <c r="J143" s="67">
        <f>_2019_1h_medical_claims4[[#This Row],[Hospital Paid Expenses]]/_2019_1h_medical_claims4[[#This Row],[Inpatient Length of Stay]]</f>
        <v>3917.69</v>
      </c>
    </row>
    <row r="144" spans="1:10" x14ac:dyDescent="0.3">
      <c r="A144" t="s">
        <v>65</v>
      </c>
      <c r="B144" s="5">
        <v>46304</v>
      </c>
      <c r="C144" s="5">
        <v>43534</v>
      </c>
      <c r="D144" s="5">
        <v>43534</v>
      </c>
      <c r="E144" t="s">
        <v>45</v>
      </c>
      <c r="F144" t="s">
        <v>13</v>
      </c>
      <c r="G144">
        <v>2254.87</v>
      </c>
      <c r="H144">
        <v>175.83</v>
      </c>
      <c r="I144" s="11">
        <f>MAX(_2019_1h_medical_claims4[[#This Row],[Discharge Date]]-_2019_1h_medical_claims4[[#This Row],[Admission Date]],1)</f>
        <v>1</v>
      </c>
      <c r="J144" s="67">
        <f>_2019_1h_medical_claims4[[#This Row],[Hospital Paid Expenses]]/_2019_1h_medical_claims4[[#This Row],[Inpatient Length of Stay]]</f>
        <v>2254.87</v>
      </c>
    </row>
    <row r="145" spans="1:10" x14ac:dyDescent="0.3">
      <c r="A145" t="s">
        <v>111</v>
      </c>
      <c r="B145" s="5">
        <v>27686</v>
      </c>
      <c r="C145" s="5">
        <v>43565</v>
      </c>
      <c r="D145" s="5">
        <v>43574</v>
      </c>
      <c r="E145" t="s">
        <v>58</v>
      </c>
      <c r="F145" t="str">
        <f>VLOOKUP(_2019_1h_medical_claims4[[#This Row],[Facility]],rendering_provider_list[],2,FALSE)</f>
        <v>Chaney, Ryan</v>
      </c>
      <c r="G145">
        <v>12471.03</v>
      </c>
      <c r="H145">
        <v>592.71</v>
      </c>
      <c r="I145" s="11">
        <f>MAX(_2019_1h_medical_claims4[[#This Row],[Discharge Date]]-_2019_1h_medical_claims4[[#This Row],[Admission Date]],1)</f>
        <v>9</v>
      </c>
      <c r="J145" s="67">
        <f>_2019_1h_medical_claims4[[#This Row],[Hospital Paid Expenses]]/_2019_1h_medical_claims4[[#This Row],[Inpatient Length of Stay]]</f>
        <v>1385.67</v>
      </c>
    </row>
    <row r="146" spans="1:10" x14ac:dyDescent="0.3">
      <c r="A146" t="s">
        <v>111</v>
      </c>
      <c r="B146" s="5">
        <v>27686</v>
      </c>
      <c r="C146" s="5">
        <v>43576</v>
      </c>
      <c r="D146" s="5">
        <v>43578</v>
      </c>
      <c r="E146" t="s">
        <v>58</v>
      </c>
      <c r="F146" t="str">
        <f>VLOOKUP(_2019_1h_medical_claims4[[#This Row],[Facility]],rendering_provider_list[],2,FALSE)</f>
        <v>Chaney, Ryan</v>
      </c>
      <c r="G146">
        <v>1426.62</v>
      </c>
      <c r="H146">
        <v>203.41</v>
      </c>
      <c r="I146" s="11">
        <f>MAX(_2019_1h_medical_claims4[[#This Row],[Discharge Date]]-_2019_1h_medical_claims4[[#This Row],[Admission Date]],1)</f>
        <v>2</v>
      </c>
      <c r="J146" s="67">
        <f>_2019_1h_medical_claims4[[#This Row],[Hospital Paid Expenses]]/_2019_1h_medical_claims4[[#This Row],[Inpatient Length of Stay]]</f>
        <v>713.31</v>
      </c>
    </row>
  </sheetData>
  <dataConsolidate/>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7A577-F7B7-4853-A765-546CFB1CAA34}">
  <dimension ref="A3:F14"/>
  <sheetViews>
    <sheetView zoomScaleNormal="100" workbookViewId="0">
      <selection activeCell="B6" sqref="B6"/>
    </sheetView>
  </sheetViews>
  <sheetFormatPr defaultRowHeight="15.6" x14ac:dyDescent="0.3"/>
  <cols>
    <col min="1" max="1" width="35.8984375" bestFit="1" customWidth="1"/>
    <col min="2" max="2" width="28.5" bestFit="1" customWidth="1"/>
    <col min="3" max="3" width="21.19921875" bestFit="1" customWidth="1"/>
    <col min="4" max="4" width="28.09765625" bestFit="1" customWidth="1"/>
    <col min="5" max="5" width="22.3984375" bestFit="1" customWidth="1"/>
    <col min="6" max="6" width="20.5" bestFit="1" customWidth="1"/>
    <col min="7" max="7" width="36.09765625" bestFit="1" customWidth="1"/>
    <col min="8" max="8" width="19" bestFit="1" customWidth="1"/>
    <col min="9" max="9" width="22.19921875" bestFit="1" customWidth="1"/>
    <col min="10" max="10" width="30.5" bestFit="1" customWidth="1"/>
    <col min="11" max="11" width="18.19921875" bestFit="1" customWidth="1"/>
    <col min="12" max="12" width="10.8984375" bestFit="1" customWidth="1"/>
  </cols>
  <sheetData>
    <row r="3" spans="1:6" x14ac:dyDescent="0.3">
      <c r="A3" s="7" t="s">
        <v>40</v>
      </c>
      <c r="B3" t="s">
        <v>151</v>
      </c>
    </row>
    <row r="4" spans="1:6" x14ac:dyDescent="0.3">
      <c r="A4" t="s">
        <v>91</v>
      </c>
      <c r="B4" s="9">
        <v>4.75</v>
      </c>
      <c r="D4" s="38" t="s">
        <v>161</v>
      </c>
      <c r="E4" s="38"/>
      <c r="F4" s="38"/>
    </row>
    <row r="5" spans="1:6" x14ac:dyDescent="0.3">
      <c r="A5" t="s">
        <v>63</v>
      </c>
      <c r="B5" s="9">
        <v>1.8888888888888888</v>
      </c>
      <c r="D5" s="38"/>
      <c r="E5" s="38"/>
      <c r="F5" s="38"/>
    </row>
    <row r="6" spans="1:6" x14ac:dyDescent="0.3">
      <c r="A6" t="s">
        <v>49</v>
      </c>
      <c r="B6" s="9">
        <v>2.3333333333333335</v>
      </c>
      <c r="D6" s="38"/>
      <c r="E6" s="38"/>
      <c r="F6" s="38"/>
    </row>
    <row r="7" spans="1:6" x14ac:dyDescent="0.3">
      <c r="A7" t="s">
        <v>47</v>
      </c>
      <c r="B7" s="9">
        <v>4.1428571428571432</v>
      </c>
      <c r="D7" s="38"/>
      <c r="E7" s="38"/>
      <c r="F7" s="38"/>
    </row>
    <row r="8" spans="1:6" x14ac:dyDescent="0.3">
      <c r="A8" t="s">
        <v>117</v>
      </c>
      <c r="B8" s="9">
        <v>17.666666666666668</v>
      </c>
      <c r="D8" s="38"/>
      <c r="E8" s="38"/>
      <c r="F8" s="38"/>
    </row>
    <row r="9" spans="1:6" x14ac:dyDescent="0.3">
      <c r="A9" t="s">
        <v>139</v>
      </c>
      <c r="B9" s="9">
        <v>4.4444444444444446</v>
      </c>
      <c r="D9" s="38"/>
      <c r="E9" s="38"/>
      <c r="F9" s="38"/>
    </row>
    <row r="10" spans="1:6" x14ac:dyDescent="0.3">
      <c r="A10" t="s">
        <v>45</v>
      </c>
      <c r="B10" s="9">
        <v>3.2083333333333335</v>
      </c>
      <c r="D10" s="38"/>
      <c r="E10" s="38"/>
      <c r="F10" s="38"/>
    </row>
    <row r="11" spans="1:6" x14ac:dyDescent="0.3">
      <c r="A11" t="s">
        <v>69</v>
      </c>
      <c r="B11" s="9">
        <v>4.5714285714285712</v>
      </c>
      <c r="D11" s="38"/>
      <c r="E11" s="38"/>
      <c r="F11" s="38"/>
    </row>
    <row r="12" spans="1:6" x14ac:dyDescent="0.3">
      <c r="A12" t="s">
        <v>58</v>
      </c>
      <c r="B12" s="9">
        <v>2.7894736842105261</v>
      </c>
    </row>
    <row r="13" spans="1:6" x14ac:dyDescent="0.3">
      <c r="A13" t="s">
        <v>53</v>
      </c>
      <c r="B13" s="9">
        <v>4.6956521739130439</v>
      </c>
    </row>
    <row r="14" spans="1:6" x14ac:dyDescent="0.3">
      <c r="B14" s="9"/>
    </row>
  </sheetData>
  <mergeCells count="1">
    <mergeCell ref="D4:F11"/>
  </mergeCell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E126C-E6F5-43B0-B840-D18FBBC1B927}">
  <dimension ref="A3:K14"/>
  <sheetViews>
    <sheetView zoomScaleNormal="100" workbookViewId="0">
      <selection activeCell="B4" sqref="B4:B13"/>
    </sheetView>
  </sheetViews>
  <sheetFormatPr defaultRowHeight="15.6" x14ac:dyDescent="0.3"/>
  <cols>
    <col min="1" max="1" width="35.8984375" bestFit="1" customWidth="1"/>
    <col min="2" max="2" width="34.5" bestFit="1" customWidth="1"/>
  </cols>
  <sheetData>
    <row r="3" spans="1:11" ht="16.2" thickBot="1" x14ac:dyDescent="0.35">
      <c r="A3" s="7" t="s">
        <v>142</v>
      </c>
      <c r="B3" t="s">
        <v>162</v>
      </c>
    </row>
    <row r="4" spans="1:11" ht="22.2" customHeight="1" x14ac:dyDescent="0.3">
      <c r="A4" s="8" t="s">
        <v>91</v>
      </c>
      <c r="B4" s="66">
        <v>2208.1513749999999</v>
      </c>
      <c r="E4" s="39" t="s">
        <v>163</v>
      </c>
      <c r="F4" s="40"/>
      <c r="G4" s="40"/>
      <c r="H4" s="40"/>
      <c r="I4" s="40"/>
      <c r="J4" s="40"/>
      <c r="K4" s="41"/>
    </row>
    <row r="5" spans="1:11" x14ac:dyDescent="0.3">
      <c r="A5" s="8" t="s">
        <v>63</v>
      </c>
      <c r="B5" s="66">
        <v>1568.0388888888888</v>
      </c>
      <c r="E5" s="42"/>
      <c r="F5" s="43"/>
      <c r="G5" s="43"/>
      <c r="H5" s="43"/>
      <c r="I5" s="43"/>
      <c r="J5" s="43"/>
      <c r="K5" s="44"/>
    </row>
    <row r="6" spans="1:11" x14ac:dyDescent="0.3">
      <c r="A6" s="8" t="s">
        <v>49</v>
      </c>
      <c r="B6" s="66">
        <v>2637.2249999999999</v>
      </c>
      <c r="E6" s="42"/>
      <c r="F6" s="43"/>
      <c r="G6" s="43"/>
      <c r="H6" s="43"/>
      <c r="I6" s="43"/>
      <c r="J6" s="43"/>
      <c r="K6" s="44"/>
    </row>
    <row r="7" spans="1:11" x14ac:dyDescent="0.3">
      <c r="A7" s="8" t="s">
        <v>47</v>
      </c>
      <c r="B7" s="66">
        <v>2952.4273214285713</v>
      </c>
      <c r="E7" s="42"/>
      <c r="F7" s="43"/>
      <c r="G7" s="43"/>
      <c r="H7" s="43"/>
      <c r="I7" s="43"/>
      <c r="J7" s="43"/>
      <c r="K7" s="44"/>
    </row>
    <row r="8" spans="1:11" ht="16.2" thickBot="1" x14ac:dyDescent="0.35">
      <c r="A8" s="8" t="s">
        <v>117</v>
      </c>
      <c r="B8" s="66">
        <v>991.47869503546099</v>
      </c>
      <c r="E8" s="45"/>
      <c r="F8" s="46"/>
      <c r="G8" s="46"/>
      <c r="H8" s="46"/>
      <c r="I8" s="46"/>
      <c r="J8" s="46"/>
      <c r="K8" s="47"/>
    </row>
    <row r="9" spans="1:11" x14ac:dyDescent="0.3">
      <c r="A9" s="8" t="s">
        <v>139</v>
      </c>
      <c r="B9" s="66">
        <v>1747.9703240740739</v>
      </c>
      <c r="E9" s="34"/>
      <c r="F9" s="34"/>
      <c r="G9" s="34"/>
      <c r="H9" s="34"/>
      <c r="I9" s="34"/>
      <c r="J9" s="34"/>
      <c r="K9" s="34"/>
    </row>
    <row r="10" spans="1:11" x14ac:dyDescent="0.3">
      <c r="A10" s="8" t="s">
        <v>45</v>
      </c>
      <c r="B10" s="66">
        <v>2227.4399223856212</v>
      </c>
      <c r="E10" s="20"/>
      <c r="F10" s="20"/>
      <c r="G10" s="20"/>
      <c r="H10" s="20"/>
      <c r="I10" s="20"/>
      <c r="J10" s="20"/>
      <c r="K10" s="20"/>
    </row>
    <row r="11" spans="1:11" x14ac:dyDescent="0.3">
      <c r="A11" s="8" t="s">
        <v>69</v>
      </c>
      <c r="B11" s="66">
        <v>1230.3870561224487</v>
      </c>
      <c r="E11" s="20"/>
      <c r="F11" s="20"/>
      <c r="G11" s="20"/>
      <c r="H11" s="20"/>
      <c r="I11" s="20"/>
      <c r="J11" s="20"/>
      <c r="K11" s="20"/>
    </row>
    <row r="12" spans="1:11" x14ac:dyDescent="0.3">
      <c r="A12" s="8" t="s">
        <v>58</v>
      </c>
      <c r="B12" s="66">
        <v>1862.9450956937799</v>
      </c>
      <c r="E12" s="20"/>
      <c r="F12" s="20"/>
      <c r="G12" s="20"/>
      <c r="H12" s="20"/>
      <c r="I12" s="20"/>
      <c r="J12" s="20"/>
      <c r="K12" s="20"/>
    </row>
    <row r="13" spans="1:11" x14ac:dyDescent="0.3">
      <c r="A13" s="8" t="s">
        <v>53</v>
      </c>
      <c r="B13" s="66">
        <v>1239.6546347826086</v>
      </c>
    </row>
    <row r="14" spans="1:11" x14ac:dyDescent="0.3">
      <c r="B14" s="10"/>
    </row>
  </sheetData>
  <mergeCells count="1">
    <mergeCell ref="E4:K8"/>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4B111-FB6E-4DA3-BFA4-D840AB090049}">
  <dimension ref="A3:N17"/>
  <sheetViews>
    <sheetView zoomScaleNormal="100" workbookViewId="0">
      <selection activeCell="B4" sqref="B4:C13"/>
    </sheetView>
  </sheetViews>
  <sheetFormatPr defaultRowHeight="15.6" x14ac:dyDescent="0.3"/>
  <cols>
    <col min="1" max="1" width="35.8984375" bestFit="1" customWidth="1"/>
    <col min="2" max="2" width="15.796875" bestFit="1" customWidth="1"/>
    <col min="3" max="3" width="22.3984375" bestFit="1" customWidth="1"/>
    <col min="15" max="15" width="35.8984375" bestFit="1" customWidth="1"/>
    <col min="16" max="16" width="30.19921875" bestFit="1" customWidth="1"/>
    <col min="17" max="17" width="33.59765625" bestFit="1" customWidth="1"/>
  </cols>
  <sheetData>
    <row r="3" spans="1:14" x14ac:dyDescent="0.3">
      <c r="A3" s="7" t="s">
        <v>142</v>
      </c>
      <c r="B3" t="s">
        <v>158</v>
      </c>
      <c r="C3" t="s">
        <v>149</v>
      </c>
    </row>
    <row r="4" spans="1:14" x14ac:dyDescent="0.3">
      <c r="A4" s="8" t="s">
        <v>91</v>
      </c>
      <c r="B4" s="66">
        <v>7585.3512499999997</v>
      </c>
      <c r="C4" s="66">
        <v>2208.1513749999999</v>
      </c>
    </row>
    <row r="5" spans="1:14" ht="16.2" thickBot="1" x14ac:dyDescent="0.35">
      <c r="A5" s="8" t="s">
        <v>63</v>
      </c>
      <c r="B5" s="66">
        <v>2739.0933333333328</v>
      </c>
      <c r="C5" s="66">
        <v>1568.0388888888888</v>
      </c>
    </row>
    <row r="6" spans="1:14" x14ac:dyDescent="0.3">
      <c r="A6" s="8" t="s">
        <v>49</v>
      </c>
      <c r="B6" s="66">
        <v>5117.0066666666671</v>
      </c>
      <c r="C6" s="66">
        <v>2637.2249999999999</v>
      </c>
      <c r="F6" s="48" t="s">
        <v>164</v>
      </c>
      <c r="G6" s="49"/>
      <c r="H6" s="49"/>
      <c r="I6" s="49"/>
      <c r="J6" s="49"/>
      <c r="K6" s="49"/>
      <c r="L6" s="49"/>
      <c r="M6" s="49"/>
      <c r="N6" s="50"/>
    </row>
    <row r="7" spans="1:14" ht="15.6" customHeight="1" x14ac:dyDescent="0.3">
      <c r="A7" s="8" t="s">
        <v>47</v>
      </c>
      <c r="B7" s="66">
        <v>6552.8671428571424</v>
      </c>
      <c r="C7" s="66">
        <v>2952.4273214285713</v>
      </c>
      <c r="F7" s="51"/>
      <c r="G7" s="52"/>
      <c r="H7" s="52"/>
      <c r="I7" s="52"/>
      <c r="J7" s="52"/>
      <c r="K7" s="52"/>
      <c r="L7" s="52"/>
      <c r="M7" s="52"/>
      <c r="N7" s="53"/>
    </row>
    <row r="8" spans="1:14" x14ac:dyDescent="0.3">
      <c r="A8" s="8" t="s">
        <v>117</v>
      </c>
      <c r="B8" s="66">
        <v>9496.8733333333348</v>
      </c>
      <c r="C8" s="66">
        <v>991.47869503546099</v>
      </c>
      <c r="F8" s="51"/>
      <c r="G8" s="52"/>
      <c r="H8" s="52"/>
      <c r="I8" s="52"/>
      <c r="J8" s="52"/>
      <c r="K8" s="52"/>
      <c r="L8" s="52"/>
      <c r="M8" s="52"/>
      <c r="N8" s="53"/>
    </row>
    <row r="9" spans="1:14" x14ac:dyDescent="0.3">
      <c r="A9" s="8" t="s">
        <v>139</v>
      </c>
      <c r="B9" s="66">
        <v>6782.15</v>
      </c>
      <c r="C9" s="66">
        <v>1747.9703240740739</v>
      </c>
      <c r="F9" s="51"/>
      <c r="G9" s="52"/>
      <c r="H9" s="52"/>
      <c r="I9" s="52"/>
      <c r="J9" s="52"/>
      <c r="K9" s="52"/>
      <c r="L9" s="52"/>
      <c r="M9" s="52"/>
      <c r="N9" s="53"/>
    </row>
    <row r="10" spans="1:14" x14ac:dyDescent="0.3">
      <c r="A10" s="8" t="s">
        <v>45</v>
      </c>
      <c r="B10" s="66">
        <v>4736.382083333333</v>
      </c>
      <c r="C10" s="66">
        <v>2227.4399223856212</v>
      </c>
      <c r="F10" s="51"/>
      <c r="G10" s="52"/>
      <c r="H10" s="52"/>
      <c r="I10" s="52"/>
      <c r="J10" s="52"/>
      <c r="K10" s="52"/>
      <c r="L10" s="52"/>
      <c r="M10" s="52"/>
      <c r="N10" s="53"/>
    </row>
    <row r="11" spans="1:14" x14ac:dyDescent="0.3">
      <c r="A11" s="8" t="s">
        <v>69</v>
      </c>
      <c r="B11" s="66">
        <v>4463.7778571428571</v>
      </c>
      <c r="C11" s="66">
        <v>1230.3870561224487</v>
      </c>
      <c r="F11" s="51"/>
      <c r="G11" s="52"/>
      <c r="H11" s="52"/>
      <c r="I11" s="52"/>
      <c r="J11" s="52"/>
      <c r="K11" s="52"/>
      <c r="L11" s="52"/>
      <c r="M11" s="52"/>
      <c r="N11" s="53"/>
    </row>
    <row r="12" spans="1:14" x14ac:dyDescent="0.3">
      <c r="A12" s="8" t="s">
        <v>58</v>
      </c>
      <c r="B12" s="66">
        <v>3929.2784210526311</v>
      </c>
      <c r="C12" s="66">
        <v>1862.9450956937799</v>
      </c>
      <c r="F12" s="51"/>
      <c r="G12" s="52"/>
      <c r="H12" s="52"/>
      <c r="I12" s="52"/>
      <c r="J12" s="52"/>
      <c r="K12" s="52"/>
      <c r="L12" s="52"/>
      <c r="M12" s="52"/>
      <c r="N12" s="53"/>
    </row>
    <row r="13" spans="1:14" ht="16.2" thickBot="1" x14ac:dyDescent="0.35">
      <c r="A13" s="8" t="s">
        <v>53</v>
      </c>
      <c r="B13" s="66">
        <v>4109.260869565217</v>
      </c>
      <c r="C13" s="66">
        <v>1239.6546347826086</v>
      </c>
      <c r="F13" s="54"/>
      <c r="G13" s="55"/>
      <c r="H13" s="55"/>
      <c r="I13" s="55"/>
      <c r="J13" s="55"/>
      <c r="K13" s="55"/>
      <c r="L13" s="55"/>
      <c r="M13" s="55"/>
      <c r="N13" s="56"/>
    </row>
    <row r="17" spans="1:1" x14ac:dyDescent="0.3">
      <c r="A17" s="12"/>
    </row>
  </sheetData>
  <mergeCells count="1">
    <mergeCell ref="F6:N13"/>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0481-2610-415D-92CE-4DD741B92009}">
  <dimension ref="A1:I146"/>
  <sheetViews>
    <sheetView workbookViewId="0">
      <selection activeCell="E11" sqref="E11"/>
    </sheetView>
  </sheetViews>
  <sheetFormatPr defaultRowHeight="15.6" x14ac:dyDescent="0.3"/>
  <cols>
    <col min="1" max="1" width="35.8984375" bestFit="1" customWidth="1"/>
    <col min="2" max="2" width="17.296875" bestFit="1" customWidth="1"/>
    <col min="3" max="3" width="16.19921875" bestFit="1" customWidth="1"/>
    <col min="4" max="4" width="15.59765625" bestFit="1" customWidth="1"/>
    <col min="5" max="5" width="21.59765625" bestFit="1" customWidth="1"/>
    <col min="6" max="6" width="13.19921875" customWidth="1"/>
    <col min="7" max="7" width="15.8984375" customWidth="1"/>
    <col min="8" max="8" width="14.796875" customWidth="1"/>
  </cols>
  <sheetData>
    <row r="1" spans="1:9" x14ac:dyDescent="0.3">
      <c r="A1" t="s">
        <v>40</v>
      </c>
      <c r="B1" t="s">
        <v>36</v>
      </c>
      <c r="C1" t="s">
        <v>38</v>
      </c>
      <c r="D1" t="s">
        <v>39</v>
      </c>
      <c r="E1" t="s">
        <v>160</v>
      </c>
      <c r="F1" t="s">
        <v>152</v>
      </c>
      <c r="G1" t="s">
        <v>153</v>
      </c>
      <c r="H1" t="s">
        <v>154</v>
      </c>
      <c r="I1" t="s">
        <v>155</v>
      </c>
    </row>
    <row r="2" spans="1:9" x14ac:dyDescent="0.3">
      <c r="A2" t="s">
        <v>91</v>
      </c>
      <c r="B2" t="s">
        <v>48</v>
      </c>
      <c r="C2" s="5">
        <v>43605</v>
      </c>
      <c r="D2" s="5">
        <v>43607</v>
      </c>
      <c r="E2">
        <f>MAX(Table5[[#This Row],[Discharge Date]]-Table5[[#This Row],[Admission Date]],1)</f>
        <v>2</v>
      </c>
      <c r="F2">
        <v>0</v>
      </c>
      <c r="G2">
        <v>0</v>
      </c>
      <c r="H2">
        <v>0</v>
      </c>
      <c r="I2">
        <v>1</v>
      </c>
    </row>
    <row r="3" spans="1:9" x14ac:dyDescent="0.3">
      <c r="A3" t="s">
        <v>91</v>
      </c>
      <c r="B3" t="s">
        <v>97</v>
      </c>
      <c r="C3" s="5">
        <v>43635</v>
      </c>
      <c r="D3" s="5">
        <v>43639</v>
      </c>
      <c r="E3">
        <f>MAX(Table5[[#This Row],[Discharge Date]]-Table5[[#This Row],[Admission Date]],1)</f>
        <v>4</v>
      </c>
      <c r="F3">
        <f t="shared" ref="F3:F34" si="0">IF(B3=B2,1,0)</f>
        <v>0</v>
      </c>
      <c r="G3">
        <f t="shared" ref="G3:G34" si="1">IF((C3-D2)&lt;=30,1,0)</f>
        <v>1</v>
      </c>
      <c r="H3">
        <f t="shared" ref="H3:H34" si="2">F3*G3</f>
        <v>0</v>
      </c>
      <c r="I3">
        <v>1</v>
      </c>
    </row>
    <row r="4" spans="1:9" x14ac:dyDescent="0.3">
      <c r="A4" t="s">
        <v>91</v>
      </c>
      <c r="B4" t="s">
        <v>101</v>
      </c>
      <c r="C4" s="5">
        <v>43470</v>
      </c>
      <c r="D4" s="5">
        <v>43480</v>
      </c>
      <c r="E4">
        <f>MAX(Table5[[#This Row],[Discharge Date]]-Table5[[#This Row],[Admission Date]],1)</f>
        <v>10</v>
      </c>
      <c r="F4">
        <f t="shared" si="0"/>
        <v>0</v>
      </c>
      <c r="G4">
        <f t="shared" si="1"/>
        <v>1</v>
      </c>
      <c r="H4">
        <f t="shared" si="2"/>
        <v>0</v>
      </c>
      <c r="I4">
        <v>1</v>
      </c>
    </row>
    <row r="5" spans="1:9" x14ac:dyDescent="0.3">
      <c r="A5" t="s">
        <v>91</v>
      </c>
      <c r="B5" t="s">
        <v>78</v>
      </c>
      <c r="C5" s="5">
        <v>43471</v>
      </c>
      <c r="D5" s="5">
        <v>43474</v>
      </c>
      <c r="E5">
        <f>MAX(Table5[[#This Row],[Discharge Date]]-Table5[[#This Row],[Admission Date]],1)</f>
        <v>3</v>
      </c>
      <c r="F5">
        <f t="shared" si="0"/>
        <v>0</v>
      </c>
      <c r="G5">
        <f t="shared" si="1"/>
        <v>1</v>
      </c>
      <c r="H5">
        <f t="shared" si="2"/>
        <v>0</v>
      </c>
      <c r="I5">
        <v>1</v>
      </c>
    </row>
    <row r="6" spans="1:9" x14ac:dyDescent="0.3">
      <c r="A6" t="s">
        <v>91</v>
      </c>
      <c r="B6" t="s">
        <v>129</v>
      </c>
      <c r="C6" s="5">
        <v>43510</v>
      </c>
      <c r="D6" s="5">
        <v>43515</v>
      </c>
      <c r="E6">
        <f>MAX(Table5[[#This Row],[Discharge Date]]-Table5[[#This Row],[Admission Date]],1)</f>
        <v>5</v>
      </c>
      <c r="F6">
        <f t="shared" si="0"/>
        <v>0</v>
      </c>
      <c r="G6">
        <f t="shared" si="1"/>
        <v>0</v>
      </c>
      <c r="H6">
        <f t="shared" si="2"/>
        <v>0</v>
      </c>
      <c r="I6">
        <v>1</v>
      </c>
    </row>
    <row r="7" spans="1:9" x14ac:dyDescent="0.3">
      <c r="A7" t="s">
        <v>91</v>
      </c>
      <c r="B7" t="s">
        <v>120</v>
      </c>
      <c r="C7" s="5">
        <v>43629</v>
      </c>
      <c r="D7" s="5">
        <v>43631</v>
      </c>
      <c r="E7">
        <f>MAX(Table5[[#This Row],[Discharge Date]]-Table5[[#This Row],[Admission Date]],1)</f>
        <v>2</v>
      </c>
      <c r="F7">
        <f t="shared" si="0"/>
        <v>0</v>
      </c>
      <c r="G7">
        <f t="shared" si="1"/>
        <v>0</v>
      </c>
      <c r="H7">
        <f t="shared" si="2"/>
        <v>0</v>
      </c>
      <c r="I7">
        <v>1</v>
      </c>
    </row>
    <row r="8" spans="1:9" x14ac:dyDescent="0.3">
      <c r="A8" t="s">
        <v>91</v>
      </c>
      <c r="B8" t="s">
        <v>133</v>
      </c>
      <c r="C8" s="5">
        <v>43632</v>
      </c>
      <c r="D8" s="5">
        <v>43634</v>
      </c>
      <c r="E8">
        <f>MAX(Table5[[#This Row],[Discharge Date]]-Table5[[#This Row],[Admission Date]],1)</f>
        <v>2</v>
      </c>
      <c r="F8">
        <f t="shared" si="0"/>
        <v>0</v>
      </c>
      <c r="G8">
        <f t="shared" si="1"/>
        <v>1</v>
      </c>
      <c r="H8">
        <f t="shared" si="2"/>
        <v>0</v>
      </c>
      <c r="I8">
        <v>1</v>
      </c>
    </row>
    <row r="9" spans="1:9" x14ac:dyDescent="0.3">
      <c r="A9" t="s">
        <v>91</v>
      </c>
      <c r="B9" t="s">
        <v>90</v>
      </c>
      <c r="C9" s="5">
        <v>43473</v>
      </c>
      <c r="D9" s="5">
        <v>43483</v>
      </c>
      <c r="E9">
        <f>MAX(Table5[[#This Row],[Discharge Date]]-Table5[[#This Row],[Admission Date]],1)</f>
        <v>10</v>
      </c>
      <c r="F9">
        <f t="shared" si="0"/>
        <v>0</v>
      </c>
      <c r="G9">
        <f t="shared" si="1"/>
        <v>1</v>
      </c>
      <c r="H9">
        <f t="shared" si="2"/>
        <v>0</v>
      </c>
      <c r="I9">
        <v>1</v>
      </c>
    </row>
    <row r="10" spans="1:9" x14ac:dyDescent="0.3">
      <c r="A10" t="s">
        <v>63</v>
      </c>
      <c r="B10" t="s">
        <v>89</v>
      </c>
      <c r="C10" s="5">
        <v>43624</v>
      </c>
      <c r="D10" s="5">
        <v>43626</v>
      </c>
      <c r="E10">
        <f>MAX(Table5[[#This Row],[Discharge Date]]-Table5[[#This Row],[Admission Date]],1)</f>
        <v>2</v>
      </c>
      <c r="F10">
        <f t="shared" si="0"/>
        <v>0</v>
      </c>
      <c r="G10">
        <f t="shared" si="1"/>
        <v>0</v>
      </c>
      <c r="H10">
        <f t="shared" si="2"/>
        <v>0</v>
      </c>
      <c r="I10">
        <v>1</v>
      </c>
    </row>
    <row r="11" spans="1:9" x14ac:dyDescent="0.3">
      <c r="A11" t="s">
        <v>63</v>
      </c>
      <c r="B11" t="s">
        <v>115</v>
      </c>
      <c r="C11" s="5">
        <v>43485</v>
      </c>
      <c r="D11" s="5">
        <v>43485</v>
      </c>
      <c r="E11">
        <f>MAX(Table5[[#This Row],[Discharge Date]]-Table5[[#This Row],[Admission Date]],1)</f>
        <v>1</v>
      </c>
      <c r="F11">
        <f t="shared" si="0"/>
        <v>0</v>
      </c>
      <c r="G11">
        <f t="shared" si="1"/>
        <v>1</v>
      </c>
      <c r="H11">
        <f t="shared" si="2"/>
        <v>0</v>
      </c>
      <c r="I11">
        <v>1</v>
      </c>
    </row>
    <row r="12" spans="1:9" x14ac:dyDescent="0.3">
      <c r="A12" t="s">
        <v>63</v>
      </c>
      <c r="B12" t="s">
        <v>115</v>
      </c>
      <c r="C12" s="5">
        <v>43613</v>
      </c>
      <c r="D12" s="5">
        <v>43615</v>
      </c>
      <c r="E12">
        <f>MAX(Table5[[#This Row],[Discharge Date]]-Table5[[#This Row],[Admission Date]],1)</f>
        <v>2</v>
      </c>
      <c r="F12">
        <f t="shared" si="0"/>
        <v>1</v>
      </c>
      <c r="G12">
        <f t="shared" si="1"/>
        <v>0</v>
      </c>
      <c r="H12">
        <f t="shared" si="2"/>
        <v>0</v>
      </c>
      <c r="I12">
        <v>1</v>
      </c>
    </row>
    <row r="13" spans="1:9" x14ac:dyDescent="0.3">
      <c r="A13" t="s">
        <v>63</v>
      </c>
      <c r="B13" t="s">
        <v>98</v>
      </c>
      <c r="C13" s="5">
        <v>43554</v>
      </c>
      <c r="D13" s="5">
        <v>43554</v>
      </c>
      <c r="E13">
        <f>MAX(Table5[[#This Row],[Discharge Date]]-Table5[[#This Row],[Admission Date]],1)</f>
        <v>1</v>
      </c>
      <c r="F13">
        <f t="shared" si="0"/>
        <v>0</v>
      </c>
      <c r="G13">
        <f t="shared" si="1"/>
        <v>1</v>
      </c>
      <c r="H13">
        <f t="shared" si="2"/>
        <v>0</v>
      </c>
      <c r="I13">
        <v>1</v>
      </c>
    </row>
    <row r="14" spans="1:9" x14ac:dyDescent="0.3">
      <c r="A14" t="s">
        <v>63</v>
      </c>
      <c r="B14" t="s">
        <v>110</v>
      </c>
      <c r="C14" s="5">
        <v>43559</v>
      </c>
      <c r="D14" s="5">
        <v>43561</v>
      </c>
      <c r="E14">
        <f>MAX(Table5[[#This Row],[Discharge Date]]-Table5[[#This Row],[Admission Date]],1)</f>
        <v>2</v>
      </c>
      <c r="F14">
        <f t="shared" si="0"/>
        <v>0</v>
      </c>
      <c r="G14">
        <f t="shared" si="1"/>
        <v>1</v>
      </c>
      <c r="H14">
        <f t="shared" si="2"/>
        <v>0</v>
      </c>
      <c r="I14">
        <v>1</v>
      </c>
    </row>
    <row r="15" spans="1:9" x14ac:dyDescent="0.3">
      <c r="A15" t="s">
        <v>63</v>
      </c>
      <c r="B15" t="s">
        <v>99</v>
      </c>
      <c r="C15" s="5">
        <v>43578</v>
      </c>
      <c r="D15" s="5">
        <v>43580</v>
      </c>
      <c r="E15">
        <f>MAX(Table5[[#This Row],[Discharge Date]]-Table5[[#This Row],[Admission Date]],1)</f>
        <v>2</v>
      </c>
      <c r="F15">
        <f t="shared" si="0"/>
        <v>0</v>
      </c>
      <c r="G15">
        <f t="shared" si="1"/>
        <v>1</v>
      </c>
      <c r="H15">
        <f t="shared" si="2"/>
        <v>0</v>
      </c>
      <c r="I15">
        <v>1</v>
      </c>
    </row>
    <row r="16" spans="1:9" x14ac:dyDescent="0.3">
      <c r="A16" t="s">
        <v>63</v>
      </c>
      <c r="B16" t="s">
        <v>99</v>
      </c>
      <c r="C16" s="5">
        <v>43589</v>
      </c>
      <c r="D16" s="5">
        <v>43591</v>
      </c>
      <c r="E16">
        <f>MAX(Table5[[#This Row],[Discharge Date]]-Table5[[#This Row],[Admission Date]],1)</f>
        <v>2</v>
      </c>
      <c r="F16">
        <f t="shared" si="0"/>
        <v>1</v>
      </c>
      <c r="G16">
        <f t="shared" si="1"/>
        <v>1</v>
      </c>
      <c r="H16">
        <f t="shared" si="2"/>
        <v>1</v>
      </c>
      <c r="I16">
        <v>1</v>
      </c>
    </row>
    <row r="17" spans="1:9" x14ac:dyDescent="0.3">
      <c r="A17" t="s">
        <v>63</v>
      </c>
      <c r="B17" t="s">
        <v>103</v>
      </c>
      <c r="C17" s="5">
        <v>43553</v>
      </c>
      <c r="D17" s="5">
        <v>43554</v>
      </c>
      <c r="E17">
        <f>MAX(Table5[[#This Row],[Discharge Date]]-Table5[[#This Row],[Admission Date]],1)</f>
        <v>1</v>
      </c>
      <c r="F17">
        <f t="shared" si="0"/>
        <v>0</v>
      </c>
      <c r="G17">
        <f t="shared" si="1"/>
        <v>1</v>
      </c>
      <c r="H17">
        <f t="shared" si="2"/>
        <v>0</v>
      </c>
      <c r="I17">
        <v>1</v>
      </c>
    </row>
    <row r="18" spans="1:9" x14ac:dyDescent="0.3">
      <c r="A18" t="s">
        <v>63</v>
      </c>
      <c r="B18" t="s">
        <v>62</v>
      </c>
      <c r="C18" s="5">
        <v>43528</v>
      </c>
      <c r="D18" s="5">
        <v>43531</v>
      </c>
      <c r="E18">
        <f>MAX(Table5[[#This Row],[Discharge Date]]-Table5[[#This Row],[Admission Date]],1)</f>
        <v>3</v>
      </c>
      <c r="F18">
        <f t="shared" si="0"/>
        <v>0</v>
      </c>
      <c r="G18">
        <f t="shared" si="1"/>
        <v>1</v>
      </c>
      <c r="H18">
        <f t="shared" si="2"/>
        <v>0</v>
      </c>
      <c r="I18">
        <v>1</v>
      </c>
    </row>
    <row r="19" spans="1:9" x14ac:dyDescent="0.3">
      <c r="A19" t="s">
        <v>63</v>
      </c>
      <c r="B19" t="s">
        <v>92</v>
      </c>
      <c r="C19" s="5">
        <v>43485</v>
      </c>
      <c r="D19" s="5">
        <v>43489</v>
      </c>
      <c r="E19">
        <f>MAX(Table5[[#This Row],[Discharge Date]]-Table5[[#This Row],[Admission Date]],1)</f>
        <v>4</v>
      </c>
      <c r="F19">
        <f t="shared" si="0"/>
        <v>0</v>
      </c>
      <c r="G19">
        <f t="shared" si="1"/>
        <v>1</v>
      </c>
      <c r="H19">
        <f t="shared" si="2"/>
        <v>0</v>
      </c>
      <c r="I19">
        <v>1</v>
      </c>
    </row>
    <row r="20" spans="1:9" x14ac:dyDescent="0.3">
      <c r="A20" t="s">
        <v>63</v>
      </c>
      <c r="B20" t="s">
        <v>92</v>
      </c>
      <c r="C20" s="5">
        <v>43525</v>
      </c>
      <c r="D20" s="5">
        <v>43527</v>
      </c>
      <c r="E20">
        <f>MAX(Table5[[#This Row],[Discharge Date]]-Table5[[#This Row],[Admission Date]],1)</f>
        <v>2</v>
      </c>
      <c r="F20">
        <f t="shared" si="0"/>
        <v>1</v>
      </c>
      <c r="G20">
        <f t="shared" si="1"/>
        <v>0</v>
      </c>
      <c r="H20">
        <f t="shared" si="2"/>
        <v>0</v>
      </c>
      <c r="I20">
        <v>1</v>
      </c>
    </row>
    <row r="21" spans="1:9" x14ac:dyDescent="0.3">
      <c r="A21" t="s">
        <v>63</v>
      </c>
      <c r="B21" t="s">
        <v>81</v>
      </c>
      <c r="C21" s="5">
        <v>43511</v>
      </c>
      <c r="D21" s="5">
        <v>43512</v>
      </c>
      <c r="E21">
        <f>MAX(Table5[[#This Row],[Discharge Date]]-Table5[[#This Row],[Admission Date]],1)</f>
        <v>1</v>
      </c>
      <c r="F21">
        <f t="shared" si="0"/>
        <v>0</v>
      </c>
      <c r="G21">
        <f t="shared" si="1"/>
        <v>1</v>
      </c>
      <c r="H21">
        <f t="shared" si="2"/>
        <v>0</v>
      </c>
      <c r="I21">
        <v>1</v>
      </c>
    </row>
    <row r="22" spans="1:9" x14ac:dyDescent="0.3">
      <c r="A22" t="s">
        <v>63</v>
      </c>
      <c r="B22" t="s">
        <v>126</v>
      </c>
      <c r="C22" s="5">
        <v>43498</v>
      </c>
      <c r="D22" s="5">
        <v>43499</v>
      </c>
      <c r="E22">
        <f>MAX(Table5[[#This Row],[Discharge Date]]-Table5[[#This Row],[Admission Date]],1)</f>
        <v>1</v>
      </c>
      <c r="F22">
        <f t="shared" si="0"/>
        <v>0</v>
      </c>
      <c r="G22">
        <f t="shared" si="1"/>
        <v>1</v>
      </c>
      <c r="H22">
        <f t="shared" si="2"/>
        <v>0</v>
      </c>
      <c r="I22">
        <v>1</v>
      </c>
    </row>
    <row r="23" spans="1:9" x14ac:dyDescent="0.3">
      <c r="A23" t="s">
        <v>63</v>
      </c>
      <c r="B23" t="s">
        <v>73</v>
      </c>
      <c r="C23" s="5">
        <v>43634</v>
      </c>
      <c r="D23" s="5">
        <v>43636</v>
      </c>
      <c r="E23">
        <f>MAX(Table5[[#This Row],[Discharge Date]]-Table5[[#This Row],[Admission Date]],1)</f>
        <v>2</v>
      </c>
      <c r="F23">
        <f t="shared" si="0"/>
        <v>0</v>
      </c>
      <c r="G23">
        <f t="shared" si="1"/>
        <v>0</v>
      </c>
      <c r="H23">
        <f t="shared" si="2"/>
        <v>0</v>
      </c>
      <c r="I23">
        <v>1</v>
      </c>
    </row>
    <row r="24" spans="1:9" x14ac:dyDescent="0.3">
      <c r="A24" t="s">
        <v>63</v>
      </c>
      <c r="B24" t="s">
        <v>113</v>
      </c>
      <c r="C24" s="5">
        <v>43639</v>
      </c>
      <c r="D24" s="5">
        <v>43640</v>
      </c>
      <c r="E24">
        <f>MAX(Table5[[#This Row],[Discharge Date]]-Table5[[#This Row],[Admission Date]],1)</f>
        <v>1</v>
      </c>
      <c r="F24">
        <f t="shared" si="0"/>
        <v>0</v>
      </c>
      <c r="G24">
        <f t="shared" si="1"/>
        <v>1</v>
      </c>
      <c r="H24">
        <f t="shared" si="2"/>
        <v>0</v>
      </c>
      <c r="I24">
        <v>1</v>
      </c>
    </row>
    <row r="25" spans="1:9" x14ac:dyDescent="0.3">
      <c r="A25" t="s">
        <v>63</v>
      </c>
      <c r="B25" t="s">
        <v>119</v>
      </c>
      <c r="C25" s="5">
        <v>43637</v>
      </c>
      <c r="D25" s="5">
        <v>43639</v>
      </c>
      <c r="E25">
        <f>MAX(Table5[[#This Row],[Discharge Date]]-Table5[[#This Row],[Admission Date]],1)</f>
        <v>2</v>
      </c>
      <c r="F25">
        <f t="shared" si="0"/>
        <v>0</v>
      </c>
      <c r="G25">
        <f t="shared" si="1"/>
        <v>1</v>
      </c>
      <c r="H25">
        <f t="shared" si="2"/>
        <v>0</v>
      </c>
      <c r="I25">
        <v>1</v>
      </c>
    </row>
    <row r="26" spans="1:9" x14ac:dyDescent="0.3">
      <c r="A26" t="s">
        <v>63</v>
      </c>
      <c r="B26" t="s">
        <v>57</v>
      </c>
      <c r="C26" s="5">
        <v>43581</v>
      </c>
      <c r="D26" s="5">
        <v>43582</v>
      </c>
      <c r="E26">
        <f>MAX(Table5[[#This Row],[Discharge Date]]-Table5[[#This Row],[Admission Date]],1)</f>
        <v>1</v>
      </c>
      <c r="F26">
        <f t="shared" si="0"/>
        <v>0</v>
      </c>
      <c r="G26">
        <f t="shared" si="1"/>
        <v>1</v>
      </c>
      <c r="H26">
        <f t="shared" si="2"/>
        <v>0</v>
      </c>
      <c r="I26">
        <v>1</v>
      </c>
    </row>
    <row r="27" spans="1:9" x14ac:dyDescent="0.3">
      <c r="A27" t="s">
        <v>63</v>
      </c>
      <c r="B27" t="s">
        <v>114</v>
      </c>
      <c r="C27" s="5">
        <v>43484</v>
      </c>
      <c r="D27" s="5">
        <v>43488</v>
      </c>
      <c r="E27">
        <f>MAX(Table5[[#This Row],[Discharge Date]]-Table5[[#This Row],[Admission Date]],1)</f>
        <v>4</v>
      </c>
      <c r="F27">
        <f t="shared" si="0"/>
        <v>0</v>
      </c>
      <c r="G27">
        <f t="shared" si="1"/>
        <v>1</v>
      </c>
      <c r="H27">
        <f t="shared" si="2"/>
        <v>0</v>
      </c>
      <c r="I27">
        <v>1</v>
      </c>
    </row>
    <row r="28" spans="1:9" x14ac:dyDescent="0.3">
      <c r="A28" t="s">
        <v>49</v>
      </c>
      <c r="B28" t="s">
        <v>106</v>
      </c>
      <c r="C28" s="5">
        <v>43603</v>
      </c>
      <c r="D28" s="5">
        <v>43604</v>
      </c>
      <c r="E28">
        <f>MAX(Table5[[#This Row],[Discharge Date]]-Table5[[#This Row],[Admission Date]],1)</f>
        <v>1</v>
      </c>
      <c r="F28">
        <f t="shared" si="0"/>
        <v>0</v>
      </c>
      <c r="G28">
        <f t="shared" si="1"/>
        <v>0</v>
      </c>
      <c r="H28">
        <f t="shared" si="2"/>
        <v>0</v>
      </c>
      <c r="I28">
        <v>1</v>
      </c>
    </row>
    <row r="29" spans="1:9" x14ac:dyDescent="0.3">
      <c r="A29" t="s">
        <v>49</v>
      </c>
      <c r="B29" t="s">
        <v>95</v>
      </c>
      <c r="C29" s="5">
        <v>43621</v>
      </c>
      <c r="D29" s="5">
        <v>43623</v>
      </c>
      <c r="E29">
        <f>MAX(Table5[[#This Row],[Discharge Date]]-Table5[[#This Row],[Admission Date]],1)</f>
        <v>2</v>
      </c>
      <c r="F29">
        <f t="shared" si="0"/>
        <v>0</v>
      </c>
      <c r="G29">
        <f t="shared" si="1"/>
        <v>1</v>
      </c>
      <c r="H29">
        <f t="shared" si="2"/>
        <v>0</v>
      </c>
      <c r="I29">
        <v>1</v>
      </c>
    </row>
    <row r="30" spans="1:9" x14ac:dyDescent="0.3">
      <c r="A30" t="s">
        <v>49</v>
      </c>
      <c r="B30" t="s">
        <v>56</v>
      </c>
      <c r="C30" s="5">
        <v>43634</v>
      </c>
      <c r="D30" s="5">
        <v>43639</v>
      </c>
      <c r="E30">
        <f>MAX(Table5[[#This Row],[Discharge Date]]-Table5[[#This Row],[Admission Date]],1)</f>
        <v>5</v>
      </c>
      <c r="F30">
        <f t="shared" si="0"/>
        <v>0</v>
      </c>
      <c r="G30">
        <f t="shared" si="1"/>
        <v>1</v>
      </c>
      <c r="H30">
        <f t="shared" si="2"/>
        <v>0</v>
      </c>
      <c r="I30">
        <v>1</v>
      </c>
    </row>
    <row r="31" spans="1:9" x14ac:dyDescent="0.3">
      <c r="A31" t="s">
        <v>49</v>
      </c>
      <c r="B31" t="s">
        <v>64</v>
      </c>
      <c r="C31" s="5">
        <v>43629</v>
      </c>
      <c r="D31" s="5">
        <v>43631</v>
      </c>
      <c r="E31">
        <f>MAX(Table5[[#This Row],[Discharge Date]]-Table5[[#This Row],[Admission Date]],1)</f>
        <v>2</v>
      </c>
      <c r="F31">
        <f t="shared" si="0"/>
        <v>0</v>
      </c>
      <c r="G31">
        <f t="shared" si="1"/>
        <v>1</v>
      </c>
      <c r="H31">
        <f t="shared" si="2"/>
        <v>0</v>
      </c>
      <c r="I31">
        <v>1</v>
      </c>
    </row>
    <row r="32" spans="1:9" x14ac:dyDescent="0.3">
      <c r="A32" t="s">
        <v>49</v>
      </c>
      <c r="B32" t="s">
        <v>48</v>
      </c>
      <c r="C32" s="5">
        <v>43469</v>
      </c>
      <c r="D32" s="5">
        <v>43472</v>
      </c>
      <c r="E32">
        <f>MAX(Table5[[#This Row],[Discharge Date]]-Table5[[#This Row],[Admission Date]],1)</f>
        <v>3</v>
      </c>
      <c r="F32">
        <f t="shared" si="0"/>
        <v>0</v>
      </c>
      <c r="G32">
        <f t="shared" si="1"/>
        <v>1</v>
      </c>
      <c r="H32">
        <f t="shared" si="2"/>
        <v>0</v>
      </c>
      <c r="I32">
        <v>1</v>
      </c>
    </row>
    <row r="33" spans="1:9" x14ac:dyDescent="0.3">
      <c r="A33" t="s">
        <v>49</v>
      </c>
      <c r="B33" t="s">
        <v>125</v>
      </c>
      <c r="C33" s="5">
        <v>43554</v>
      </c>
      <c r="D33" s="5">
        <v>43554</v>
      </c>
      <c r="E33">
        <f>MAX(Table5[[#This Row],[Discharge Date]]-Table5[[#This Row],[Admission Date]],1)</f>
        <v>1</v>
      </c>
      <c r="F33">
        <f t="shared" si="0"/>
        <v>0</v>
      </c>
      <c r="G33">
        <f t="shared" si="1"/>
        <v>0</v>
      </c>
      <c r="H33">
        <f t="shared" si="2"/>
        <v>0</v>
      </c>
      <c r="I33">
        <v>1</v>
      </c>
    </row>
    <row r="34" spans="1:9" x14ac:dyDescent="0.3">
      <c r="A34" t="s">
        <v>47</v>
      </c>
      <c r="B34" t="s">
        <v>52</v>
      </c>
      <c r="C34" s="5">
        <v>43535</v>
      </c>
      <c r="D34" s="5">
        <v>43537</v>
      </c>
      <c r="E34">
        <f>MAX(Table5[[#This Row],[Discharge Date]]-Table5[[#This Row],[Admission Date]],1)</f>
        <v>2</v>
      </c>
      <c r="F34">
        <f t="shared" si="0"/>
        <v>0</v>
      </c>
      <c r="G34">
        <f t="shared" si="1"/>
        <v>1</v>
      </c>
      <c r="H34">
        <f t="shared" si="2"/>
        <v>0</v>
      </c>
      <c r="I34">
        <v>1</v>
      </c>
    </row>
    <row r="35" spans="1:9" x14ac:dyDescent="0.3">
      <c r="A35" t="s">
        <v>47</v>
      </c>
      <c r="B35" t="s">
        <v>87</v>
      </c>
      <c r="C35" s="5">
        <v>43471</v>
      </c>
      <c r="D35" s="5">
        <v>43472</v>
      </c>
      <c r="E35">
        <f>MAX(Table5[[#This Row],[Discharge Date]]-Table5[[#This Row],[Admission Date]],1)</f>
        <v>1</v>
      </c>
      <c r="F35">
        <f t="shared" ref="F35:F66" si="3">IF(B35=B34,1,0)</f>
        <v>0</v>
      </c>
      <c r="G35">
        <f t="shared" ref="G35:G66" si="4">IF((C35-D34)&lt;=30,1,0)</f>
        <v>1</v>
      </c>
      <c r="H35">
        <f t="shared" ref="H35:H66" si="5">F35*G35</f>
        <v>0</v>
      </c>
      <c r="I35">
        <v>1</v>
      </c>
    </row>
    <row r="36" spans="1:9" x14ac:dyDescent="0.3">
      <c r="A36" t="s">
        <v>47</v>
      </c>
      <c r="B36" t="s">
        <v>87</v>
      </c>
      <c r="C36" s="5">
        <v>43542</v>
      </c>
      <c r="D36" s="5">
        <v>43543</v>
      </c>
      <c r="E36">
        <f>MAX(Table5[[#This Row],[Discharge Date]]-Table5[[#This Row],[Admission Date]],1)</f>
        <v>1</v>
      </c>
      <c r="F36">
        <f t="shared" si="3"/>
        <v>1</v>
      </c>
      <c r="G36">
        <f t="shared" si="4"/>
        <v>0</v>
      </c>
      <c r="H36">
        <f t="shared" si="5"/>
        <v>0</v>
      </c>
      <c r="I36">
        <v>1</v>
      </c>
    </row>
    <row r="37" spans="1:9" x14ac:dyDescent="0.3">
      <c r="A37" t="s">
        <v>47</v>
      </c>
      <c r="B37" t="s">
        <v>87</v>
      </c>
      <c r="C37" s="5">
        <v>43570</v>
      </c>
      <c r="D37" s="5">
        <v>43572</v>
      </c>
      <c r="E37">
        <f>MAX(Table5[[#This Row],[Discharge Date]]-Table5[[#This Row],[Admission Date]],1)</f>
        <v>2</v>
      </c>
      <c r="F37">
        <f t="shared" si="3"/>
        <v>1</v>
      </c>
      <c r="G37">
        <f t="shared" si="4"/>
        <v>1</v>
      </c>
      <c r="H37">
        <f t="shared" si="5"/>
        <v>1</v>
      </c>
      <c r="I37">
        <v>1</v>
      </c>
    </row>
    <row r="38" spans="1:9" x14ac:dyDescent="0.3">
      <c r="A38" t="s">
        <v>47</v>
      </c>
      <c r="B38" t="s">
        <v>87</v>
      </c>
      <c r="C38" s="5">
        <v>43572</v>
      </c>
      <c r="D38" s="5">
        <v>43574</v>
      </c>
      <c r="E38">
        <f>MAX(Table5[[#This Row],[Discharge Date]]-Table5[[#This Row],[Admission Date]],1)</f>
        <v>2</v>
      </c>
      <c r="F38">
        <f t="shared" si="3"/>
        <v>1</v>
      </c>
      <c r="G38">
        <f t="shared" si="4"/>
        <v>1</v>
      </c>
      <c r="H38">
        <f t="shared" si="5"/>
        <v>1</v>
      </c>
      <c r="I38">
        <v>1</v>
      </c>
    </row>
    <row r="39" spans="1:9" x14ac:dyDescent="0.3">
      <c r="A39" t="s">
        <v>47</v>
      </c>
      <c r="B39" t="s">
        <v>87</v>
      </c>
      <c r="C39" s="5">
        <v>43606</v>
      </c>
      <c r="D39" s="5">
        <v>43608</v>
      </c>
      <c r="E39">
        <f>MAX(Table5[[#This Row],[Discharge Date]]-Table5[[#This Row],[Admission Date]],1)</f>
        <v>2</v>
      </c>
      <c r="F39">
        <f t="shared" si="3"/>
        <v>1</v>
      </c>
      <c r="G39">
        <f t="shared" si="4"/>
        <v>0</v>
      </c>
      <c r="H39">
        <f t="shared" si="5"/>
        <v>0</v>
      </c>
      <c r="I39">
        <v>1</v>
      </c>
    </row>
    <row r="40" spans="1:9" x14ac:dyDescent="0.3">
      <c r="A40" t="s">
        <v>47</v>
      </c>
      <c r="B40" t="s">
        <v>87</v>
      </c>
      <c r="C40" s="5">
        <v>43609</v>
      </c>
      <c r="D40" s="5">
        <v>43611</v>
      </c>
      <c r="E40">
        <f>MAX(Table5[[#This Row],[Discharge Date]]-Table5[[#This Row],[Admission Date]],1)</f>
        <v>2</v>
      </c>
      <c r="F40">
        <f t="shared" si="3"/>
        <v>1</v>
      </c>
      <c r="G40">
        <f t="shared" si="4"/>
        <v>1</v>
      </c>
      <c r="H40">
        <f t="shared" si="5"/>
        <v>1</v>
      </c>
      <c r="I40">
        <v>1</v>
      </c>
    </row>
    <row r="41" spans="1:9" x14ac:dyDescent="0.3">
      <c r="A41" t="s">
        <v>47</v>
      </c>
      <c r="B41" t="s">
        <v>101</v>
      </c>
      <c r="C41" s="5">
        <v>43620</v>
      </c>
      <c r="D41" s="5">
        <v>43623</v>
      </c>
      <c r="E41">
        <f>MAX(Table5[[#This Row],[Discharge Date]]-Table5[[#This Row],[Admission Date]],1)</f>
        <v>3</v>
      </c>
      <c r="F41">
        <f t="shared" si="3"/>
        <v>0</v>
      </c>
      <c r="G41">
        <f t="shared" si="4"/>
        <v>1</v>
      </c>
      <c r="H41">
        <f t="shared" si="5"/>
        <v>0</v>
      </c>
      <c r="I41">
        <v>1</v>
      </c>
    </row>
    <row r="42" spans="1:9" x14ac:dyDescent="0.3">
      <c r="A42" t="s">
        <v>47</v>
      </c>
      <c r="B42" t="s">
        <v>85</v>
      </c>
      <c r="C42" s="5">
        <v>43575</v>
      </c>
      <c r="D42" s="5">
        <v>43577</v>
      </c>
      <c r="E42">
        <f>MAX(Table5[[#This Row],[Discharge Date]]-Table5[[#This Row],[Admission Date]],1)</f>
        <v>2</v>
      </c>
      <c r="F42">
        <f t="shared" si="3"/>
        <v>0</v>
      </c>
      <c r="G42">
        <f t="shared" si="4"/>
        <v>1</v>
      </c>
      <c r="H42">
        <f t="shared" si="5"/>
        <v>0</v>
      </c>
      <c r="I42">
        <v>1</v>
      </c>
    </row>
    <row r="43" spans="1:9" x14ac:dyDescent="0.3">
      <c r="A43" t="s">
        <v>47</v>
      </c>
      <c r="B43" t="s">
        <v>83</v>
      </c>
      <c r="C43" s="5">
        <v>43474</v>
      </c>
      <c r="D43" s="5">
        <v>43485</v>
      </c>
      <c r="E43">
        <f>MAX(Table5[[#This Row],[Discharge Date]]-Table5[[#This Row],[Admission Date]],1)</f>
        <v>11</v>
      </c>
      <c r="F43">
        <f t="shared" si="3"/>
        <v>0</v>
      </c>
      <c r="G43">
        <f t="shared" si="4"/>
        <v>1</v>
      </c>
      <c r="H43">
        <f t="shared" si="5"/>
        <v>0</v>
      </c>
      <c r="I43">
        <v>1</v>
      </c>
    </row>
    <row r="44" spans="1:9" x14ac:dyDescent="0.3">
      <c r="A44" t="s">
        <v>47</v>
      </c>
      <c r="B44" t="s">
        <v>46</v>
      </c>
      <c r="C44" s="5">
        <v>43564</v>
      </c>
      <c r="D44" s="5">
        <v>43566</v>
      </c>
      <c r="E44">
        <f>MAX(Table5[[#This Row],[Discharge Date]]-Table5[[#This Row],[Admission Date]],1)</f>
        <v>2</v>
      </c>
      <c r="F44">
        <f t="shared" si="3"/>
        <v>0</v>
      </c>
      <c r="G44">
        <f t="shared" si="4"/>
        <v>0</v>
      </c>
      <c r="H44">
        <f t="shared" si="5"/>
        <v>0</v>
      </c>
      <c r="I44">
        <v>1</v>
      </c>
    </row>
    <row r="45" spans="1:9" x14ac:dyDescent="0.3">
      <c r="A45" t="s">
        <v>47</v>
      </c>
      <c r="B45" t="s">
        <v>46</v>
      </c>
      <c r="C45" s="5">
        <v>43575</v>
      </c>
      <c r="D45" s="5">
        <v>43604</v>
      </c>
      <c r="E45">
        <f>MAX(Table5[[#This Row],[Discharge Date]]-Table5[[#This Row],[Admission Date]],1)</f>
        <v>29</v>
      </c>
      <c r="F45">
        <f t="shared" si="3"/>
        <v>1</v>
      </c>
      <c r="G45">
        <f t="shared" si="4"/>
        <v>1</v>
      </c>
      <c r="H45">
        <f t="shared" si="5"/>
        <v>1</v>
      </c>
      <c r="I45">
        <v>1</v>
      </c>
    </row>
    <row r="46" spans="1:9" x14ac:dyDescent="0.3">
      <c r="A46" t="s">
        <v>47</v>
      </c>
      <c r="B46" t="s">
        <v>46</v>
      </c>
      <c r="C46" s="5">
        <v>43610</v>
      </c>
      <c r="D46" s="5">
        <v>43612</v>
      </c>
      <c r="E46">
        <f>MAX(Table5[[#This Row],[Discharge Date]]-Table5[[#This Row],[Admission Date]],1)</f>
        <v>2</v>
      </c>
      <c r="F46">
        <f t="shared" si="3"/>
        <v>1</v>
      </c>
      <c r="G46">
        <f t="shared" si="4"/>
        <v>1</v>
      </c>
      <c r="H46">
        <f t="shared" si="5"/>
        <v>1</v>
      </c>
      <c r="I46">
        <v>1</v>
      </c>
    </row>
    <row r="47" spans="1:9" x14ac:dyDescent="0.3">
      <c r="A47" t="s">
        <v>47</v>
      </c>
      <c r="B47" t="s">
        <v>130</v>
      </c>
      <c r="C47" s="5">
        <v>43571</v>
      </c>
      <c r="D47" s="5">
        <v>43573</v>
      </c>
      <c r="E47">
        <f>MAX(Table5[[#This Row],[Discharge Date]]-Table5[[#This Row],[Admission Date]],1)</f>
        <v>2</v>
      </c>
      <c r="F47">
        <f t="shared" si="3"/>
        <v>0</v>
      </c>
      <c r="G47">
        <f t="shared" si="4"/>
        <v>1</v>
      </c>
      <c r="H47">
        <f t="shared" si="5"/>
        <v>0</v>
      </c>
      <c r="I47">
        <v>1</v>
      </c>
    </row>
    <row r="48" spans="1:9" x14ac:dyDescent="0.3">
      <c r="A48" t="s">
        <v>47</v>
      </c>
      <c r="B48" t="s">
        <v>104</v>
      </c>
      <c r="C48" s="5">
        <v>43529</v>
      </c>
      <c r="D48" s="5">
        <v>43530</v>
      </c>
      <c r="E48">
        <f>MAX(Table5[[#This Row],[Discharge Date]]-Table5[[#This Row],[Admission Date]],1)</f>
        <v>1</v>
      </c>
      <c r="F48">
        <f t="shared" si="3"/>
        <v>0</v>
      </c>
      <c r="G48">
        <f t="shared" si="4"/>
        <v>1</v>
      </c>
      <c r="H48">
        <f t="shared" si="5"/>
        <v>0</v>
      </c>
      <c r="I48">
        <v>1</v>
      </c>
    </row>
    <row r="49" spans="1:9" x14ac:dyDescent="0.3">
      <c r="A49" t="s">
        <v>47</v>
      </c>
      <c r="B49" t="s">
        <v>76</v>
      </c>
      <c r="C49" s="5">
        <v>43475</v>
      </c>
      <c r="D49" s="5">
        <v>43477</v>
      </c>
      <c r="E49">
        <f>MAX(Table5[[#This Row],[Discharge Date]]-Table5[[#This Row],[Admission Date]],1)</f>
        <v>2</v>
      </c>
      <c r="F49">
        <f t="shared" si="3"/>
        <v>0</v>
      </c>
      <c r="G49">
        <f t="shared" si="4"/>
        <v>1</v>
      </c>
      <c r="H49">
        <f t="shared" si="5"/>
        <v>0</v>
      </c>
      <c r="I49">
        <v>1</v>
      </c>
    </row>
    <row r="50" spans="1:9" x14ac:dyDescent="0.3">
      <c r="A50" t="s">
        <v>47</v>
      </c>
      <c r="B50" t="s">
        <v>76</v>
      </c>
      <c r="C50" s="5">
        <v>43478</v>
      </c>
      <c r="D50" s="5">
        <v>43480</v>
      </c>
      <c r="E50">
        <f>MAX(Table5[[#This Row],[Discharge Date]]-Table5[[#This Row],[Admission Date]],1)</f>
        <v>2</v>
      </c>
      <c r="F50">
        <f t="shared" si="3"/>
        <v>1</v>
      </c>
      <c r="G50">
        <f t="shared" si="4"/>
        <v>1</v>
      </c>
      <c r="H50">
        <f t="shared" si="5"/>
        <v>1</v>
      </c>
      <c r="I50">
        <v>1</v>
      </c>
    </row>
    <row r="51" spans="1:9" x14ac:dyDescent="0.3">
      <c r="A51" t="s">
        <v>47</v>
      </c>
      <c r="B51" t="s">
        <v>116</v>
      </c>
      <c r="C51" s="5">
        <v>43528</v>
      </c>
      <c r="D51" s="5">
        <v>43544</v>
      </c>
      <c r="E51">
        <f>MAX(Table5[[#This Row],[Discharge Date]]-Table5[[#This Row],[Admission Date]],1)</f>
        <v>16</v>
      </c>
      <c r="F51">
        <f t="shared" si="3"/>
        <v>0</v>
      </c>
      <c r="G51">
        <f t="shared" si="4"/>
        <v>0</v>
      </c>
      <c r="H51">
        <f t="shared" si="5"/>
        <v>0</v>
      </c>
      <c r="I51">
        <v>1</v>
      </c>
    </row>
    <row r="52" spans="1:9" x14ac:dyDescent="0.3">
      <c r="A52" t="s">
        <v>47</v>
      </c>
      <c r="B52" t="s">
        <v>127</v>
      </c>
      <c r="C52" s="5">
        <v>43480</v>
      </c>
      <c r="D52" s="5">
        <v>43480</v>
      </c>
      <c r="E52">
        <f>MAX(Table5[[#This Row],[Discharge Date]]-Table5[[#This Row],[Admission Date]],1)</f>
        <v>1</v>
      </c>
      <c r="F52">
        <f t="shared" si="3"/>
        <v>0</v>
      </c>
      <c r="G52">
        <f t="shared" si="4"/>
        <v>1</v>
      </c>
      <c r="H52">
        <f t="shared" si="5"/>
        <v>0</v>
      </c>
      <c r="I52">
        <v>1</v>
      </c>
    </row>
    <row r="53" spans="1:9" x14ac:dyDescent="0.3">
      <c r="A53" t="s">
        <v>47</v>
      </c>
      <c r="B53" t="s">
        <v>55</v>
      </c>
      <c r="C53" s="5">
        <v>43529</v>
      </c>
      <c r="D53" s="5">
        <v>43530</v>
      </c>
      <c r="E53">
        <f>MAX(Table5[[#This Row],[Discharge Date]]-Table5[[#This Row],[Admission Date]],1)</f>
        <v>1</v>
      </c>
      <c r="F53">
        <f t="shared" si="3"/>
        <v>0</v>
      </c>
      <c r="G53">
        <f t="shared" si="4"/>
        <v>0</v>
      </c>
      <c r="H53">
        <f t="shared" si="5"/>
        <v>0</v>
      </c>
      <c r="I53">
        <v>1</v>
      </c>
    </row>
    <row r="54" spans="1:9" x14ac:dyDescent="0.3">
      <c r="A54" t="s">
        <v>47</v>
      </c>
      <c r="B54" t="s">
        <v>65</v>
      </c>
      <c r="C54" s="5">
        <v>43531</v>
      </c>
      <c r="D54" s="5">
        <v>43532</v>
      </c>
      <c r="E54">
        <f>MAX(Table5[[#This Row],[Discharge Date]]-Table5[[#This Row],[Admission Date]],1)</f>
        <v>1</v>
      </c>
      <c r="F54">
        <f t="shared" si="3"/>
        <v>0</v>
      </c>
      <c r="G54">
        <f t="shared" si="4"/>
        <v>1</v>
      </c>
      <c r="H54">
        <f t="shared" si="5"/>
        <v>0</v>
      </c>
      <c r="I54">
        <v>1</v>
      </c>
    </row>
    <row r="55" spans="1:9" x14ac:dyDescent="0.3">
      <c r="A55" t="s">
        <v>117</v>
      </c>
      <c r="B55" t="s">
        <v>106</v>
      </c>
      <c r="C55" s="5">
        <v>43467</v>
      </c>
      <c r="D55" s="5">
        <v>43468</v>
      </c>
      <c r="E55">
        <f>MAX(Table5[[#This Row],[Discharge Date]]-Table5[[#This Row],[Admission Date]],1)</f>
        <v>1</v>
      </c>
      <c r="F55">
        <f t="shared" si="3"/>
        <v>0</v>
      </c>
      <c r="G55">
        <f t="shared" si="4"/>
        <v>1</v>
      </c>
      <c r="H55">
        <f t="shared" si="5"/>
        <v>0</v>
      </c>
      <c r="I55">
        <v>1</v>
      </c>
    </row>
    <row r="56" spans="1:9" x14ac:dyDescent="0.3">
      <c r="A56" t="s">
        <v>117</v>
      </c>
      <c r="B56" t="s">
        <v>116</v>
      </c>
      <c r="C56" s="5">
        <v>43477</v>
      </c>
      <c r="D56" s="5">
        <v>43482</v>
      </c>
      <c r="E56">
        <f>MAX(Table5[[#This Row],[Discharge Date]]-Table5[[#This Row],[Admission Date]],1)</f>
        <v>5</v>
      </c>
      <c r="F56">
        <f t="shared" si="3"/>
        <v>0</v>
      </c>
      <c r="G56">
        <f t="shared" si="4"/>
        <v>1</v>
      </c>
      <c r="H56">
        <f t="shared" si="5"/>
        <v>0</v>
      </c>
      <c r="I56">
        <v>1</v>
      </c>
    </row>
    <row r="57" spans="1:9" x14ac:dyDescent="0.3">
      <c r="A57" t="s">
        <v>117</v>
      </c>
      <c r="B57" t="s">
        <v>127</v>
      </c>
      <c r="C57" s="5">
        <v>43528</v>
      </c>
      <c r="D57" s="5">
        <v>43575</v>
      </c>
      <c r="E57">
        <f>MAX(Table5[[#This Row],[Discharge Date]]-Table5[[#This Row],[Admission Date]],1)</f>
        <v>47</v>
      </c>
      <c r="F57">
        <f t="shared" si="3"/>
        <v>0</v>
      </c>
      <c r="G57">
        <f t="shared" si="4"/>
        <v>0</v>
      </c>
      <c r="H57">
        <f t="shared" si="5"/>
        <v>0</v>
      </c>
      <c r="I57">
        <v>1</v>
      </c>
    </row>
    <row r="58" spans="1:9" x14ac:dyDescent="0.3">
      <c r="A58" t="s">
        <v>139</v>
      </c>
      <c r="B58" t="s">
        <v>107</v>
      </c>
      <c r="C58" s="5">
        <v>43558</v>
      </c>
      <c r="D58" s="5">
        <v>43562</v>
      </c>
      <c r="E58">
        <f>MAX(Table5[[#This Row],[Discharge Date]]-Table5[[#This Row],[Admission Date]],1)</f>
        <v>4</v>
      </c>
      <c r="F58">
        <f t="shared" si="3"/>
        <v>0</v>
      </c>
      <c r="G58">
        <f t="shared" si="4"/>
        <v>1</v>
      </c>
      <c r="H58">
        <f t="shared" si="5"/>
        <v>0</v>
      </c>
      <c r="I58">
        <v>1</v>
      </c>
    </row>
    <row r="59" spans="1:9" x14ac:dyDescent="0.3">
      <c r="A59" t="s">
        <v>139</v>
      </c>
      <c r="B59" t="s">
        <v>124</v>
      </c>
      <c r="C59" s="5">
        <v>43495</v>
      </c>
      <c r="D59" s="5">
        <v>43495</v>
      </c>
      <c r="E59">
        <f>MAX(Table5[[#This Row],[Discharge Date]]-Table5[[#This Row],[Admission Date]],1)</f>
        <v>1</v>
      </c>
      <c r="F59">
        <f t="shared" si="3"/>
        <v>0</v>
      </c>
      <c r="G59">
        <f t="shared" si="4"/>
        <v>1</v>
      </c>
      <c r="H59">
        <f t="shared" si="5"/>
        <v>0</v>
      </c>
      <c r="I59">
        <v>1</v>
      </c>
    </row>
    <row r="60" spans="1:9" x14ac:dyDescent="0.3">
      <c r="A60" t="s">
        <v>139</v>
      </c>
      <c r="B60" t="s">
        <v>93</v>
      </c>
      <c r="C60" s="5">
        <v>43558</v>
      </c>
      <c r="D60" s="5">
        <v>43565</v>
      </c>
      <c r="E60">
        <f>MAX(Table5[[#This Row],[Discharge Date]]-Table5[[#This Row],[Admission Date]],1)</f>
        <v>7</v>
      </c>
      <c r="F60">
        <f t="shared" si="3"/>
        <v>0</v>
      </c>
      <c r="G60">
        <f t="shared" si="4"/>
        <v>0</v>
      </c>
      <c r="H60">
        <f t="shared" si="5"/>
        <v>0</v>
      </c>
      <c r="I60">
        <v>1</v>
      </c>
    </row>
    <row r="61" spans="1:9" x14ac:dyDescent="0.3">
      <c r="A61" t="s">
        <v>139</v>
      </c>
      <c r="B61" t="s">
        <v>74</v>
      </c>
      <c r="C61" s="5">
        <v>43490</v>
      </c>
      <c r="D61" s="5">
        <v>43493</v>
      </c>
      <c r="E61">
        <f>MAX(Table5[[#This Row],[Discharge Date]]-Table5[[#This Row],[Admission Date]],1)</f>
        <v>3</v>
      </c>
      <c r="F61">
        <f t="shared" si="3"/>
        <v>0</v>
      </c>
      <c r="G61">
        <f t="shared" si="4"/>
        <v>1</v>
      </c>
      <c r="H61">
        <f t="shared" si="5"/>
        <v>0</v>
      </c>
      <c r="I61">
        <v>1</v>
      </c>
    </row>
    <row r="62" spans="1:9" x14ac:dyDescent="0.3">
      <c r="A62" t="s">
        <v>139</v>
      </c>
      <c r="B62" t="s">
        <v>74</v>
      </c>
      <c r="C62" s="5">
        <v>43494</v>
      </c>
      <c r="D62" s="5">
        <v>43494</v>
      </c>
      <c r="E62">
        <f>MAX(Table5[[#This Row],[Discharge Date]]-Table5[[#This Row],[Admission Date]],1)</f>
        <v>1</v>
      </c>
      <c r="F62">
        <f t="shared" si="3"/>
        <v>1</v>
      </c>
      <c r="G62">
        <f t="shared" si="4"/>
        <v>1</v>
      </c>
      <c r="H62">
        <f t="shared" si="5"/>
        <v>1</v>
      </c>
      <c r="I62">
        <v>1</v>
      </c>
    </row>
    <row r="63" spans="1:9" x14ac:dyDescent="0.3">
      <c r="A63" t="s">
        <v>139</v>
      </c>
      <c r="B63" t="s">
        <v>94</v>
      </c>
      <c r="C63" s="5">
        <v>43562</v>
      </c>
      <c r="D63" s="5">
        <v>43564</v>
      </c>
      <c r="E63">
        <f>MAX(Table5[[#This Row],[Discharge Date]]-Table5[[#This Row],[Admission Date]],1)</f>
        <v>2</v>
      </c>
      <c r="F63">
        <f t="shared" si="3"/>
        <v>0</v>
      </c>
      <c r="G63">
        <f t="shared" si="4"/>
        <v>0</v>
      </c>
      <c r="H63">
        <f t="shared" si="5"/>
        <v>0</v>
      </c>
      <c r="I63">
        <v>1</v>
      </c>
    </row>
    <row r="64" spans="1:9" x14ac:dyDescent="0.3">
      <c r="A64" t="s">
        <v>139</v>
      </c>
      <c r="B64" t="s">
        <v>80</v>
      </c>
      <c r="C64" s="5">
        <v>43574</v>
      </c>
      <c r="D64" s="5">
        <v>43576</v>
      </c>
      <c r="E64">
        <f>MAX(Table5[[#This Row],[Discharge Date]]-Table5[[#This Row],[Admission Date]],1)</f>
        <v>2</v>
      </c>
      <c r="F64">
        <f t="shared" si="3"/>
        <v>0</v>
      </c>
      <c r="G64">
        <f t="shared" si="4"/>
        <v>1</v>
      </c>
      <c r="H64">
        <f t="shared" si="5"/>
        <v>0</v>
      </c>
      <c r="I64">
        <v>1</v>
      </c>
    </row>
    <row r="65" spans="1:9" x14ac:dyDescent="0.3">
      <c r="A65" t="s">
        <v>139</v>
      </c>
      <c r="B65" t="s">
        <v>50</v>
      </c>
      <c r="C65" s="5">
        <v>43562</v>
      </c>
      <c r="D65" s="5">
        <v>43578</v>
      </c>
      <c r="E65">
        <f>MAX(Table5[[#This Row],[Discharge Date]]-Table5[[#This Row],[Admission Date]],1)</f>
        <v>16</v>
      </c>
      <c r="F65">
        <f t="shared" si="3"/>
        <v>0</v>
      </c>
      <c r="G65">
        <f t="shared" si="4"/>
        <v>1</v>
      </c>
      <c r="H65">
        <f t="shared" si="5"/>
        <v>0</v>
      </c>
      <c r="I65">
        <v>1</v>
      </c>
    </row>
    <row r="66" spans="1:9" x14ac:dyDescent="0.3">
      <c r="A66" t="s">
        <v>139</v>
      </c>
      <c r="B66" t="s">
        <v>84</v>
      </c>
      <c r="C66" s="5">
        <v>43570</v>
      </c>
      <c r="D66" s="5">
        <v>43574</v>
      </c>
      <c r="E66">
        <f>MAX(Table5[[#This Row],[Discharge Date]]-Table5[[#This Row],[Admission Date]],1)</f>
        <v>4</v>
      </c>
      <c r="F66">
        <f t="shared" si="3"/>
        <v>0</v>
      </c>
      <c r="G66">
        <f t="shared" si="4"/>
        <v>1</v>
      </c>
      <c r="H66">
        <f t="shared" si="5"/>
        <v>0</v>
      </c>
      <c r="I66">
        <v>1</v>
      </c>
    </row>
    <row r="67" spans="1:9" x14ac:dyDescent="0.3">
      <c r="A67" t="s">
        <v>45</v>
      </c>
      <c r="B67" t="s">
        <v>86</v>
      </c>
      <c r="C67" s="5">
        <v>43614</v>
      </c>
      <c r="D67" s="5">
        <v>43617</v>
      </c>
      <c r="E67">
        <f>MAX(Table5[[#This Row],[Discharge Date]]-Table5[[#This Row],[Admission Date]],1)</f>
        <v>3</v>
      </c>
      <c r="F67">
        <f t="shared" ref="F67:F98" si="6">IF(B67=B66,1,0)</f>
        <v>0</v>
      </c>
      <c r="G67">
        <f t="shared" ref="G67:G98" si="7">IF((C67-D66)&lt;=30,1,0)</f>
        <v>0</v>
      </c>
      <c r="H67">
        <f t="shared" ref="H67:H98" si="8">F67*G67</f>
        <v>0</v>
      </c>
      <c r="I67">
        <v>1</v>
      </c>
    </row>
    <row r="68" spans="1:9" x14ac:dyDescent="0.3">
      <c r="A68" t="s">
        <v>45</v>
      </c>
      <c r="B68" t="s">
        <v>79</v>
      </c>
      <c r="C68" s="5">
        <v>43466</v>
      </c>
      <c r="D68" s="5">
        <v>43468</v>
      </c>
      <c r="E68">
        <f>MAX(Table5[[#This Row],[Discharge Date]]-Table5[[#This Row],[Admission Date]],1)</f>
        <v>2</v>
      </c>
      <c r="F68">
        <f t="shared" si="6"/>
        <v>0</v>
      </c>
      <c r="G68">
        <f t="shared" si="7"/>
        <v>1</v>
      </c>
      <c r="H68">
        <f t="shared" si="8"/>
        <v>0</v>
      </c>
      <c r="I68">
        <v>1</v>
      </c>
    </row>
    <row r="69" spans="1:9" x14ac:dyDescent="0.3">
      <c r="A69" t="s">
        <v>45</v>
      </c>
      <c r="B69" t="s">
        <v>44</v>
      </c>
      <c r="C69" s="5">
        <v>43617</v>
      </c>
      <c r="D69" s="5">
        <v>43619</v>
      </c>
      <c r="E69">
        <f>MAX(Table5[[#This Row],[Discharge Date]]-Table5[[#This Row],[Admission Date]],1)</f>
        <v>2</v>
      </c>
      <c r="F69">
        <f t="shared" si="6"/>
        <v>0</v>
      </c>
      <c r="G69">
        <f t="shared" si="7"/>
        <v>0</v>
      </c>
      <c r="H69">
        <f t="shared" si="8"/>
        <v>0</v>
      </c>
      <c r="I69">
        <v>1</v>
      </c>
    </row>
    <row r="70" spans="1:9" x14ac:dyDescent="0.3">
      <c r="A70" t="s">
        <v>45</v>
      </c>
      <c r="B70" t="s">
        <v>52</v>
      </c>
      <c r="C70" s="5">
        <v>43481</v>
      </c>
      <c r="D70" s="5">
        <v>43481</v>
      </c>
      <c r="E70">
        <f>MAX(Table5[[#This Row],[Discharge Date]]-Table5[[#This Row],[Admission Date]],1)</f>
        <v>1</v>
      </c>
      <c r="F70">
        <f t="shared" si="6"/>
        <v>0</v>
      </c>
      <c r="G70">
        <f t="shared" si="7"/>
        <v>1</v>
      </c>
      <c r="H70">
        <f t="shared" si="8"/>
        <v>0</v>
      </c>
      <c r="I70">
        <v>1</v>
      </c>
    </row>
    <row r="71" spans="1:9" x14ac:dyDescent="0.3">
      <c r="A71" t="s">
        <v>45</v>
      </c>
      <c r="B71" t="s">
        <v>52</v>
      </c>
      <c r="C71" s="5">
        <v>43579</v>
      </c>
      <c r="D71" s="5">
        <v>43581</v>
      </c>
      <c r="E71">
        <f>MAX(Table5[[#This Row],[Discharge Date]]-Table5[[#This Row],[Admission Date]],1)</f>
        <v>2</v>
      </c>
      <c r="F71">
        <f t="shared" si="6"/>
        <v>1</v>
      </c>
      <c r="G71">
        <f t="shared" si="7"/>
        <v>0</v>
      </c>
      <c r="H71">
        <f t="shared" si="8"/>
        <v>0</v>
      </c>
      <c r="I71">
        <v>1</v>
      </c>
    </row>
    <row r="72" spans="1:9" x14ac:dyDescent="0.3">
      <c r="A72" t="s">
        <v>45</v>
      </c>
      <c r="B72" t="s">
        <v>52</v>
      </c>
      <c r="C72" s="5">
        <v>43584</v>
      </c>
      <c r="D72" s="5">
        <v>43586</v>
      </c>
      <c r="E72">
        <f>MAX(Table5[[#This Row],[Discharge Date]]-Table5[[#This Row],[Admission Date]],1)</f>
        <v>2</v>
      </c>
      <c r="F72">
        <f t="shared" si="6"/>
        <v>1</v>
      </c>
      <c r="G72">
        <f t="shared" si="7"/>
        <v>1</v>
      </c>
      <c r="H72">
        <f t="shared" si="8"/>
        <v>1</v>
      </c>
      <c r="I72">
        <v>1</v>
      </c>
    </row>
    <row r="73" spans="1:9" x14ac:dyDescent="0.3">
      <c r="A73" t="s">
        <v>45</v>
      </c>
      <c r="B73" t="s">
        <v>67</v>
      </c>
      <c r="C73" s="5">
        <v>43539</v>
      </c>
      <c r="D73" s="5">
        <v>43540</v>
      </c>
      <c r="E73">
        <f>MAX(Table5[[#This Row],[Discharge Date]]-Table5[[#This Row],[Admission Date]],1)</f>
        <v>1</v>
      </c>
      <c r="F73">
        <f t="shared" si="6"/>
        <v>0</v>
      </c>
      <c r="G73">
        <f t="shared" si="7"/>
        <v>1</v>
      </c>
      <c r="H73">
        <f t="shared" si="8"/>
        <v>0</v>
      </c>
      <c r="I73">
        <v>1</v>
      </c>
    </row>
    <row r="74" spans="1:9" x14ac:dyDescent="0.3">
      <c r="A74" t="s">
        <v>45</v>
      </c>
      <c r="B74" t="s">
        <v>106</v>
      </c>
      <c r="C74" s="5">
        <v>43537</v>
      </c>
      <c r="D74" s="5">
        <v>43539</v>
      </c>
      <c r="E74">
        <f>MAX(Table5[[#This Row],[Discharge Date]]-Table5[[#This Row],[Admission Date]],1)</f>
        <v>2</v>
      </c>
      <c r="F74">
        <f t="shared" si="6"/>
        <v>0</v>
      </c>
      <c r="G74">
        <f t="shared" si="7"/>
        <v>1</v>
      </c>
      <c r="H74">
        <f t="shared" si="8"/>
        <v>0</v>
      </c>
      <c r="I74">
        <v>1</v>
      </c>
    </row>
    <row r="75" spans="1:9" x14ac:dyDescent="0.3">
      <c r="A75" t="s">
        <v>45</v>
      </c>
      <c r="B75" t="s">
        <v>106</v>
      </c>
      <c r="C75" s="5">
        <v>43551</v>
      </c>
      <c r="D75" s="5">
        <v>43552</v>
      </c>
      <c r="E75">
        <f>MAX(Table5[[#This Row],[Discharge Date]]-Table5[[#This Row],[Admission Date]],1)</f>
        <v>1</v>
      </c>
      <c r="F75">
        <f t="shared" si="6"/>
        <v>1</v>
      </c>
      <c r="G75">
        <f t="shared" si="7"/>
        <v>1</v>
      </c>
      <c r="H75">
        <f t="shared" si="8"/>
        <v>1</v>
      </c>
      <c r="I75">
        <v>1</v>
      </c>
    </row>
    <row r="76" spans="1:9" x14ac:dyDescent="0.3">
      <c r="A76" t="s">
        <v>45</v>
      </c>
      <c r="B76" t="s">
        <v>132</v>
      </c>
      <c r="C76" s="5">
        <v>43540</v>
      </c>
      <c r="D76" s="5">
        <v>43541</v>
      </c>
      <c r="E76">
        <f>MAX(Table5[[#This Row],[Discharge Date]]-Table5[[#This Row],[Admission Date]],1)</f>
        <v>1</v>
      </c>
      <c r="F76">
        <f t="shared" si="6"/>
        <v>0</v>
      </c>
      <c r="G76">
        <f t="shared" si="7"/>
        <v>1</v>
      </c>
      <c r="H76">
        <f t="shared" si="8"/>
        <v>0</v>
      </c>
      <c r="I76">
        <v>1</v>
      </c>
    </row>
    <row r="77" spans="1:9" x14ac:dyDescent="0.3">
      <c r="A77" t="s">
        <v>45</v>
      </c>
      <c r="B77" t="s">
        <v>64</v>
      </c>
      <c r="C77" s="5">
        <v>43482</v>
      </c>
      <c r="D77" s="5">
        <v>43484</v>
      </c>
      <c r="E77">
        <f>MAX(Table5[[#This Row],[Discharge Date]]-Table5[[#This Row],[Admission Date]],1)</f>
        <v>2</v>
      </c>
      <c r="F77">
        <f t="shared" si="6"/>
        <v>0</v>
      </c>
      <c r="G77">
        <f t="shared" si="7"/>
        <v>1</v>
      </c>
      <c r="H77">
        <f t="shared" si="8"/>
        <v>0</v>
      </c>
      <c r="I77">
        <v>1</v>
      </c>
    </row>
    <row r="78" spans="1:9" x14ac:dyDescent="0.3">
      <c r="A78" t="s">
        <v>45</v>
      </c>
      <c r="B78" t="s">
        <v>121</v>
      </c>
      <c r="C78" s="5">
        <v>43584</v>
      </c>
      <c r="D78" s="5">
        <v>43618</v>
      </c>
      <c r="E78">
        <f>MAX(Table5[[#This Row],[Discharge Date]]-Table5[[#This Row],[Admission Date]],1)</f>
        <v>34</v>
      </c>
      <c r="F78">
        <f t="shared" si="6"/>
        <v>0</v>
      </c>
      <c r="G78">
        <f t="shared" si="7"/>
        <v>0</v>
      </c>
      <c r="H78">
        <f t="shared" si="8"/>
        <v>0</v>
      </c>
      <c r="I78">
        <v>1</v>
      </c>
    </row>
    <row r="79" spans="1:9" x14ac:dyDescent="0.3">
      <c r="A79" t="s">
        <v>45</v>
      </c>
      <c r="B79" t="s">
        <v>78</v>
      </c>
      <c r="C79" s="5">
        <v>43543</v>
      </c>
      <c r="D79" s="5">
        <v>43544</v>
      </c>
      <c r="E79">
        <f>MAX(Table5[[#This Row],[Discharge Date]]-Table5[[#This Row],[Admission Date]],1)</f>
        <v>1</v>
      </c>
      <c r="F79">
        <f t="shared" si="6"/>
        <v>0</v>
      </c>
      <c r="G79">
        <f t="shared" si="7"/>
        <v>1</v>
      </c>
      <c r="H79">
        <f t="shared" si="8"/>
        <v>0</v>
      </c>
      <c r="I79">
        <v>1</v>
      </c>
    </row>
    <row r="80" spans="1:9" x14ac:dyDescent="0.3">
      <c r="A80" t="s">
        <v>45</v>
      </c>
      <c r="B80" t="s">
        <v>78</v>
      </c>
      <c r="C80" s="5">
        <v>43573</v>
      </c>
      <c r="D80" s="5">
        <v>43575</v>
      </c>
      <c r="E80">
        <f>MAX(Table5[[#This Row],[Discharge Date]]-Table5[[#This Row],[Admission Date]],1)</f>
        <v>2</v>
      </c>
      <c r="F80">
        <f t="shared" si="6"/>
        <v>1</v>
      </c>
      <c r="G80">
        <f t="shared" si="7"/>
        <v>1</v>
      </c>
      <c r="H80">
        <f t="shared" si="8"/>
        <v>1</v>
      </c>
      <c r="I80">
        <v>1</v>
      </c>
    </row>
    <row r="81" spans="1:9" x14ac:dyDescent="0.3">
      <c r="A81" t="s">
        <v>45</v>
      </c>
      <c r="B81" t="s">
        <v>78</v>
      </c>
      <c r="C81" s="5">
        <v>43580</v>
      </c>
      <c r="D81" s="5">
        <v>43584</v>
      </c>
      <c r="E81">
        <f>MAX(Table5[[#This Row],[Discharge Date]]-Table5[[#This Row],[Admission Date]],1)</f>
        <v>4</v>
      </c>
      <c r="F81">
        <f t="shared" si="6"/>
        <v>1</v>
      </c>
      <c r="G81">
        <f t="shared" si="7"/>
        <v>1</v>
      </c>
      <c r="H81">
        <f t="shared" si="8"/>
        <v>1</v>
      </c>
      <c r="I81">
        <v>1</v>
      </c>
    </row>
    <row r="82" spans="1:9" x14ac:dyDescent="0.3">
      <c r="A82" t="s">
        <v>45</v>
      </c>
      <c r="B82" t="s">
        <v>78</v>
      </c>
      <c r="C82" s="5">
        <v>43611</v>
      </c>
      <c r="D82" s="5">
        <v>43615</v>
      </c>
      <c r="E82">
        <f>MAX(Table5[[#This Row],[Discharge Date]]-Table5[[#This Row],[Admission Date]],1)</f>
        <v>4</v>
      </c>
      <c r="F82">
        <f t="shared" si="6"/>
        <v>1</v>
      </c>
      <c r="G82">
        <f t="shared" si="7"/>
        <v>1</v>
      </c>
      <c r="H82">
        <f t="shared" si="8"/>
        <v>1</v>
      </c>
      <c r="I82">
        <v>1</v>
      </c>
    </row>
    <row r="83" spans="1:9" x14ac:dyDescent="0.3">
      <c r="A83" t="s">
        <v>45</v>
      </c>
      <c r="B83" t="s">
        <v>78</v>
      </c>
      <c r="C83" s="5">
        <v>43622</v>
      </c>
      <c r="D83" s="5">
        <v>43624</v>
      </c>
      <c r="E83">
        <f>MAX(Table5[[#This Row],[Discharge Date]]-Table5[[#This Row],[Admission Date]],1)</f>
        <v>2</v>
      </c>
      <c r="F83">
        <f t="shared" si="6"/>
        <v>1</v>
      </c>
      <c r="G83">
        <f t="shared" si="7"/>
        <v>1</v>
      </c>
      <c r="H83">
        <f t="shared" si="8"/>
        <v>1</v>
      </c>
      <c r="I83">
        <v>1</v>
      </c>
    </row>
    <row r="84" spans="1:9" x14ac:dyDescent="0.3">
      <c r="A84" t="s">
        <v>45</v>
      </c>
      <c r="B84" t="s">
        <v>89</v>
      </c>
      <c r="C84" s="5">
        <v>43613</v>
      </c>
      <c r="D84" s="5">
        <v>43615</v>
      </c>
      <c r="E84">
        <f>MAX(Table5[[#This Row],[Discharge Date]]-Table5[[#This Row],[Admission Date]],1)</f>
        <v>2</v>
      </c>
      <c r="F84">
        <f t="shared" si="6"/>
        <v>0</v>
      </c>
      <c r="G84">
        <f t="shared" si="7"/>
        <v>1</v>
      </c>
      <c r="H84">
        <f t="shared" si="8"/>
        <v>0</v>
      </c>
      <c r="I84">
        <v>1</v>
      </c>
    </row>
    <row r="85" spans="1:9" x14ac:dyDescent="0.3">
      <c r="A85" t="s">
        <v>45</v>
      </c>
      <c r="B85" t="s">
        <v>118</v>
      </c>
      <c r="C85" s="5">
        <v>43627</v>
      </c>
      <c r="D85" s="5">
        <v>43629</v>
      </c>
      <c r="E85">
        <f>MAX(Table5[[#This Row],[Discharge Date]]-Table5[[#This Row],[Admission Date]],1)</f>
        <v>2</v>
      </c>
      <c r="F85">
        <f t="shared" si="6"/>
        <v>0</v>
      </c>
      <c r="G85">
        <f t="shared" si="7"/>
        <v>1</v>
      </c>
      <c r="H85">
        <f t="shared" si="8"/>
        <v>0</v>
      </c>
      <c r="I85">
        <v>1</v>
      </c>
    </row>
    <row r="86" spans="1:9" x14ac:dyDescent="0.3">
      <c r="A86" t="s">
        <v>45</v>
      </c>
      <c r="B86" t="s">
        <v>115</v>
      </c>
      <c r="C86" s="5">
        <v>43548</v>
      </c>
      <c r="D86" s="5">
        <v>43549</v>
      </c>
      <c r="E86">
        <f>MAX(Table5[[#This Row],[Discharge Date]]-Table5[[#This Row],[Admission Date]],1)</f>
        <v>1</v>
      </c>
      <c r="F86">
        <f t="shared" si="6"/>
        <v>0</v>
      </c>
      <c r="G86">
        <f t="shared" si="7"/>
        <v>1</v>
      </c>
      <c r="H86">
        <f t="shared" si="8"/>
        <v>0</v>
      </c>
      <c r="I86">
        <v>1</v>
      </c>
    </row>
    <row r="87" spans="1:9" x14ac:dyDescent="0.3">
      <c r="A87" t="s">
        <v>45</v>
      </c>
      <c r="B87" t="s">
        <v>71</v>
      </c>
      <c r="C87" s="5">
        <v>43511</v>
      </c>
      <c r="D87" s="5">
        <v>43513</v>
      </c>
      <c r="E87">
        <f>MAX(Table5[[#This Row],[Discharge Date]]-Table5[[#This Row],[Admission Date]],1)</f>
        <v>2</v>
      </c>
      <c r="F87">
        <f t="shared" si="6"/>
        <v>0</v>
      </c>
      <c r="G87">
        <f t="shared" si="7"/>
        <v>1</v>
      </c>
      <c r="H87">
        <f t="shared" si="8"/>
        <v>0</v>
      </c>
      <c r="I87">
        <v>1</v>
      </c>
    </row>
    <row r="88" spans="1:9" x14ac:dyDescent="0.3">
      <c r="A88" t="s">
        <v>45</v>
      </c>
      <c r="B88" t="s">
        <v>90</v>
      </c>
      <c r="C88" s="5">
        <v>43530</v>
      </c>
      <c r="D88" s="5">
        <v>43531</v>
      </c>
      <c r="E88">
        <f>MAX(Table5[[#This Row],[Discharge Date]]-Table5[[#This Row],[Admission Date]],1)</f>
        <v>1</v>
      </c>
      <c r="F88">
        <f t="shared" si="6"/>
        <v>0</v>
      </c>
      <c r="G88">
        <f t="shared" si="7"/>
        <v>1</v>
      </c>
      <c r="H88">
        <f t="shared" si="8"/>
        <v>0</v>
      </c>
      <c r="I88">
        <v>1</v>
      </c>
    </row>
    <row r="89" spans="1:9" x14ac:dyDescent="0.3">
      <c r="A89" t="s">
        <v>45</v>
      </c>
      <c r="B89" t="s">
        <v>122</v>
      </c>
      <c r="C89" s="5">
        <v>43482</v>
      </c>
      <c r="D89" s="5">
        <v>43484</v>
      </c>
      <c r="E89">
        <f>MAX(Table5[[#This Row],[Discharge Date]]-Table5[[#This Row],[Admission Date]],1)</f>
        <v>2</v>
      </c>
      <c r="F89">
        <f t="shared" si="6"/>
        <v>0</v>
      </c>
      <c r="G89">
        <f t="shared" si="7"/>
        <v>1</v>
      </c>
      <c r="H89">
        <f t="shared" si="8"/>
        <v>0</v>
      </c>
      <c r="I89">
        <v>1</v>
      </c>
    </row>
    <row r="90" spans="1:9" x14ac:dyDescent="0.3">
      <c r="A90" t="s">
        <v>45</v>
      </c>
      <c r="B90" t="s">
        <v>65</v>
      </c>
      <c r="C90" s="5">
        <v>43534</v>
      </c>
      <c r="D90" s="5">
        <v>43534</v>
      </c>
      <c r="E90">
        <f>MAX(Table5[[#This Row],[Discharge Date]]-Table5[[#This Row],[Admission Date]],1)</f>
        <v>1</v>
      </c>
      <c r="F90">
        <f t="shared" si="6"/>
        <v>0</v>
      </c>
      <c r="G90">
        <f t="shared" si="7"/>
        <v>0</v>
      </c>
      <c r="H90">
        <f t="shared" si="8"/>
        <v>0</v>
      </c>
      <c r="I90">
        <v>1</v>
      </c>
    </row>
    <row r="91" spans="1:9" x14ac:dyDescent="0.3">
      <c r="A91" t="s">
        <v>69</v>
      </c>
      <c r="B91" t="s">
        <v>68</v>
      </c>
      <c r="C91" s="5">
        <v>43491</v>
      </c>
      <c r="D91" s="5">
        <v>43496</v>
      </c>
      <c r="E91">
        <f>MAX(Table5[[#This Row],[Discharge Date]]-Table5[[#This Row],[Admission Date]],1)</f>
        <v>5</v>
      </c>
      <c r="F91">
        <f t="shared" si="6"/>
        <v>0</v>
      </c>
      <c r="G91">
        <f t="shared" si="7"/>
        <v>1</v>
      </c>
      <c r="H91">
        <f t="shared" si="8"/>
        <v>0</v>
      </c>
      <c r="I91">
        <v>1</v>
      </c>
    </row>
    <row r="92" spans="1:9" x14ac:dyDescent="0.3">
      <c r="A92" t="s">
        <v>69</v>
      </c>
      <c r="B92" t="s">
        <v>68</v>
      </c>
      <c r="C92" s="5">
        <v>43514</v>
      </c>
      <c r="D92" s="5">
        <v>43515</v>
      </c>
      <c r="E92">
        <f>MAX(Table5[[#This Row],[Discharge Date]]-Table5[[#This Row],[Admission Date]],1)</f>
        <v>1</v>
      </c>
      <c r="F92">
        <f t="shared" si="6"/>
        <v>1</v>
      </c>
      <c r="G92">
        <f t="shared" si="7"/>
        <v>1</v>
      </c>
      <c r="H92">
        <f t="shared" si="8"/>
        <v>1</v>
      </c>
      <c r="I92">
        <v>1</v>
      </c>
    </row>
    <row r="93" spans="1:9" x14ac:dyDescent="0.3">
      <c r="A93" t="s">
        <v>69</v>
      </c>
      <c r="B93" t="s">
        <v>74</v>
      </c>
      <c r="C93" s="5">
        <v>43515</v>
      </c>
      <c r="D93" s="5">
        <v>43516</v>
      </c>
      <c r="E93">
        <f>MAX(Table5[[#This Row],[Discharge Date]]-Table5[[#This Row],[Admission Date]],1)</f>
        <v>1</v>
      </c>
      <c r="F93">
        <f t="shared" si="6"/>
        <v>0</v>
      </c>
      <c r="G93">
        <f t="shared" si="7"/>
        <v>1</v>
      </c>
      <c r="H93">
        <f t="shared" si="8"/>
        <v>0</v>
      </c>
      <c r="I93">
        <v>1</v>
      </c>
    </row>
    <row r="94" spans="1:9" x14ac:dyDescent="0.3">
      <c r="A94" t="s">
        <v>69</v>
      </c>
      <c r="B94" t="s">
        <v>100</v>
      </c>
      <c r="C94" s="5">
        <v>43511</v>
      </c>
      <c r="D94" s="5">
        <v>43539</v>
      </c>
      <c r="E94">
        <f>MAX(Table5[[#This Row],[Discharge Date]]-Table5[[#This Row],[Admission Date]],1)</f>
        <v>28</v>
      </c>
      <c r="F94">
        <f t="shared" si="6"/>
        <v>0</v>
      </c>
      <c r="G94">
        <f t="shared" si="7"/>
        <v>1</v>
      </c>
      <c r="H94">
        <f t="shared" si="8"/>
        <v>0</v>
      </c>
      <c r="I94">
        <v>1</v>
      </c>
    </row>
    <row r="95" spans="1:9" x14ac:dyDescent="0.3">
      <c r="A95" t="s">
        <v>69</v>
      </c>
      <c r="B95" t="s">
        <v>131</v>
      </c>
      <c r="C95" s="5">
        <v>43584</v>
      </c>
      <c r="D95" s="5">
        <v>43586</v>
      </c>
      <c r="E95">
        <f>MAX(Table5[[#This Row],[Discharge Date]]-Table5[[#This Row],[Admission Date]],1)</f>
        <v>2</v>
      </c>
      <c r="F95">
        <f t="shared" si="6"/>
        <v>0</v>
      </c>
      <c r="G95">
        <f t="shared" si="7"/>
        <v>0</v>
      </c>
      <c r="H95">
        <f t="shared" si="8"/>
        <v>0</v>
      </c>
      <c r="I95">
        <v>1</v>
      </c>
    </row>
    <row r="96" spans="1:9" x14ac:dyDescent="0.3">
      <c r="A96" t="s">
        <v>69</v>
      </c>
      <c r="B96" t="s">
        <v>75</v>
      </c>
      <c r="C96" s="5">
        <v>43490</v>
      </c>
      <c r="D96" s="5">
        <v>43495</v>
      </c>
      <c r="E96">
        <f>MAX(Table5[[#This Row],[Discharge Date]]-Table5[[#This Row],[Admission Date]],1)</f>
        <v>5</v>
      </c>
      <c r="F96">
        <f t="shared" si="6"/>
        <v>0</v>
      </c>
      <c r="G96">
        <f t="shared" si="7"/>
        <v>1</v>
      </c>
      <c r="H96">
        <f t="shared" si="8"/>
        <v>0</v>
      </c>
      <c r="I96">
        <v>1</v>
      </c>
    </row>
    <row r="97" spans="1:9" x14ac:dyDescent="0.3">
      <c r="A97" t="s">
        <v>69</v>
      </c>
      <c r="B97" t="s">
        <v>88</v>
      </c>
      <c r="C97" s="5">
        <v>43579</v>
      </c>
      <c r="D97" s="5">
        <v>43580</v>
      </c>
      <c r="E97">
        <f>MAX(Table5[[#This Row],[Discharge Date]]-Table5[[#This Row],[Admission Date]],1)</f>
        <v>1</v>
      </c>
      <c r="F97">
        <f t="shared" si="6"/>
        <v>0</v>
      </c>
      <c r="G97">
        <f t="shared" si="7"/>
        <v>0</v>
      </c>
      <c r="H97">
        <f t="shared" si="8"/>
        <v>0</v>
      </c>
      <c r="I97">
        <v>1</v>
      </c>
    </row>
    <row r="98" spans="1:9" x14ac:dyDescent="0.3">
      <c r="A98" t="s">
        <v>69</v>
      </c>
      <c r="B98" t="s">
        <v>88</v>
      </c>
      <c r="C98" s="5">
        <v>43585</v>
      </c>
      <c r="D98" s="5">
        <v>43591</v>
      </c>
      <c r="E98">
        <f>MAX(Table5[[#This Row],[Discharge Date]]-Table5[[#This Row],[Admission Date]],1)</f>
        <v>6</v>
      </c>
      <c r="F98">
        <f t="shared" si="6"/>
        <v>1</v>
      </c>
      <c r="G98">
        <f t="shared" si="7"/>
        <v>1</v>
      </c>
      <c r="H98">
        <f t="shared" si="8"/>
        <v>1</v>
      </c>
      <c r="I98">
        <v>1</v>
      </c>
    </row>
    <row r="99" spans="1:9" x14ac:dyDescent="0.3">
      <c r="A99" t="s">
        <v>69</v>
      </c>
      <c r="B99" t="s">
        <v>88</v>
      </c>
      <c r="C99" s="5">
        <v>43593</v>
      </c>
      <c r="D99" s="5">
        <v>43596</v>
      </c>
      <c r="E99">
        <f>MAX(Table5[[#This Row],[Discharge Date]]-Table5[[#This Row],[Admission Date]],1)</f>
        <v>3</v>
      </c>
      <c r="F99">
        <f t="shared" ref="F99:F130" si="9">IF(B99=B98,1,0)</f>
        <v>1</v>
      </c>
      <c r="G99">
        <f t="shared" ref="G99:G130" si="10">IF((C99-D98)&lt;=30,1,0)</f>
        <v>1</v>
      </c>
      <c r="H99">
        <f t="shared" ref="H99:H130" si="11">F99*G99</f>
        <v>1</v>
      </c>
      <c r="I99">
        <v>1</v>
      </c>
    </row>
    <row r="100" spans="1:9" x14ac:dyDescent="0.3">
      <c r="A100" t="s">
        <v>69</v>
      </c>
      <c r="B100" t="s">
        <v>88</v>
      </c>
      <c r="C100" s="5">
        <v>43605</v>
      </c>
      <c r="D100" s="5">
        <v>43608</v>
      </c>
      <c r="E100">
        <f>MAX(Table5[[#This Row],[Discharge Date]]-Table5[[#This Row],[Admission Date]],1)</f>
        <v>3</v>
      </c>
      <c r="F100">
        <f t="shared" si="9"/>
        <v>1</v>
      </c>
      <c r="G100">
        <f t="shared" si="10"/>
        <v>1</v>
      </c>
      <c r="H100">
        <f t="shared" si="11"/>
        <v>1</v>
      </c>
      <c r="I100">
        <v>1</v>
      </c>
    </row>
    <row r="101" spans="1:9" x14ac:dyDescent="0.3">
      <c r="A101" t="s">
        <v>69</v>
      </c>
      <c r="B101" t="s">
        <v>135</v>
      </c>
      <c r="C101" s="5">
        <v>43575</v>
      </c>
      <c r="D101" s="5">
        <v>43578</v>
      </c>
      <c r="E101">
        <f>MAX(Table5[[#This Row],[Discharge Date]]-Table5[[#This Row],[Admission Date]],1)</f>
        <v>3</v>
      </c>
      <c r="F101">
        <f t="shared" si="9"/>
        <v>0</v>
      </c>
      <c r="G101">
        <f t="shared" si="10"/>
        <v>1</v>
      </c>
      <c r="H101">
        <f t="shared" si="11"/>
        <v>0</v>
      </c>
      <c r="I101">
        <v>1</v>
      </c>
    </row>
    <row r="102" spans="1:9" x14ac:dyDescent="0.3">
      <c r="A102" t="s">
        <v>69</v>
      </c>
      <c r="B102" t="s">
        <v>82</v>
      </c>
      <c r="C102" s="5">
        <v>43632</v>
      </c>
      <c r="D102" s="5">
        <v>43634</v>
      </c>
      <c r="E102">
        <f>MAX(Table5[[#This Row],[Discharge Date]]-Table5[[#This Row],[Admission Date]],1)</f>
        <v>2</v>
      </c>
      <c r="F102">
        <f t="shared" si="9"/>
        <v>0</v>
      </c>
      <c r="G102">
        <f t="shared" si="10"/>
        <v>0</v>
      </c>
      <c r="H102">
        <f t="shared" si="11"/>
        <v>0</v>
      </c>
      <c r="I102">
        <v>1</v>
      </c>
    </row>
    <row r="103" spans="1:9" x14ac:dyDescent="0.3">
      <c r="A103" t="s">
        <v>69</v>
      </c>
      <c r="B103" t="s">
        <v>82</v>
      </c>
      <c r="C103" s="5">
        <v>43643</v>
      </c>
      <c r="D103" s="5">
        <v>43645</v>
      </c>
      <c r="E103">
        <f>MAX(Table5[[#This Row],[Discharge Date]]-Table5[[#This Row],[Admission Date]],1)</f>
        <v>2</v>
      </c>
      <c r="F103">
        <f t="shared" si="9"/>
        <v>1</v>
      </c>
      <c r="G103">
        <f t="shared" si="10"/>
        <v>1</v>
      </c>
      <c r="H103">
        <f t="shared" si="11"/>
        <v>1</v>
      </c>
      <c r="I103">
        <v>1</v>
      </c>
    </row>
    <row r="104" spans="1:9" x14ac:dyDescent="0.3">
      <c r="A104" t="s">
        <v>69</v>
      </c>
      <c r="B104" t="s">
        <v>57</v>
      </c>
      <c r="C104" s="5">
        <v>43613</v>
      </c>
      <c r="D104" s="5">
        <v>43615</v>
      </c>
      <c r="E104">
        <f>MAX(Table5[[#This Row],[Discharge Date]]-Table5[[#This Row],[Admission Date]],1)</f>
        <v>2</v>
      </c>
      <c r="F104">
        <f t="shared" si="9"/>
        <v>0</v>
      </c>
      <c r="G104">
        <f t="shared" si="10"/>
        <v>1</v>
      </c>
      <c r="H104">
        <f t="shared" si="11"/>
        <v>0</v>
      </c>
      <c r="I104">
        <v>1</v>
      </c>
    </row>
    <row r="105" spans="1:9" x14ac:dyDescent="0.3">
      <c r="A105" t="s">
        <v>58</v>
      </c>
      <c r="B105" t="s">
        <v>61</v>
      </c>
      <c r="C105" s="5">
        <v>43568</v>
      </c>
      <c r="D105" s="5">
        <v>43570</v>
      </c>
      <c r="E105">
        <f>MAX(Table5[[#This Row],[Discharge Date]]-Table5[[#This Row],[Admission Date]],1)</f>
        <v>2</v>
      </c>
      <c r="F105">
        <f t="shared" si="9"/>
        <v>0</v>
      </c>
      <c r="G105">
        <f t="shared" si="10"/>
        <v>1</v>
      </c>
      <c r="H105">
        <f t="shared" si="11"/>
        <v>0</v>
      </c>
      <c r="I105">
        <v>1</v>
      </c>
    </row>
    <row r="106" spans="1:9" x14ac:dyDescent="0.3">
      <c r="A106" t="s">
        <v>58</v>
      </c>
      <c r="B106" t="s">
        <v>61</v>
      </c>
      <c r="C106" s="5">
        <v>43570</v>
      </c>
      <c r="D106" s="5">
        <v>43572</v>
      </c>
      <c r="E106">
        <f>MAX(Table5[[#This Row],[Discharge Date]]-Table5[[#This Row],[Admission Date]],1)</f>
        <v>2</v>
      </c>
      <c r="F106">
        <f t="shared" si="9"/>
        <v>1</v>
      </c>
      <c r="G106">
        <f t="shared" si="10"/>
        <v>1</v>
      </c>
      <c r="H106">
        <f t="shared" si="11"/>
        <v>1</v>
      </c>
      <c r="I106">
        <v>1</v>
      </c>
    </row>
    <row r="107" spans="1:9" x14ac:dyDescent="0.3">
      <c r="A107" t="s">
        <v>58</v>
      </c>
      <c r="B107" t="s">
        <v>61</v>
      </c>
      <c r="C107" s="5">
        <v>43585</v>
      </c>
      <c r="D107" s="5">
        <v>43587</v>
      </c>
      <c r="E107">
        <f>MAX(Table5[[#This Row],[Discharge Date]]-Table5[[#This Row],[Admission Date]],1)</f>
        <v>2</v>
      </c>
      <c r="F107">
        <f t="shared" si="9"/>
        <v>1</v>
      </c>
      <c r="G107">
        <f t="shared" si="10"/>
        <v>1</v>
      </c>
      <c r="H107">
        <f t="shared" si="11"/>
        <v>1</v>
      </c>
      <c r="I107">
        <v>1</v>
      </c>
    </row>
    <row r="108" spans="1:9" x14ac:dyDescent="0.3">
      <c r="A108" t="s">
        <v>58</v>
      </c>
      <c r="B108" t="s">
        <v>108</v>
      </c>
      <c r="C108" s="5">
        <v>43538</v>
      </c>
      <c r="D108" s="5">
        <v>43542</v>
      </c>
      <c r="E108">
        <f>MAX(Table5[[#This Row],[Discharge Date]]-Table5[[#This Row],[Admission Date]],1)</f>
        <v>4</v>
      </c>
      <c r="F108">
        <f t="shared" si="9"/>
        <v>0</v>
      </c>
      <c r="G108">
        <f t="shared" si="10"/>
        <v>1</v>
      </c>
      <c r="H108">
        <f t="shared" si="11"/>
        <v>0</v>
      </c>
      <c r="I108">
        <v>1</v>
      </c>
    </row>
    <row r="109" spans="1:9" x14ac:dyDescent="0.3">
      <c r="A109" t="s">
        <v>58</v>
      </c>
      <c r="B109" t="s">
        <v>134</v>
      </c>
      <c r="C109" s="5">
        <v>43541</v>
      </c>
      <c r="D109" s="5">
        <v>43542</v>
      </c>
      <c r="E109">
        <f>MAX(Table5[[#This Row],[Discharge Date]]-Table5[[#This Row],[Admission Date]],1)</f>
        <v>1</v>
      </c>
      <c r="F109">
        <f t="shared" si="9"/>
        <v>0</v>
      </c>
      <c r="G109">
        <f t="shared" si="10"/>
        <v>1</v>
      </c>
      <c r="H109">
        <f t="shared" si="11"/>
        <v>0</v>
      </c>
      <c r="I109">
        <v>1</v>
      </c>
    </row>
    <row r="110" spans="1:9" x14ac:dyDescent="0.3">
      <c r="A110" t="s">
        <v>58</v>
      </c>
      <c r="B110" t="s">
        <v>89</v>
      </c>
      <c r="C110" s="5">
        <v>43544</v>
      </c>
      <c r="D110" s="5">
        <v>43547</v>
      </c>
      <c r="E110">
        <f>MAX(Table5[[#This Row],[Discharge Date]]-Table5[[#This Row],[Admission Date]],1)</f>
        <v>3</v>
      </c>
      <c r="F110">
        <f t="shared" si="9"/>
        <v>0</v>
      </c>
      <c r="G110">
        <f t="shared" si="10"/>
        <v>1</v>
      </c>
      <c r="H110">
        <f t="shared" si="11"/>
        <v>0</v>
      </c>
      <c r="I110">
        <v>1</v>
      </c>
    </row>
    <row r="111" spans="1:9" x14ac:dyDescent="0.3">
      <c r="A111" t="s">
        <v>58</v>
      </c>
      <c r="B111" t="s">
        <v>105</v>
      </c>
      <c r="C111" s="5">
        <v>43630</v>
      </c>
      <c r="D111" s="5">
        <v>43632</v>
      </c>
      <c r="E111">
        <f>MAX(Table5[[#This Row],[Discharge Date]]-Table5[[#This Row],[Admission Date]],1)</f>
        <v>2</v>
      </c>
      <c r="F111">
        <f t="shared" si="9"/>
        <v>0</v>
      </c>
      <c r="G111">
        <f t="shared" si="10"/>
        <v>0</v>
      </c>
      <c r="H111">
        <f t="shared" si="11"/>
        <v>0</v>
      </c>
      <c r="I111">
        <v>1</v>
      </c>
    </row>
    <row r="112" spans="1:9" x14ac:dyDescent="0.3">
      <c r="A112" t="s">
        <v>58</v>
      </c>
      <c r="B112" t="s">
        <v>105</v>
      </c>
      <c r="C112" s="5">
        <v>43634</v>
      </c>
      <c r="D112" s="5">
        <v>43636</v>
      </c>
      <c r="E112">
        <f>MAX(Table5[[#This Row],[Discharge Date]]-Table5[[#This Row],[Admission Date]],1)</f>
        <v>2</v>
      </c>
      <c r="F112">
        <f t="shared" si="9"/>
        <v>1</v>
      </c>
      <c r="G112">
        <f t="shared" si="10"/>
        <v>1</v>
      </c>
      <c r="H112">
        <f t="shared" si="11"/>
        <v>1</v>
      </c>
      <c r="I112">
        <v>1</v>
      </c>
    </row>
    <row r="113" spans="1:9" x14ac:dyDescent="0.3">
      <c r="A113" t="s">
        <v>58</v>
      </c>
      <c r="B113" t="s">
        <v>102</v>
      </c>
      <c r="C113" s="5">
        <v>43549</v>
      </c>
      <c r="D113" s="5">
        <v>43550</v>
      </c>
      <c r="E113">
        <f>MAX(Table5[[#This Row],[Discharge Date]]-Table5[[#This Row],[Admission Date]],1)</f>
        <v>1</v>
      </c>
      <c r="F113">
        <f t="shared" si="9"/>
        <v>0</v>
      </c>
      <c r="G113">
        <f t="shared" si="10"/>
        <v>1</v>
      </c>
      <c r="H113">
        <f t="shared" si="11"/>
        <v>0</v>
      </c>
      <c r="I113">
        <v>1</v>
      </c>
    </row>
    <row r="114" spans="1:9" x14ac:dyDescent="0.3">
      <c r="A114" t="s">
        <v>58</v>
      </c>
      <c r="B114" t="s">
        <v>102</v>
      </c>
      <c r="C114" s="5">
        <v>43574</v>
      </c>
      <c r="D114" s="5">
        <v>43585</v>
      </c>
      <c r="E114">
        <f>MAX(Table5[[#This Row],[Discharge Date]]-Table5[[#This Row],[Admission Date]],1)</f>
        <v>11</v>
      </c>
      <c r="F114">
        <f t="shared" si="9"/>
        <v>1</v>
      </c>
      <c r="G114">
        <f t="shared" si="10"/>
        <v>1</v>
      </c>
      <c r="H114">
        <f t="shared" si="11"/>
        <v>1</v>
      </c>
      <c r="I114">
        <v>1</v>
      </c>
    </row>
    <row r="115" spans="1:9" x14ac:dyDescent="0.3">
      <c r="A115" t="s">
        <v>58</v>
      </c>
      <c r="B115" t="s">
        <v>102</v>
      </c>
      <c r="C115" s="5">
        <v>43604</v>
      </c>
      <c r="D115" s="5">
        <v>43606</v>
      </c>
      <c r="E115">
        <f>MAX(Table5[[#This Row],[Discharge Date]]-Table5[[#This Row],[Admission Date]],1)</f>
        <v>2</v>
      </c>
      <c r="F115">
        <f t="shared" si="9"/>
        <v>1</v>
      </c>
      <c r="G115">
        <f t="shared" si="10"/>
        <v>1</v>
      </c>
      <c r="H115">
        <f t="shared" si="11"/>
        <v>1</v>
      </c>
      <c r="I115">
        <v>1</v>
      </c>
    </row>
    <row r="116" spans="1:9" x14ac:dyDescent="0.3">
      <c r="A116" t="s">
        <v>58</v>
      </c>
      <c r="B116" t="s">
        <v>92</v>
      </c>
      <c r="C116" s="5">
        <v>43522</v>
      </c>
      <c r="D116" s="5">
        <v>43523</v>
      </c>
      <c r="E116">
        <f>MAX(Table5[[#This Row],[Discharge Date]]-Table5[[#This Row],[Admission Date]],1)</f>
        <v>1</v>
      </c>
      <c r="F116">
        <f t="shared" si="9"/>
        <v>0</v>
      </c>
      <c r="G116">
        <f t="shared" si="10"/>
        <v>1</v>
      </c>
      <c r="H116">
        <f t="shared" si="11"/>
        <v>0</v>
      </c>
      <c r="I116">
        <v>1</v>
      </c>
    </row>
    <row r="117" spans="1:9" x14ac:dyDescent="0.3">
      <c r="A117" t="s">
        <v>58</v>
      </c>
      <c r="B117" t="s">
        <v>92</v>
      </c>
      <c r="C117" s="5">
        <v>43523</v>
      </c>
      <c r="D117" s="5">
        <v>43524</v>
      </c>
      <c r="E117">
        <f>MAX(Table5[[#This Row],[Discharge Date]]-Table5[[#This Row],[Admission Date]],1)</f>
        <v>1</v>
      </c>
      <c r="F117">
        <f t="shared" si="9"/>
        <v>1</v>
      </c>
      <c r="G117">
        <f t="shared" si="10"/>
        <v>1</v>
      </c>
      <c r="H117">
        <f t="shared" si="11"/>
        <v>1</v>
      </c>
      <c r="I117">
        <v>1</v>
      </c>
    </row>
    <row r="118" spans="1:9" x14ac:dyDescent="0.3">
      <c r="A118" t="s">
        <v>58</v>
      </c>
      <c r="B118" t="s">
        <v>76</v>
      </c>
      <c r="C118" s="5">
        <v>43526</v>
      </c>
      <c r="D118" s="5">
        <v>43527</v>
      </c>
      <c r="E118">
        <f>MAX(Table5[[#This Row],[Discharge Date]]-Table5[[#This Row],[Admission Date]],1)</f>
        <v>1</v>
      </c>
      <c r="F118">
        <f t="shared" si="9"/>
        <v>0</v>
      </c>
      <c r="G118">
        <f t="shared" si="10"/>
        <v>1</v>
      </c>
      <c r="H118">
        <f t="shared" si="11"/>
        <v>0</v>
      </c>
      <c r="I118">
        <v>1</v>
      </c>
    </row>
    <row r="119" spans="1:9" x14ac:dyDescent="0.3">
      <c r="A119" t="s">
        <v>58</v>
      </c>
      <c r="B119" t="s">
        <v>57</v>
      </c>
      <c r="C119" s="5">
        <v>43640</v>
      </c>
      <c r="D119" s="5">
        <v>43642</v>
      </c>
      <c r="E119">
        <f>MAX(Table5[[#This Row],[Discharge Date]]-Table5[[#This Row],[Admission Date]],1)</f>
        <v>2</v>
      </c>
      <c r="F119">
        <f t="shared" si="9"/>
        <v>0</v>
      </c>
      <c r="G119">
        <f t="shared" si="10"/>
        <v>0</v>
      </c>
      <c r="H119">
        <f t="shared" si="11"/>
        <v>0</v>
      </c>
      <c r="I119">
        <v>1</v>
      </c>
    </row>
    <row r="120" spans="1:9" x14ac:dyDescent="0.3">
      <c r="A120" t="s">
        <v>58</v>
      </c>
      <c r="B120" t="s">
        <v>57</v>
      </c>
      <c r="C120" s="5">
        <v>43644</v>
      </c>
      <c r="D120" s="5">
        <v>43646</v>
      </c>
      <c r="E120">
        <f>MAX(Table5[[#This Row],[Discharge Date]]-Table5[[#This Row],[Admission Date]],1)</f>
        <v>2</v>
      </c>
      <c r="F120">
        <f t="shared" si="9"/>
        <v>1</v>
      </c>
      <c r="G120">
        <f t="shared" si="10"/>
        <v>1</v>
      </c>
      <c r="H120">
        <f t="shared" si="11"/>
        <v>1</v>
      </c>
      <c r="I120">
        <v>1</v>
      </c>
    </row>
    <row r="121" spans="1:9" x14ac:dyDescent="0.3">
      <c r="A121" t="s">
        <v>58</v>
      </c>
      <c r="B121" t="s">
        <v>114</v>
      </c>
      <c r="C121" s="5">
        <v>43481</v>
      </c>
      <c r="D121" s="5">
        <v>43484</v>
      </c>
      <c r="E121">
        <f>MAX(Table5[[#This Row],[Discharge Date]]-Table5[[#This Row],[Admission Date]],1)</f>
        <v>3</v>
      </c>
      <c r="F121">
        <f t="shared" si="9"/>
        <v>0</v>
      </c>
      <c r="G121">
        <f t="shared" si="10"/>
        <v>1</v>
      </c>
      <c r="H121">
        <f t="shared" si="11"/>
        <v>0</v>
      </c>
      <c r="I121">
        <v>1</v>
      </c>
    </row>
    <row r="122" spans="1:9" x14ac:dyDescent="0.3">
      <c r="A122" t="s">
        <v>58</v>
      </c>
      <c r="B122" t="s">
        <v>111</v>
      </c>
      <c r="C122" s="5">
        <v>43565</v>
      </c>
      <c r="D122" s="5">
        <v>43574</v>
      </c>
      <c r="E122">
        <f>MAX(Table5[[#This Row],[Discharge Date]]-Table5[[#This Row],[Admission Date]],1)</f>
        <v>9</v>
      </c>
      <c r="F122">
        <f t="shared" si="9"/>
        <v>0</v>
      </c>
      <c r="G122">
        <f t="shared" si="10"/>
        <v>0</v>
      </c>
      <c r="H122">
        <f t="shared" si="11"/>
        <v>0</v>
      </c>
      <c r="I122">
        <v>1</v>
      </c>
    </row>
    <row r="123" spans="1:9" x14ac:dyDescent="0.3">
      <c r="A123" t="s">
        <v>58</v>
      </c>
      <c r="B123" t="s">
        <v>111</v>
      </c>
      <c r="C123" s="5">
        <v>43576</v>
      </c>
      <c r="D123" s="5">
        <v>43578</v>
      </c>
      <c r="E123">
        <f>MAX(Table5[[#This Row],[Discharge Date]]-Table5[[#This Row],[Admission Date]],1)</f>
        <v>2</v>
      </c>
      <c r="F123">
        <f t="shared" si="9"/>
        <v>1</v>
      </c>
      <c r="G123">
        <f t="shared" si="10"/>
        <v>1</v>
      </c>
      <c r="H123">
        <f t="shared" si="11"/>
        <v>1</v>
      </c>
      <c r="I123">
        <v>1</v>
      </c>
    </row>
    <row r="124" spans="1:9" x14ac:dyDescent="0.3">
      <c r="A124" t="s">
        <v>53</v>
      </c>
      <c r="B124" t="s">
        <v>77</v>
      </c>
      <c r="C124" s="5">
        <v>43466</v>
      </c>
      <c r="D124" s="5">
        <v>43469</v>
      </c>
      <c r="E124">
        <f>MAX(Table5[[#This Row],[Discharge Date]]-Table5[[#This Row],[Admission Date]],1)</f>
        <v>3</v>
      </c>
      <c r="F124">
        <f t="shared" si="9"/>
        <v>0</v>
      </c>
      <c r="G124">
        <f t="shared" si="10"/>
        <v>1</v>
      </c>
      <c r="H124">
        <f t="shared" si="11"/>
        <v>0</v>
      </c>
      <c r="I124">
        <v>1</v>
      </c>
    </row>
    <row r="125" spans="1:9" x14ac:dyDescent="0.3">
      <c r="A125" t="s">
        <v>53</v>
      </c>
      <c r="B125" t="s">
        <v>77</v>
      </c>
      <c r="C125" s="5">
        <v>43589</v>
      </c>
      <c r="D125" s="5">
        <v>43591</v>
      </c>
      <c r="E125">
        <f>MAX(Table5[[#This Row],[Discharge Date]]-Table5[[#This Row],[Admission Date]],1)</f>
        <v>2</v>
      </c>
      <c r="F125">
        <f t="shared" si="9"/>
        <v>1</v>
      </c>
      <c r="G125">
        <f t="shared" si="10"/>
        <v>0</v>
      </c>
      <c r="H125">
        <f t="shared" si="11"/>
        <v>0</v>
      </c>
      <c r="I125">
        <v>1</v>
      </c>
    </row>
    <row r="126" spans="1:9" x14ac:dyDescent="0.3">
      <c r="A126" t="s">
        <v>53</v>
      </c>
      <c r="B126" t="s">
        <v>79</v>
      </c>
      <c r="C126" s="5">
        <v>43602</v>
      </c>
      <c r="D126" s="5">
        <v>43604</v>
      </c>
      <c r="E126">
        <f>MAX(Table5[[#This Row],[Discharge Date]]-Table5[[#This Row],[Admission Date]],1)</f>
        <v>2</v>
      </c>
      <c r="F126">
        <f t="shared" si="9"/>
        <v>0</v>
      </c>
      <c r="G126">
        <f t="shared" si="10"/>
        <v>1</v>
      </c>
      <c r="H126">
        <f t="shared" si="11"/>
        <v>0</v>
      </c>
      <c r="I126">
        <v>1</v>
      </c>
    </row>
    <row r="127" spans="1:9" x14ac:dyDescent="0.3">
      <c r="A127" t="s">
        <v>53</v>
      </c>
      <c r="B127" t="s">
        <v>52</v>
      </c>
      <c r="C127" s="5">
        <v>43605</v>
      </c>
      <c r="D127" s="5">
        <v>43610</v>
      </c>
      <c r="E127">
        <f>MAX(Table5[[#This Row],[Discharge Date]]-Table5[[#This Row],[Admission Date]],1)</f>
        <v>5</v>
      </c>
      <c r="F127">
        <f t="shared" si="9"/>
        <v>0</v>
      </c>
      <c r="G127">
        <f t="shared" si="10"/>
        <v>1</v>
      </c>
      <c r="H127">
        <f t="shared" si="11"/>
        <v>0</v>
      </c>
      <c r="I127">
        <v>1</v>
      </c>
    </row>
    <row r="128" spans="1:9" x14ac:dyDescent="0.3">
      <c r="A128" t="s">
        <v>53</v>
      </c>
      <c r="B128" t="s">
        <v>52</v>
      </c>
      <c r="C128" s="5">
        <v>43617</v>
      </c>
      <c r="D128" s="5">
        <v>43619</v>
      </c>
      <c r="E128">
        <f>MAX(Table5[[#This Row],[Discharge Date]]-Table5[[#This Row],[Admission Date]],1)</f>
        <v>2</v>
      </c>
      <c r="F128">
        <f t="shared" si="9"/>
        <v>1</v>
      </c>
      <c r="G128">
        <f t="shared" si="10"/>
        <v>1</v>
      </c>
      <c r="H128">
        <f t="shared" si="11"/>
        <v>1</v>
      </c>
      <c r="I128">
        <v>1</v>
      </c>
    </row>
    <row r="129" spans="1:9" x14ac:dyDescent="0.3">
      <c r="A129" t="s">
        <v>53</v>
      </c>
      <c r="B129" t="s">
        <v>70</v>
      </c>
      <c r="C129" s="5">
        <v>43620</v>
      </c>
      <c r="D129" s="5">
        <v>43622</v>
      </c>
      <c r="E129">
        <f>MAX(Table5[[#This Row],[Discharge Date]]-Table5[[#This Row],[Admission Date]],1)</f>
        <v>2</v>
      </c>
      <c r="F129">
        <f t="shared" si="9"/>
        <v>0</v>
      </c>
      <c r="G129">
        <f t="shared" si="10"/>
        <v>1</v>
      </c>
      <c r="H129">
        <f t="shared" si="11"/>
        <v>0</v>
      </c>
      <c r="I129">
        <v>1</v>
      </c>
    </row>
    <row r="130" spans="1:9" x14ac:dyDescent="0.3">
      <c r="A130" t="s">
        <v>53</v>
      </c>
      <c r="B130" t="s">
        <v>72</v>
      </c>
      <c r="C130" s="5">
        <v>43482</v>
      </c>
      <c r="D130" s="5">
        <v>43485</v>
      </c>
      <c r="E130">
        <f>MAX(Table5[[#This Row],[Discharge Date]]-Table5[[#This Row],[Admission Date]],1)</f>
        <v>3</v>
      </c>
      <c r="F130">
        <f t="shared" si="9"/>
        <v>0</v>
      </c>
      <c r="G130">
        <f t="shared" si="10"/>
        <v>1</v>
      </c>
      <c r="H130">
        <f t="shared" si="11"/>
        <v>0</v>
      </c>
      <c r="I130">
        <v>1</v>
      </c>
    </row>
    <row r="131" spans="1:9" x14ac:dyDescent="0.3">
      <c r="A131" t="s">
        <v>53</v>
      </c>
      <c r="B131" t="s">
        <v>72</v>
      </c>
      <c r="C131" s="5">
        <v>43613</v>
      </c>
      <c r="D131" s="5">
        <v>43615</v>
      </c>
      <c r="E131">
        <f>MAX(Table5[[#This Row],[Discharge Date]]-Table5[[#This Row],[Admission Date]],1)</f>
        <v>2</v>
      </c>
      <c r="F131">
        <f t="shared" ref="F131:F146" si="12">IF(B131=B130,1,0)</f>
        <v>1</v>
      </c>
      <c r="G131">
        <f t="shared" ref="G131:G146" si="13">IF((C131-D130)&lt;=30,1,0)</f>
        <v>0</v>
      </c>
      <c r="H131">
        <f t="shared" ref="H131:H146" si="14">F131*G131</f>
        <v>0</v>
      </c>
      <c r="I131">
        <v>1</v>
      </c>
    </row>
    <row r="132" spans="1:9" x14ac:dyDescent="0.3">
      <c r="A132" t="s">
        <v>53</v>
      </c>
      <c r="B132" t="s">
        <v>66</v>
      </c>
      <c r="C132" s="5">
        <v>43621</v>
      </c>
      <c r="D132" s="5">
        <v>43623</v>
      </c>
      <c r="E132">
        <f>MAX(Table5[[#This Row],[Discharge Date]]-Table5[[#This Row],[Admission Date]],1)</f>
        <v>2</v>
      </c>
      <c r="F132">
        <f t="shared" si="12"/>
        <v>0</v>
      </c>
      <c r="G132">
        <f t="shared" si="13"/>
        <v>1</v>
      </c>
      <c r="H132">
        <f t="shared" si="14"/>
        <v>0</v>
      </c>
      <c r="I132">
        <v>1</v>
      </c>
    </row>
    <row r="133" spans="1:9" x14ac:dyDescent="0.3">
      <c r="A133" t="s">
        <v>53</v>
      </c>
      <c r="B133" t="s">
        <v>89</v>
      </c>
      <c r="C133" s="5">
        <v>43484</v>
      </c>
      <c r="D133" s="5">
        <v>43490</v>
      </c>
      <c r="E133">
        <f>MAX(Table5[[#This Row],[Discharge Date]]-Table5[[#This Row],[Admission Date]],1)</f>
        <v>6</v>
      </c>
      <c r="F133">
        <f t="shared" si="12"/>
        <v>0</v>
      </c>
      <c r="G133">
        <f t="shared" si="13"/>
        <v>1</v>
      </c>
      <c r="H133">
        <f t="shared" si="14"/>
        <v>0</v>
      </c>
      <c r="I133">
        <v>1</v>
      </c>
    </row>
    <row r="134" spans="1:9" x14ac:dyDescent="0.3">
      <c r="A134" t="s">
        <v>53</v>
      </c>
      <c r="B134" t="s">
        <v>112</v>
      </c>
      <c r="C134" s="5">
        <v>43489</v>
      </c>
      <c r="D134" s="5">
        <v>43489</v>
      </c>
      <c r="E134">
        <f>MAX(Table5[[#This Row],[Discharge Date]]-Table5[[#This Row],[Admission Date]],1)</f>
        <v>1</v>
      </c>
      <c r="F134">
        <f t="shared" si="12"/>
        <v>0</v>
      </c>
      <c r="G134">
        <f t="shared" si="13"/>
        <v>1</v>
      </c>
      <c r="H134">
        <f t="shared" si="14"/>
        <v>0</v>
      </c>
      <c r="I134">
        <v>1</v>
      </c>
    </row>
    <row r="135" spans="1:9" x14ac:dyDescent="0.3">
      <c r="A135" t="s">
        <v>53</v>
      </c>
      <c r="B135" t="s">
        <v>123</v>
      </c>
      <c r="C135" s="6">
        <v>43484</v>
      </c>
      <c r="D135" s="6">
        <v>43509</v>
      </c>
      <c r="E135" s="18">
        <f>MAX(Table5[[#This Row],[Discharge Date]]-Table5[[#This Row],[Admission Date]],1)</f>
        <v>25</v>
      </c>
      <c r="F135">
        <f t="shared" si="12"/>
        <v>0</v>
      </c>
      <c r="G135">
        <f t="shared" si="13"/>
        <v>1</v>
      </c>
      <c r="H135">
        <f t="shared" si="14"/>
        <v>0</v>
      </c>
      <c r="I135">
        <v>1</v>
      </c>
    </row>
    <row r="136" spans="1:9" x14ac:dyDescent="0.3">
      <c r="A136" t="s">
        <v>53</v>
      </c>
      <c r="B136" t="s">
        <v>74</v>
      </c>
      <c r="C136" s="5">
        <v>43517</v>
      </c>
      <c r="D136" s="5">
        <v>43519</v>
      </c>
      <c r="E136">
        <f>MAX(Table5[[#This Row],[Discharge Date]]-Table5[[#This Row],[Admission Date]],1)</f>
        <v>2</v>
      </c>
      <c r="F136">
        <f t="shared" si="12"/>
        <v>0</v>
      </c>
      <c r="G136">
        <f t="shared" si="13"/>
        <v>1</v>
      </c>
      <c r="H136">
        <f t="shared" si="14"/>
        <v>0</v>
      </c>
      <c r="I136">
        <v>1</v>
      </c>
    </row>
    <row r="137" spans="1:9" x14ac:dyDescent="0.3">
      <c r="A137" t="s">
        <v>53</v>
      </c>
      <c r="B137" t="s">
        <v>96</v>
      </c>
      <c r="C137" s="5">
        <v>43599</v>
      </c>
      <c r="D137" s="5">
        <v>43625</v>
      </c>
      <c r="E137">
        <f>MAX(Table5[[#This Row],[Discharge Date]]-Table5[[#This Row],[Admission Date]],1)</f>
        <v>26</v>
      </c>
      <c r="F137">
        <f t="shared" si="12"/>
        <v>0</v>
      </c>
      <c r="G137">
        <f t="shared" si="13"/>
        <v>0</v>
      </c>
      <c r="H137">
        <f t="shared" si="14"/>
        <v>0</v>
      </c>
      <c r="I137">
        <v>1</v>
      </c>
    </row>
    <row r="138" spans="1:9" x14ac:dyDescent="0.3">
      <c r="A138" t="s">
        <v>53</v>
      </c>
      <c r="B138" t="s">
        <v>60</v>
      </c>
      <c r="C138" s="5">
        <v>43514</v>
      </c>
      <c r="D138" s="5">
        <v>43517</v>
      </c>
      <c r="E138">
        <f>MAX(Table5[[#This Row],[Discharge Date]]-Table5[[#This Row],[Admission Date]],1)</f>
        <v>3</v>
      </c>
      <c r="F138">
        <f t="shared" si="12"/>
        <v>0</v>
      </c>
      <c r="G138">
        <f t="shared" si="13"/>
        <v>1</v>
      </c>
      <c r="H138">
        <f t="shared" si="14"/>
        <v>0</v>
      </c>
      <c r="I138">
        <v>1</v>
      </c>
    </row>
    <row r="139" spans="1:9" x14ac:dyDescent="0.3">
      <c r="A139" t="s">
        <v>53</v>
      </c>
      <c r="B139" t="s">
        <v>60</v>
      </c>
      <c r="C139" s="5">
        <v>43519</v>
      </c>
      <c r="D139" s="5">
        <v>43521</v>
      </c>
      <c r="E139">
        <f>MAX(Table5[[#This Row],[Discharge Date]]-Table5[[#This Row],[Admission Date]],1)</f>
        <v>2</v>
      </c>
      <c r="F139">
        <f t="shared" si="12"/>
        <v>1</v>
      </c>
      <c r="G139">
        <f t="shared" si="13"/>
        <v>1</v>
      </c>
      <c r="H139">
        <f t="shared" si="14"/>
        <v>1</v>
      </c>
      <c r="I139">
        <v>1</v>
      </c>
    </row>
    <row r="140" spans="1:9" x14ac:dyDescent="0.3">
      <c r="A140" t="s">
        <v>53</v>
      </c>
      <c r="B140" t="s">
        <v>60</v>
      </c>
      <c r="C140" s="5">
        <v>43521</v>
      </c>
      <c r="D140" s="5">
        <v>43523</v>
      </c>
      <c r="E140">
        <f>MAX(Table5[[#This Row],[Discharge Date]]-Table5[[#This Row],[Admission Date]],1)</f>
        <v>2</v>
      </c>
      <c r="F140">
        <f t="shared" si="12"/>
        <v>1</v>
      </c>
      <c r="G140">
        <f t="shared" si="13"/>
        <v>1</v>
      </c>
      <c r="H140">
        <f t="shared" si="14"/>
        <v>1</v>
      </c>
      <c r="I140">
        <v>1</v>
      </c>
    </row>
    <row r="141" spans="1:9" x14ac:dyDescent="0.3">
      <c r="A141" t="s">
        <v>53</v>
      </c>
      <c r="B141" t="s">
        <v>128</v>
      </c>
      <c r="C141" s="5">
        <v>43485</v>
      </c>
      <c r="D141" s="5">
        <v>43486</v>
      </c>
      <c r="E141">
        <f>MAX(Table5[[#This Row],[Discharge Date]]-Table5[[#This Row],[Admission Date]],1)</f>
        <v>1</v>
      </c>
      <c r="F141">
        <f t="shared" si="12"/>
        <v>0</v>
      </c>
      <c r="G141">
        <f t="shared" si="13"/>
        <v>1</v>
      </c>
      <c r="H141">
        <f t="shared" si="14"/>
        <v>0</v>
      </c>
      <c r="I141">
        <v>1</v>
      </c>
    </row>
    <row r="142" spans="1:9" x14ac:dyDescent="0.3">
      <c r="A142" t="s">
        <v>53</v>
      </c>
      <c r="B142" t="s">
        <v>59</v>
      </c>
      <c r="C142" s="5">
        <v>43489</v>
      </c>
      <c r="D142" s="5">
        <v>43494</v>
      </c>
      <c r="E142">
        <f>MAX(Table5[[#This Row],[Discharge Date]]-Table5[[#This Row],[Admission Date]],1)</f>
        <v>5</v>
      </c>
      <c r="F142">
        <f t="shared" si="12"/>
        <v>0</v>
      </c>
      <c r="G142">
        <f t="shared" si="13"/>
        <v>1</v>
      </c>
      <c r="H142">
        <f t="shared" si="14"/>
        <v>0</v>
      </c>
      <c r="I142">
        <v>1</v>
      </c>
    </row>
    <row r="143" spans="1:9" x14ac:dyDescent="0.3">
      <c r="A143" t="s">
        <v>53</v>
      </c>
      <c r="B143" t="s">
        <v>55</v>
      </c>
      <c r="C143" s="5">
        <v>43483</v>
      </c>
      <c r="D143" s="5">
        <v>43486</v>
      </c>
      <c r="E143">
        <f>MAX(Table5[[#This Row],[Discharge Date]]-Table5[[#This Row],[Admission Date]],1)</f>
        <v>3</v>
      </c>
      <c r="F143">
        <f t="shared" si="12"/>
        <v>0</v>
      </c>
      <c r="G143">
        <f t="shared" si="13"/>
        <v>1</v>
      </c>
      <c r="H143">
        <f t="shared" si="14"/>
        <v>0</v>
      </c>
      <c r="I143">
        <v>1</v>
      </c>
    </row>
    <row r="144" spans="1:9" x14ac:dyDescent="0.3">
      <c r="A144" t="s">
        <v>53</v>
      </c>
      <c r="B144" t="s">
        <v>55</v>
      </c>
      <c r="C144" s="5">
        <v>43488</v>
      </c>
      <c r="D144" s="5">
        <v>43494</v>
      </c>
      <c r="E144">
        <f>MAX(Table5[[#This Row],[Discharge Date]]-Table5[[#This Row],[Admission Date]],1)</f>
        <v>6</v>
      </c>
      <c r="F144">
        <f t="shared" si="12"/>
        <v>1</v>
      </c>
      <c r="G144">
        <f t="shared" si="13"/>
        <v>1</v>
      </c>
      <c r="H144">
        <f t="shared" si="14"/>
        <v>1</v>
      </c>
      <c r="I144">
        <v>1</v>
      </c>
    </row>
    <row r="145" spans="1:9" x14ac:dyDescent="0.3">
      <c r="A145" t="s">
        <v>53</v>
      </c>
      <c r="B145" t="s">
        <v>109</v>
      </c>
      <c r="C145" s="5">
        <v>43497</v>
      </c>
      <c r="D145" s="5">
        <v>43499</v>
      </c>
      <c r="E145">
        <f>MAX(Table5[[#This Row],[Discharge Date]]-Table5[[#This Row],[Admission Date]],1)</f>
        <v>2</v>
      </c>
      <c r="F145">
        <f t="shared" si="12"/>
        <v>0</v>
      </c>
      <c r="G145">
        <f t="shared" si="13"/>
        <v>1</v>
      </c>
      <c r="H145">
        <f t="shared" si="14"/>
        <v>0</v>
      </c>
      <c r="I145">
        <v>1</v>
      </c>
    </row>
    <row r="146" spans="1:9" x14ac:dyDescent="0.3">
      <c r="A146" t="s">
        <v>53</v>
      </c>
      <c r="B146" t="s">
        <v>136</v>
      </c>
      <c r="C146" s="5">
        <v>43498</v>
      </c>
      <c r="D146" s="5">
        <v>43499</v>
      </c>
      <c r="E146">
        <f>MAX(Table5[[#This Row],[Discharge Date]]-Table5[[#This Row],[Admission Date]],1)</f>
        <v>1</v>
      </c>
      <c r="F146">
        <f t="shared" si="12"/>
        <v>0</v>
      </c>
      <c r="G146">
        <f t="shared" si="13"/>
        <v>1</v>
      </c>
      <c r="H146">
        <f t="shared" si="14"/>
        <v>0</v>
      </c>
      <c r="I146">
        <v>1</v>
      </c>
    </row>
  </sheetData>
  <sortState xmlns:xlrd2="http://schemas.microsoft.com/office/spreadsheetml/2017/richdata2" ref="A2:D147">
    <sortCondition ref="A2:A147"/>
    <sortCondition ref="B2:B147"/>
    <sortCondition ref="C2:C147"/>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E6559-2075-4D3A-9144-1BD5C9373048}">
  <dimension ref="A3:L27"/>
  <sheetViews>
    <sheetView topLeftCell="A3" zoomScaleNormal="100" workbookViewId="0">
      <selection activeCell="B18" sqref="B18"/>
    </sheetView>
  </sheetViews>
  <sheetFormatPr defaultRowHeight="15.6" x14ac:dyDescent="0.3"/>
  <cols>
    <col min="1" max="1" width="35.8984375" bestFit="1" customWidth="1"/>
    <col min="2" max="2" width="27.3984375" bestFit="1" customWidth="1"/>
    <col min="3" max="3" width="13.19921875" bestFit="1" customWidth="1"/>
    <col min="4" max="4" width="27.3984375" bestFit="1" customWidth="1"/>
  </cols>
  <sheetData>
    <row r="3" spans="1:12" x14ac:dyDescent="0.3">
      <c r="A3" s="7" t="s">
        <v>40</v>
      </c>
      <c r="B3" s="11" t="s">
        <v>156</v>
      </c>
      <c r="C3" t="s">
        <v>157</v>
      </c>
      <c r="D3" s="11" t="s">
        <v>159</v>
      </c>
    </row>
    <row r="4" spans="1:12" ht="15.6" customHeight="1" x14ac:dyDescent="0.3">
      <c r="A4" t="s">
        <v>91</v>
      </c>
      <c r="B4" s="68">
        <v>0</v>
      </c>
      <c r="C4" s="68">
        <v>8</v>
      </c>
      <c r="D4" s="13">
        <v>0</v>
      </c>
      <c r="G4" s="11"/>
      <c r="H4" s="11"/>
      <c r="I4" s="11"/>
      <c r="J4" s="11"/>
      <c r="K4" s="11"/>
      <c r="L4" s="11"/>
    </row>
    <row r="5" spans="1:12" x14ac:dyDescent="0.3">
      <c r="A5" t="s">
        <v>63</v>
      </c>
      <c r="B5" s="68">
        <v>1</v>
      </c>
      <c r="C5" s="68">
        <v>18</v>
      </c>
      <c r="D5" s="13">
        <v>5.5555555555555552E-2</v>
      </c>
      <c r="F5" s="11"/>
      <c r="G5" s="11"/>
      <c r="H5" s="11"/>
      <c r="I5" s="11"/>
      <c r="J5" s="11"/>
      <c r="K5" s="11"/>
      <c r="L5" s="11"/>
    </row>
    <row r="6" spans="1:12" x14ac:dyDescent="0.3">
      <c r="A6" t="s">
        <v>49</v>
      </c>
      <c r="B6" s="68">
        <v>0</v>
      </c>
      <c r="C6" s="68">
        <v>6</v>
      </c>
      <c r="D6" s="13">
        <v>0</v>
      </c>
      <c r="F6" s="11"/>
      <c r="G6" s="11"/>
      <c r="H6" s="11"/>
      <c r="I6" s="11"/>
      <c r="J6" s="11"/>
      <c r="K6" s="11"/>
      <c r="L6" s="11"/>
    </row>
    <row r="7" spans="1:12" x14ac:dyDescent="0.3">
      <c r="A7" t="s">
        <v>47</v>
      </c>
      <c r="B7" s="68">
        <v>6</v>
      </c>
      <c r="C7" s="68">
        <v>21</v>
      </c>
      <c r="D7" s="13">
        <v>0.2857142857142857</v>
      </c>
      <c r="F7" s="11"/>
      <c r="G7" s="11"/>
      <c r="H7" s="11"/>
      <c r="I7" s="11"/>
      <c r="J7" s="11"/>
      <c r="K7" s="11"/>
      <c r="L7" s="11"/>
    </row>
    <row r="8" spans="1:12" x14ac:dyDescent="0.3">
      <c r="A8" t="s">
        <v>117</v>
      </c>
      <c r="B8" s="68">
        <v>0</v>
      </c>
      <c r="C8" s="68">
        <v>3</v>
      </c>
      <c r="D8" s="13">
        <v>0</v>
      </c>
      <c r="F8" s="11"/>
      <c r="G8" s="11"/>
      <c r="H8" s="11"/>
      <c r="I8" s="11"/>
      <c r="J8" s="11"/>
      <c r="K8" s="11"/>
      <c r="L8" s="11"/>
    </row>
    <row r="9" spans="1:12" x14ac:dyDescent="0.3">
      <c r="A9" t="s">
        <v>139</v>
      </c>
      <c r="B9" s="68">
        <v>1</v>
      </c>
      <c r="C9" s="68">
        <v>9</v>
      </c>
      <c r="D9" s="13">
        <v>0.1111111111111111</v>
      </c>
      <c r="F9" s="11"/>
      <c r="G9" s="11"/>
      <c r="H9" s="11"/>
      <c r="I9" s="11"/>
      <c r="J9" s="11"/>
      <c r="K9" s="11"/>
      <c r="L9" s="11"/>
    </row>
    <row r="10" spans="1:12" x14ac:dyDescent="0.3">
      <c r="A10" t="s">
        <v>45</v>
      </c>
      <c r="B10" s="68">
        <v>6</v>
      </c>
      <c r="C10" s="68">
        <v>24</v>
      </c>
      <c r="D10" s="13">
        <v>0.25</v>
      </c>
      <c r="F10" s="11"/>
      <c r="G10" s="11"/>
      <c r="H10" s="11"/>
      <c r="I10" s="11"/>
      <c r="J10" s="11"/>
      <c r="K10" s="11"/>
      <c r="L10" s="11"/>
    </row>
    <row r="11" spans="1:12" x14ac:dyDescent="0.3">
      <c r="A11" t="s">
        <v>69</v>
      </c>
      <c r="B11" s="68">
        <v>5</v>
      </c>
      <c r="C11" s="68">
        <v>14</v>
      </c>
      <c r="D11" s="13">
        <v>0.35714285714285715</v>
      </c>
      <c r="F11" s="11"/>
      <c r="G11" s="11"/>
      <c r="H11" s="11"/>
      <c r="I11" s="11"/>
      <c r="J11" s="11"/>
      <c r="K11" s="11"/>
      <c r="L11" s="11"/>
    </row>
    <row r="12" spans="1:12" x14ac:dyDescent="0.3">
      <c r="A12" t="s">
        <v>58</v>
      </c>
      <c r="B12" s="68">
        <v>8</v>
      </c>
      <c r="C12" s="68">
        <v>19</v>
      </c>
      <c r="D12" s="13">
        <v>0.42105263157894735</v>
      </c>
      <c r="F12" s="11"/>
      <c r="G12" s="11"/>
      <c r="H12" s="11"/>
      <c r="I12" s="11"/>
      <c r="J12" s="11"/>
      <c r="K12" s="11"/>
      <c r="L12" s="11"/>
    </row>
    <row r="13" spans="1:12" x14ac:dyDescent="0.3">
      <c r="A13" t="s">
        <v>53</v>
      </c>
      <c r="B13" s="68">
        <v>4</v>
      </c>
      <c r="C13" s="68">
        <v>23</v>
      </c>
      <c r="D13" s="13">
        <v>0.17391304347826086</v>
      </c>
    </row>
    <row r="14" spans="1:12" x14ac:dyDescent="0.3">
      <c r="A14" t="s">
        <v>29</v>
      </c>
      <c r="B14" s="68">
        <v>31</v>
      </c>
      <c r="C14" s="68">
        <v>145</v>
      </c>
      <c r="D14" s="13">
        <v>0.21379310344827587</v>
      </c>
    </row>
    <row r="16" spans="1:12" ht="16.2" thickBot="1" x14ac:dyDescent="0.35"/>
    <row r="17" spans="1:9" ht="15.6" customHeight="1" x14ac:dyDescent="0.3">
      <c r="A17" s="15" t="s">
        <v>40</v>
      </c>
      <c r="B17" s="14" t="s">
        <v>159</v>
      </c>
      <c r="D17" s="48" t="s">
        <v>165</v>
      </c>
      <c r="E17" s="49"/>
      <c r="F17" s="49"/>
      <c r="G17" s="49"/>
      <c r="H17" s="49"/>
      <c r="I17" s="50"/>
    </row>
    <row r="18" spans="1:9" x14ac:dyDescent="0.3">
      <c r="A18" s="16" t="s">
        <v>91</v>
      </c>
      <c r="B18" s="17">
        <v>0</v>
      </c>
      <c r="D18" s="51"/>
      <c r="E18" s="52"/>
      <c r="F18" s="52"/>
      <c r="G18" s="52"/>
      <c r="H18" s="52"/>
      <c r="I18" s="53"/>
    </row>
    <row r="19" spans="1:9" x14ac:dyDescent="0.3">
      <c r="A19" s="16" t="s">
        <v>63</v>
      </c>
      <c r="B19" s="17">
        <v>5.5555555555555552E-2</v>
      </c>
      <c r="D19" s="51"/>
      <c r="E19" s="52"/>
      <c r="F19" s="52"/>
      <c r="G19" s="52"/>
      <c r="H19" s="52"/>
      <c r="I19" s="53"/>
    </row>
    <row r="20" spans="1:9" x14ac:dyDescent="0.3">
      <c r="A20" s="16" t="s">
        <v>49</v>
      </c>
      <c r="B20" s="17">
        <v>0</v>
      </c>
      <c r="D20" s="51"/>
      <c r="E20" s="52"/>
      <c r="F20" s="52"/>
      <c r="G20" s="52"/>
      <c r="H20" s="52"/>
      <c r="I20" s="53"/>
    </row>
    <row r="21" spans="1:9" x14ac:dyDescent="0.3">
      <c r="A21" s="16" t="s">
        <v>47</v>
      </c>
      <c r="B21" s="17">
        <v>0.2857142857142857</v>
      </c>
      <c r="D21" s="51"/>
      <c r="E21" s="52"/>
      <c r="F21" s="52"/>
      <c r="G21" s="52"/>
      <c r="H21" s="52"/>
      <c r="I21" s="53"/>
    </row>
    <row r="22" spans="1:9" ht="16.2" thickBot="1" x14ac:dyDescent="0.35">
      <c r="A22" s="16" t="s">
        <v>117</v>
      </c>
      <c r="B22" s="17">
        <v>0</v>
      </c>
      <c r="D22" s="54"/>
      <c r="E22" s="55"/>
      <c r="F22" s="55"/>
      <c r="G22" s="55"/>
      <c r="H22" s="55"/>
      <c r="I22" s="56"/>
    </row>
    <row r="23" spans="1:9" x14ac:dyDescent="0.3">
      <c r="A23" s="16" t="s">
        <v>139</v>
      </c>
      <c r="B23" s="17">
        <v>0.1111111111111111</v>
      </c>
      <c r="D23" s="11"/>
      <c r="E23" s="11"/>
      <c r="F23" s="11"/>
      <c r="G23" s="11"/>
      <c r="H23" s="11"/>
      <c r="I23" s="11"/>
    </row>
    <row r="24" spans="1:9" x14ac:dyDescent="0.3">
      <c r="A24" s="16" t="s">
        <v>45</v>
      </c>
      <c r="B24" s="17">
        <v>0.25</v>
      </c>
    </row>
    <row r="25" spans="1:9" x14ac:dyDescent="0.3">
      <c r="A25" s="16" t="s">
        <v>69</v>
      </c>
      <c r="B25" s="17">
        <v>0.35714285714285715</v>
      </c>
    </row>
    <row r="26" spans="1:9" x14ac:dyDescent="0.3">
      <c r="A26" s="16" t="s">
        <v>58</v>
      </c>
      <c r="B26" s="17">
        <v>0.42105263157894735</v>
      </c>
    </row>
    <row r="27" spans="1:9" x14ac:dyDescent="0.3">
      <c r="A27" s="16" t="s">
        <v>53</v>
      </c>
      <c r="B27" s="17">
        <v>0.17391304347826086</v>
      </c>
    </row>
  </sheetData>
  <mergeCells count="1">
    <mergeCell ref="D17:I22"/>
  </mergeCell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BFC9F-CD08-40A7-84DA-D9DF042959AE}">
  <dimension ref="A1:H11"/>
  <sheetViews>
    <sheetView zoomScaleNormal="100" workbookViewId="0">
      <selection activeCell="B4" sqref="B4"/>
    </sheetView>
  </sheetViews>
  <sheetFormatPr defaultRowHeight="15.6" x14ac:dyDescent="0.3"/>
  <cols>
    <col min="1" max="1" width="35.8984375" bestFit="1" customWidth="1"/>
    <col min="2" max="2" width="17.8984375" bestFit="1" customWidth="1"/>
    <col min="3" max="3" width="17.5" bestFit="1" customWidth="1"/>
    <col min="5" max="5" width="35.8984375" bestFit="1" customWidth="1"/>
    <col min="6" max="6" width="27.3984375" bestFit="1" customWidth="1"/>
    <col min="7" max="7" width="26.5" bestFit="1" customWidth="1"/>
  </cols>
  <sheetData>
    <row r="1" spans="1:8" ht="31.8" thickBot="1" x14ac:dyDescent="0.35">
      <c r="A1" s="15" t="s">
        <v>40</v>
      </c>
      <c r="B1" s="14" t="s">
        <v>167</v>
      </c>
      <c r="C1" s="21" t="s">
        <v>168</v>
      </c>
    </row>
    <row r="2" spans="1:8" ht="15.6" customHeight="1" x14ac:dyDescent="0.3">
      <c r="A2" s="16" t="s">
        <v>91</v>
      </c>
      <c r="B2" s="17">
        <v>0</v>
      </c>
      <c r="C2" s="19">
        <v>4.75</v>
      </c>
      <c r="E2" s="57" t="s">
        <v>166</v>
      </c>
      <c r="F2" s="58"/>
      <c r="G2" s="58"/>
      <c r="H2" s="59"/>
    </row>
    <row r="3" spans="1:8" ht="15.6" customHeight="1" x14ac:dyDescent="0.3">
      <c r="A3" s="16" t="s">
        <v>63</v>
      </c>
      <c r="B3" s="17">
        <v>5.5555555555555552E-2</v>
      </c>
      <c r="C3" s="19">
        <v>1.8888888888888888</v>
      </c>
      <c r="E3" s="60"/>
      <c r="F3" s="61"/>
      <c r="G3" s="61"/>
      <c r="H3" s="62"/>
    </row>
    <row r="4" spans="1:8" ht="15.6" customHeight="1" x14ac:dyDescent="0.3">
      <c r="A4" s="16" t="s">
        <v>49</v>
      </c>
      <c r="B4" s="17">
        <v>0</v>
      </c>
      <c r="C4" s="19">
        <v>2.3333333333333335</v>
      </c>
      <c r="E4" s="60"/>
      <c r="F4" s="61"/>
      <c r="G4" s="61"/>
      <c r="H4" s="62"/>
    </row>
    <row r="5" spans="1:8" ht="15.6" customHeight="1" x14ac:dyDescent="0.3">
      <c r="A5" s="16" t="s">
        <v>47</v>
      </c>
      <c r="B5" s="17">
        <v>0.2857142857142857</v>
      </c>
      <c r="C5" s="19">
        <v>4.1428571428571432</v>
      </c>
      <c r="E5" s="60"/>
      <c r="F5" s="61"/>
      <c r="G5" s="61"/>
      <c r="H5" s="62"/>
    </row>
    <row r="6" spans="1:8" ht="15.6" customHeight="1" x14ac:dyDescent="0.3">
      <c r="A6" s="16" t="s">
        <v>117</v>
      </c>
      <c r="B6" s="17">
        <v>0</v>
      </c>
      <c r="C6" s="19">
        <v>17.666666666666668</v>
      </c>
      <c r="E6" s="60"/>
      <c r="F6" s="61"/>
      <c r="G6" s="61"/>
      <c r="H6" s="62"/>
    </row>
    <row r="7" spans="1:8" ht="15.6" customHeight="1" x14ac:dyDescent="0.3">
      <c r="A7" s="16" t="s">
        <v>139</v>
      </c>
      <c r="B7" s="17">
        <v>0.1111111111111111</v>
      </c>
      <c r="C7" s="19">
        <v>4.4444444444444446</v>
      </c>
      <c r="E7" s="60"/>
      <c r="F7" s="61"/>
      <c r="G7" s="61"/>
      <c r="H7" s="62"/>
    </row>
    <row r="8" spans="1:8" ht="15.6" customHeight="1" thickBot="1" x14ac:dyDescent="0.35">
      <c r="A8" s="16" t="s">
        <v>45</v>
      </c>
      <c r="B8" s="17">
        <v>0.25</v>
      </c>
      <c r="C8" s="19">
        <v>3.2083333333333335</v>
      </c>
      <c r="E8" s="63"/>
      <c r="F8" s="64"/>
      <c r="G8" s="64"/>
      <c r="H8" s="65"/>
    </row>
    <row r="9" spans="1:8" ht="15.6" customHeight="1" x14ac:dyDescent="0.35">
      <c r="A9" s="16" t="s">
        <v>69</v>
      </c>
      <c r="B9" s="17">
        <v>0.35714285714285715</v>
      </c>
      <c r="C9" s="19">
        <v>4.5714285714285712</v>
      </c>
      <c r="E9" s="35"/>
      <c r="F9" s="35"/>
      <c r="G9" s="35"/>
      <c r="H9" s="35"/>
    </row>
    <row r="10" spans="1:8" ht="16.2" customHeight="1" x14ac:dyDescent="0.35">
      <c r="A10" s="16" t="s">
        <v>58</v>
      </c>
      <c r="B10" s="17">
        <v>0.42105263157894735</v>
      </c>
      <c r="C10" s="19">
        <v>2.7894736842105261</v>
      </c>
      <c r="E10" s="36"/>
      <c r="F10" s="36"/>
      <c r="G10" s="36"/>
      <c r="H10" s="36"/>
    </row>
    <row r="11" spans="1:8" x14ac:dyDescent="0.3">
      <c r="A11" s="16" t="s">
        <v>53</v>
      </c>
      <c r="B11" s="17">
        <v>0.17391304347826086</v>
      </c>
      <c r="C11" s="19">
        <v>4.6956521739130439</v>
      </c>
    </row>
  </sheetData>
  <mergeCells count="1">
    <mergeCell ref="E2:H8"/>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80BF3-51AF-47D3-ABC5-11C7C732FB71}">
  <dimension ref="A3:Q22"/>
  <sheetViews>
    <sheetView workbookViewId="0">
      <selection activeCell="B18" sqref="B18"/>
    </sheetView>
  </sheetViews>
  <sheetFormatPr defaultRowHeight="15.6" x14ac:dyDescent="0.3"/>
  <cols>
    <col min="1" max="1" width="12.296875" bestFit="1" customWidth="1"/>
    <col min="2" max="2" width="31.296875" bestFit="1" customWidth="1"/>
  </cols>
  <sheetData>
    <row r="3" spans="1:17" ht="16.2" thickBot="1" x14ac:dyDescent="0.35">
      <c r="A3" s="7" t="s">
        <v>142</v>
      </c>
      <c r="B3" t="s">
        <v>150</v>
      </c>
    </row>
    <row r="4" spans="1:17" ht="15.6" customHeight="1" x14ac:dyDescent="0.3">
      <c r="A4" s="8" t="s">
        <v>143</v>
      </c>
      <c r="B4" s="66">
        <v>1832.8350686868685</v>
      </c>
      <c r="K4" s="48" t="s">
        <v>170</v>
      </c>
      <c r="L4" s="49"/>
      <c r="M4" s="49"/>
      <c r="N4" s="49"/>
      <c r="O4" s="49"/>
      <c r="P4" s="49"/>
      <c r="Q4" s="50"/>
    </row>
    <row r="5" spans="1:17" x14ac:dyDescent="0.3">
      <c r="A5" s="8" t="s">
        <v>144</v>
      </c>
      <c r="B5" s="66">
        <v>1671.3875857142855</v>
      </c>
      <c r="K5" s="51"/>
      <c r="L5" s="52"/>
      <c r="M5" s="52"/>
      <c r="N5" s="52"/>
      <c r="O5" s="52"/>
      <c r="P5" s="52"/>
      <c r="Q5" s="53"/>
    </row>
    <row r="6" spans="1:17" x14ac:dyDescent="0.3">
      <c r="A6" s="8" t="s">
        <v>145</v>
      </c>
      <c r="B6" s="66">
        <v>2826.8530734042552</v>
      </c>
      <c r="K6" s="51"/>
      <c r="L6" s="52"/>
      <c r="M6" s="52"/>
      <c r="N6" s="52"/>
      <c r="O6" s="52"/>
      <c r="P6" s="52"/>
      <c r="Q6" s="53"/>
    </row>
    <row r="7" spans="1:17" x14ac:dyDescent="0.3">
      <c r="A7" s="8" t="s">
        <v>146</v>
      </c>
      <c r="B7" s="66">
        <v>1626.4801512923354</v>
      </c>
      <c r="K7" s="51"/>
      <c r="L7" s="52"/>
      <c r="M7" s="52"/>
      <c r="N7" s="52"/>
      <c r="O7" s="52"/>
      <c r="P7" s="52"/>
      <c r="Q7" s="53"/>
    </row>
    <row r="8" spans="1:17" x14ac:dyDescent="0.3">
      <c r="A8" s="8" t="s">
        <v>147</v>
      </c>
      <c r="B8" s="66">
        <v>1610.5340350877198</v>
      </c>
      <c r="K8" s="51"/>
      <c r="L8" s="52"/>
      <c r="M8" s="52"/>
      <c r="N8" s="52"/>
      <c r="O8" s="52"/>
      <c r="P8" s="52"/>
      <c r="Q8" s="53"/>
    </row>
    <row r="9" spans="1:17" x14ac:dyDescent="0.3">
      <c r="A9" s="8" t="s">
        <v>148</v>
      </c>
      <c r="B9" s="66">
        <v>1799.6584782608695</v>
      </c>
      <c r="K9" s="51"/>
      <c r="L9" s="52"/>
      <c r="M9" s="52"/>
      <c r="N9" s="52"/>
      <c r="O9" s="52"/>
      <c r="P9" s="52"/>
      <c r="Q9" s="53"/>
    </row>
    <row r="10" spans="1:17" ht="16.2" thickBot="1" x14ac:dyDescent="0.35">
      <c r="K10" s="54"/>
      <c r="L10" s="55"/>
      <c r="M10" s="55"/>
      <c r="N10" s="55"/>
      <c r="O10" s="55"/>
      <c r="P10" s="55"/>
      <c r="Q10" s="56"/>
    </row>
    <row r="11" spans="1:17" x14ac:dyDescent="0.3">
      <c r="K11" s="11"/>
      <c r="L11" s="11"/>
      <c r="M11" s="11"/>
      <c r="N11" s="11"/>
      <c r="O11" s="11"/>
      <c r="P11" s="11"/>
      <c r="Q11" s="11"/>
    </row>
    <row r="13" spans="1:17" ht="16.2" thickBot="1" x14ac:dyDescent="0.35"/>
    <row r="14" spans="1:17" ht="15.6" customHeight="1" x14ac:dyDescent="0.3">
      <c r="K14" s="48" t="s">
        <v>169</v>
      </c>
      <c r="L14" s="49"/>
      <c r="M14" s="49"/>
      <c r="N14" s="49"/>
      <c r="O14" s="49"/>
      <c r="P14" s="49"/>
      <c r="Q14" s="50"/>
    </row>
    <row r="15" spans="1:17" x14ac:dyDescent="0.3">
      <c r="K15" s="51"/>
      <c r="L15" s="52"/>
      <c r="M15" s="52"/>
      <c r="N15" s="52"/>
      <c r="O15" s="52"/>
      <c r="P15" s="52"/>
      <c r="Q15" s="53"/>
    </row>
    <row r="16" spans="1:17" x14ac:dyDescent="0.3">
      <c r="A16" s="7" t="s">
        <v>142</v>
      </c>
      <c r="B16" t="s">
        <v>151</v>
      </c>
      <c r="K16" s="51"/>
      <c r="L16" s="52"/>
      <c r="M16" s="52"/>
      <c r="N16" s="52"/>
      <c r="O16" s="52"/>
      <c r="P16" s="52"/>
      <c r="Q16" s="53"/>
    </row>
    <row r="17" spans="1:17" x14ac:dyDescent="0.3">
      <c r="A17" s="8" t="s">
        <v>143</v>
      </c>
      <c r="B17" s="10">
        <v>4.1212121212121211</v>
      </c>
      <c r="K17" s="51"/>
      <c r="L17" s="52"/>
      <c r="M17" s="52"/>
      <c r="N17" s="52"/>
      <c r="O17" s="52"/>
      <c r="P17" s="52"/>
      <c r="Q17" s="53"/>
    </row>
    <row r="18" spans="1:17" ht="16.2" thickBot="1" x14ac:dyDescent="0.35">
      <c r="A18" s="8" t="s">
        <v>144</v>
      </c>
      <c r="B18" s="10">
        <v>3.5333333333333332</v>
      </c>
      <c r="K18" s="54"/>
      <c r="L18" s="55"/>
      <c r="M18" s="55"/>
      <c r="N18" s="55"/>
      <c r="O18" s="55"/>
      <c r="P18" s="55"/>
      <c r="Q18" s="56"/>
    </row>
    <row r="19" spans="1:17" x14ac:dyDescent="0.3">
      <c r="A19" s="8" t="s">
        <v>145</v>
      </c>
      <c r="B19" s="10">
        <v>3.84</v>
      </c>
      <c r="K19" s="11"/>
      <c r="L19" s="11"/>
      <c r="M19" s="11"/>
      <c r="N19" s="11"/>
      <c r="O19" s="11"/>
      <c r="P19" s="11"/>
      <c r="Q19" s="11"/>
    </row>
    <row r="20" spans="1:17" x14ac:dyDescent="0.3">
      <c r="A20" s="8" t="s">
        <v>146</v>
      </c>
      <c r="B20" s="10">
        <v>5.4333333333333336</v>
      </c>
    </row>
    <row r="21" spans="1:17" x14ac:dyDescent="0.3">
      <c r="A21" s="8" t="s">
        <v>147</v>
      </c>
      <c r="B21" s="10">
        <v>3.6315789473684212</v>
      </c>
    </row>
    <row r="22" spans="1:17" x14ac:dyDescent="0.3">
      <c r="A22" s="8" t="s">
        <v>148</v>
      </c>
      <c r="B22" s="10">
        <v>2.2173913043478262</v>
      </c>
    </row>
  </sheetData>
  <mergeCells count="2">
    <mergeCell ref="K14:Q18"/>
    <mergeCell ref="K4:Q10"/>
  </mergeCells>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2865F-CBAF-844B-BB07-3B2BF7B34E86}">
  <dimension ref="A1:M56"/>
  <sheetViews>
    <sheetView tabSelected="1" zoomScale="80" zoomScaleNormal="80" workbookViewId="0">
      <selection activeCell="C57" sqref="C57"/>
    </sheetView>
  </sheetViews>
  <sheetFormatPr defaultColWidth="11.19921875" defaultRowHeight="15.6" x14ac:dyDescent="0.3"/>
  <cols>
    <col min="1" max="1" width="23.796875" bestFit="1" customWidth="1"/>
    <col min="2" max="2" width="25.19921875" bestFit="1" customWidth="1"/>
    <col min="3" max="3" width="21.69921875" bestFit="1" customWidth="1"/>
    <col min="4" max="4" width="20.5" bestFit="1" customWidth="1"/>
    <col min="5" max="5" width="3.796875" customWidth="1"/>
    <col min="6" max="7" width="15.5" bestFit="1" customWidth="1"/>
    <col min="8" max="8" width="4" customWidth="1"/>
    <col min="10" max="10" width="17.796875" bestFit="1" customWidth="1"/>
    <col min="11" max="11" width="22.796875" bestFit="1" customWidth="1"/>
  </cols>
  <sheetData>
    <row r="1" spans="1:13" x14ac:dyDescent="0.3">
      <c r="A1" s="31" t="s">
        <v>0</v>
      </c>
      <c r="B1" s="32" t="s">
        <v>1</v>
      </c>
      <c r="C1" s="32" t="s">
        <v>2</v>
      </c>
      <c r="D1" s="33" t="s">
        <v>3</v>
      </c>
      <c r="E1" s="1"/>
      <c r="F1" s="31" t="s">
        <v>4</v>
      </c>
      <c r="G1" s="33" t="s">
        <v>5</v>
      </c>
      <c r="I1" s="28" t="s">
        <v>6</v>
      </c>
      <c r="J1" s="29" t="s">
        <v>7</v>
      </c>
      <c r="K1" s="30" t="s">
        <v>8</v>
      </c>
    </row>
    <row r="2" spans="1:13" x14ac:dyDescent="0.3">
      <c r="A2" s="22" t="s">
        <v>9</v>
      </c>
      <c r="B2" s="2">
        <v>680</v>
      </c>
      <c r="C2">
        <v>3</v>
      </c>
      <c r="D2" s="23">
        <f>B2/C2</f>
        <v>226.66666666666666</v>
      </c>
      <c r="E2" s="2"/>
      <c r="F2" s="22">
        <f>MIN(C2,$B$30)</f>
        <v>1</v>
      </c>
      <c r="G2" s="23">
        <f>D2*F2</f>
        <v>226.66666666666666</v>
      </c>
      <c r="I2" s="22">
        <f>B30</f>
        <v>1</v>
      </c>
      <c r="J2" s="2">
        <f>B27</f>
        <v>9955.0335863991058</v>
      </c>
      <c r="K2" s="23">
        <f>B28</f>
        <v>497.75167931995531</v>
      </c>
      <c r="L2" s="2"/>
      <c r="M2" s="2"/>
    </row>
    <row r="3" spans="1:13" x14ac:dyDescent="0.3">
      <c r="A3" s="22" t="s">
        <v>10</v>
      </c>
      <c r="B3" s="2">
        <v>2274.36</v>
      </c>
      <c r="C3">
        <v>7</v>
      </c>
      <c r="D3" s="23">
        <f t="shared" ref="D3:D21" si="0">B3/C3</f>
        <v>324.90857142857146</v>
      </c>
      <c r="E3" s="2"/>
      <c r="F3" s="22">
        <f t="shared" ref="F3:F21" si="1">MIN(C3,$B$30)</f>
        <v>1</v>
      </c>
      <c r="G3" s="23">
        <f t="shared" ref="G3:G21" si="2">D3*F3</f>
        <v>324.90857142857146</v>
      </c>
      <c r="I3" s="22">
        <v>2</v>
      </c>
      <c r="J3" s="2">
        <f t="dataTable" ref="J3:K25" dt2D="0" dtr="0" r1="B30"/>
        <v>16954.137172798211</v>
      </c>
      <c r="K3" s="23">
        <v>434.72146596918492</v>
      </c>
      <c r="L3" s="2"/>
      <c r="M3" s="2"/>
    </row>
    <row r="4" spans="1:13" x14ac:dyDescent="0.3">
      <c r="A4" s="22" t="s">
        <v>11</v>
      </c>
      <c r="B4" s="2">
        <v>7767.5899999999992</v>
      </c>
      <c r="C4">
        <v>18</v>
      </c>
      <c r="D4" s="23">
        <f t="shared" si="0"/>
        <v>431.53277777777771</v>
      </c>
      <c r="E4" s="2"/>
      <c r="F4" s="22">
        <f t="shared" si="1"/>
        <v>1</v>
      </c>
      <c r="G4" s="23">
        <f t="shared" si="2"/>
        <v>431.53277777777771</v>
      </c>
      <c r="I4" s="22">
        <v>3</v>
      </c>
      <c r="J4" s="2">
        <v>23833.925759197326</v>
      </c>
      <c r="K4" s="23">
        <v>418.13904840697063</v>
      </c>
      <c r="L4" s="2"/>
      <c r="M4" s="2"/>
    </row>
    <row r="5" spans="1:13" x14ac:dyDescent="0.3">
      <c r="A5" s="22" t="s">
        <v>12</v>
      </c>
      <c r="B5" s="2">
        <v>2733.75</v>
      </c>
      <c r="C5">
        <v>5</v>
      </c>
      <c r="D5" s="23">
        <f t="shared" si="0"/>
        <v>546.75</v>
      </c>
      <c r="E5" s="2"/>
      <c r="F5" s="22">
        <f t="shared" si="1"/>
        <v>1</v>
      </c>
      <c r="G5" s="23">
        <f t="shared" si="2"/>
        <v>546.75</v>
      </c>
      <c r="I5" s="22">
        <v>4</v>
      </c>
      <c r="J5" s="2">
        <v>30046.647678929767</v>
      </c>
      <c r="K5" s="23">
        <v>411.59791340999681</v>
      </c>
      <c r="L5" s="2"/>
      <c r="M5" s="2"/>
    </row>
    <row r="6" spans="1:13" x14ac:dyDescent="0.3">
      <c r="A6" s="22" t="s">
        <v>13</v>
      </c>
      <c r="B6" s="2">
        <v>5908.4299999999994</v>
      </c>
      <c r="C6">
        <v>13</v>
      </c>
      <c r="D6" s="23">
        <f t="shared" si="0"/>
        <v>454.49461538461532</v>
      </c>
      <c r="E6" s="2"/>
      <c r="F6" s="22">
        <f t="shared" si="1"/>
        <v>1</v>
      </c>
      <c r="G6" s="23">
        <f t="shared" si="2"/>
        <v>454.49461538461532</v>
      </c>
      <c r="I6" s="22">
        <v>5</v>
      </c>
      <c r="J6" s="2">
        <v>35204.219598662203</v>
      </c>
      <c r="K6" s="23">
        <v>404.6462022834736</v>
      </c>
      <c r="L6" s="2"/>
      <c r="M6" s="2"/>
    </row>
    <row r="7" spans="1:13" x14ac:dyDescent="0.3">
      <c r="A7" s="22" t="s">
        <v>14</v>
      </c>
      <c r="B7" s="2">
        <v>2831.05</v>
      </c>
      <c r="C7">
        <v>6</v>
      </c>
      <c r="D7" s="23">
        <f t="shared" si="0"/>
        <v>471.8416666666667</v>
      </c>
      <c r="E7" s="2"/>
      <c r="F7" s="22">
        <f t="shared" si="1"/>
        <v>1</v>
      </c>
      <c r="G7" s="23">
        <f t="shared" si="2"/>
        <v>471.8416666666667</v>
      </c>
      <c r="I7" s="22">
        <v>6</v>
      </c>
      <c r="J7" s="2">
        <v>39013.065518394651</v>
      </c>
      <c r="K7" s="23">
        <v>398.09250528974133</v>
      </c>
      <c r="L7" s="2"/>
      <c r="M7" s="2"/>
    </row>
    <row r="8" spans="1:13" x14ac:dyDescent="0.3">
      <c r="A8" s="22" t="s">
        <v>15</v>
      </c>
      <c r="B8" s="2">
        <v>4817.2699999999995</v>
      </c>
      <c r="C8">
        <v>7</v>
      </c>
      <c r="D8" s="23">
        <f t="shared" si="0"/>
        <v>688.18142857142846</v>
      </c>
      <c r="E8" s="2"/>
      <c r="F8" s="22">
        <f t="shared" si="1"/>
        <v>1</v>
      </c>
      <c r="G8" s="23">
        <f t="shared" si="2"/>
        <v>688.18142857142846</v>
      </c>
      <c r="I8" s="22">
        <v>7</v>
      </c>
      <c r="J8" s="2">
        <v>42148.394771460429</v>
      </c>
      <c r="K8" s="23">
        <v>393.91023150897598</v>
      </c>
      <c r="L8" s="2"/>
      <c r="M8" s="2"/>
    </row>
    <row r="9" spans="1:13" x14ac:dyDescent="0.3">
      <c r="A9" s="22" t="s">
        <v>16</v>
      </c>
      <c r="B9" s="2">
        <v>9473.73</v>
      </c>
      <c r="C9">
        <v>23</v>
      </c>
      <c r="D9" s="23">
        <f t="shared" si="0"/>
        <v>411.90130434782606</v>
      </c>
      <c r="E9" s="2"/>
      <c r="F9" s="22">
        <f t="shared" si="1"/>
        <v>1</v>
      </c>
      <c r="G9" s="23">
        <f t="shared" si="2"/>
        <v>411.90130434782606</v>
      </c>
      <c r="I9" s="22">
        <v>8</v>
      </c>
      <c r="J9" s="2">
        <v>44365.734024526217</v>
      </c>
      <c r="K9" s="23">
        <v>389.17310547830016</v>
      </c>
      <c r="L9" s="2"/>
      <c r="M9" s="2"/>
    </row>
    <row r="10" spans="1:13" x14ac:dyDescent="0.3">
      <c r="A10" s="22" t="s">
        <v>17</v>
      </c>
      <c r="B10" s="2">
        <v>1780.65</v>
      </c>
      <c r="C10">
        <v>6</v>
      </c>
      <c r="D10" s="23">
        <f t="shared" si="0"/>
        <v>296.77500000000003</v>
      </c>
      <c r="E10" s="2"/>
      <c r="F10" s="22">
        <f t="shared" si="1"/>
        <v>1</v>
      </c>
      <c r="G10" s="23">
        <f t="shared" si="2"/>
        <v>296.77500000000003</v>
      </c>
      <c r="I10" s="22">
        <v>9</v>
      </c>
      <c r="J10" s="2">
        <v>45731.638277591985</v>
      </c>
      <c r="K10" s="23">
        <v>387.5562565897626</v>
      </c>
      <c r="L10" s="2"/>
      <c r="M10" s="2"/>
    </row>
    <row r="11" spans="1:13" x14ac:dyDescent="0.3">
      <c r="A11" s="22" t="s">
        <v>18</v>
      </c>
      <c r="B11" s="2">
        <v>3473.66</v>
      </c>
      <c r="C11">
        <v>8</v>
      </c>
      <c r="D11" s="23">
        <f t="shared" si="0"/>
        <v>434.20749999999998</v>
      </c>
      <c r="E11" s="2"/>
      <c r="F11" s="22">
        <f t="shared" si="1"/>
        <v>1</v>
      </c>
      <c r="G11" s="23">
        <f t="shared" si="2"/>
        <v>434.20749999999998</v>
      </c>
      <c r="I11" s="22">
        <v>10</v>
      </c>
      <c r="J11" s="2">
        <v>46886.916975102213</v>
      </c>
      <c r="K11" s="23">
        <v>387.49518161241497</v>
      </c>
      <c r="L11" s="2"/>
      <c r="M11" s="2"/>
    </row>
    <row r="12" spans="1:13" x14ac:dyDescent="0.3">
      <c r="A12" s="22" t="s">
        <v>19</v>
      </c>
      <c r="B12" s="2">
        <v>2095.4900000000002</v>
      </c>
      <c r="C12">
        <v>5</v>
      </c>
      <c r="D12" s="23">
        <f t="shared" si="0"/>
        <v>419.09800000000007</v>
      </c>
      <c r="E12" s="2"/>
      <c r="F12" s="22">
        <f t="shared" si="1"/>
        <v>1</v>
      </c>
      <c r="G12" s="23">
        <f t="shared" si="2"/>
        <v>419.09800000000007</v>
      </c>
      <c r="I12" s="22">
        <v>11</v>
      </c>
      <c r="J12" s="2">
        <v>48042.195672612426</v>
      </c>
      <c r="K12" s="23">
        <v>387.43706187590664</v>
      </c>
      <c r="L12" s="2"/>
      <c r="M12" s="2"/>
    </row>
    <row r="13" spans="1:13" x14ac:dyDescent="0.3">
      <c r="A13" s="22" t="s">
        <v>20</v>
      </c>
      <c r="B13" s="2">
        <v>3003.48</v>
      </c>
      <c r="C13">
        <v>1</v>
      </c>
      <c r="D13" s="23">
        <f t="shared" si="0"/>
        <v>3003.48</v>
      </c>
      <c r="E13" s="2"/>
      <c r="F13" s="22">
        <f t="shared" si="1"/>
        <v>1</v>
      </c>
      <c r="G13" s="23">
        <f t="shared" si="2"/>
        <v>3003.48</v>
      </c>
      <c r="I13" s="22">
        <v>12</v>
      </c>
      <c r="J13" s="2">
        <v>49197.47437012264</v>
      </c>
      <c r="K13" s="23">
        <v>387.38168795372155</v>
      </c>
      <c r="L13" s="2"/>
      <c r="M13" s="2"/>
    </row>
    <row r="14" spans="1:13" x14ac:dyDescent="0.3">
      <c r="A14" s="22" t="s">
        <v>21</v>
      </c>
      <c r="B14" s="2">
        <v>333.73</v>
      </c>
      <c r="C14">
        <v>2</v>
      </c>
      <c r="D14" s="23">
        <f t="shared" si="0"/>
        <v>166.86500000000001</v>
      </c>
      <c r="E14" s="2"/>
      <c r="F14" s="22">
        <f t="shared" si="1"/>
        <v>1</v>
      </c>
      <c r="G14" s="23">
        <f t="shared" si="2"/>
        <v>166.86500000000001</v>
      </c>
      <c r="I14" s="22">
        <v>13</v>
      </c>
      <c r="J14" s="2">
        <v>50352.753067632853</v>
      </c>
      <c r="K14" s="23">
        <v>387.32886975102195</v>
      </c>
      <c r="L14" s="2"/>
      <c r="M14" s="2"/>
    </row>
    <row r="15" spans="1:13" x14ac:dyDescent="0.3">
      <c r="A15" s="22" t="s">
        <v>22</v>
      </c>
      <c r="B15" s="2">
        <v>2627.64</v>
      </c>
      <c r="C15">
        <v>5</v>
      </c>
      <c r="D15" s="23">
        <f t="shared" si="0"/>
        <v>525.52800000000002</v>
      </c>
      <c r="E15" s="2"/>
      <c r="F15" s="22">
        <f t="shared" si="1"/>
        <v>1</v>
      </c>
      <c r="G15" s="23">
        <f t="shared" si="2"/>
        <v>525.52800000000002</v>
      </c>
      <c r="I15" s="22">
        <v>14</v>
      </c>
      <c r="J15" s="2">
        <v>51101.087149758459</v>
      </c>
      <c r="K15" s="23">
        <v>387.12944810423073</v>
      </c>
      <c r="L15" s="2"/>
      <c r="M15" s="2"/>
    </row>
    <row r="16" spans="1:13" x14ac:dyDescent="0.3">
      <c r="A16" s="22" t="s">
        <v>23</v>
      </c>
      <c r="B16" s="2">
        <v>2361.48</v>
      </c>
      <c r="C16">
        <v>4</v>
      </c>
      <c r="D16" s="23">
        <f t="shared" si="0"/>
        <v>590.37</v>
      </c>
      <c r="E16" s="2"/>
      <c r="F16" s="22">
        <f t="shared" si="1"/>
        <v>1</v>
      </c>
      <c r="G16" s="23">
        <f t="shared" si="2"/>
        <v>590.37</v>
      </c>
      <c r="I16" s="22">
        <v>15</v>
      </c>
      <c r="J16" s="2">
        <v>51849.421231884065</v>
      </c>
      <c r="K16" s="23">
        <v>386.93597934241842</v>
      </c>
      <c r="L16" s="2"/>
      <c r="M16" s="2"/>
    </row>
    <row r="17" spans="1:13" x14ac:dyDescent="0.3">
      <c r="A17" s="22" t="s">
        <v>24</v>
      </c>
      <c r="B17" s="2">
        <v>2239.52</v>
      </c>
      <c r="C17">
        <v>4</v>
      </c>
      <c r="D17" s="23">
        <f t="shared" si="0"/>
        <v>559.88</v>
      </c>
      <c r="E17" s="2"/>
      <c r="F17" s="22">
        <f t="shared" si="1"/>
        <v>1</v>
      </c>
      <c r="G17" s="23">
        <f t="shared" si="2"/>
        <v>559.88</v>
      </c>
      <c r="I17" s="22">
        <v>16</v>
      </c>
      <c r="J17" s="2">
        <v>52597.755314009672</v>
      </c>
      <c r="K17" s="23">
        <v>386.74820083830639</v>
      </c>
      <c r="L17" s="2"/>
      <c r="M17" s="2"/>
    </row>
    <row r="18" spans="1:13" x14ac:dyDescent="0.3">
      <c r="A18" s="22" t="s">
        <v>25</v>
      </c>
      <c r="B18" s="2">
        <v>1606.5</v>
      </c>
      <c r="C18">
        <v>3</v>
      </c>
      <c r="D18" s="23">
        <f t="shared" si="0"/>
        <v>535.5</v>
      </c>
      <c r="E18" s="2"/>
      <c r="F18" s="22">
        <f t="shared" si="1"/>
        <v>1</v>
      </c>
      <c r="G18" s="23">
        <f t="shared" si="2"/>
        <v>535.5</v>
      </c>
      <c r="I18" s="22">
        <v>17</v>
      </c>
      <c r="J18" s="2">
        <v>53346.08939613527</v>
      </c>
      <c r="K18" s="23">
        <v>386.56586518938605</v>
      </c>
      <c r="L18" s="2"/>
      <c r="M18" s="2"/>
    </row>
    <row r="19" spans="1:13" x14ac:dyDescent="0.3">
      <c r="A19" s="22" t="s">
        <v>26</v>
      </c>
      <c r="B19" s="2">
        <v>2072.15</v>
      </c>
      <c r="C19">
        <v>8</v>
      </c>
      <c r="D19" s="23">
        <f t="shared" si="0"/>
        <v>259.01875000000001</v>
      </c>
      <c r="E19" s="2"/>
      <c r="F19" s="22">
        <f t="shared" si="1"/>
        <v>1</v>
      </c>
      <c r="G19" s="23">
        <f t="shared" si="2"/>
        <v>259.01875000000001</v>
      </c>
      <c r="I19" s="22">
        <v>18</v>
      </c>
      <c r="J19" s="2">
        <v>54094.423478260876</v>
      </c>
      <c r="K19" s="23">
        <v>386.38873913043483</v>
      </c>
      <c r="L19" s="2"/>
      <c r="M19" s="2"/>
    </row>
    <row r="20" spans="1:13" x14ac:dyDescent="0.3">
      <c r="A20" s="22" t="s">
        <v>27</v>
      </c>
      <c r="B20" s="2">
        <v>2323.5800000000004</v>
      </c>
      <c r="C20">
        <v>9</v>
      </c>
      <c r="D20" s="23">
        <f t="shared" si="0"/>
        <v>258.1755555555556</v>
      </c>
      <c r="E20" s="2"/>
      <c r="F20" s="22">
        <f t="shared" si="1"/>
        <v>1</v>
      </c>
      <c r="G20" s="23">
        <f t="shared" si="2"/>
        <v>258.1755555555556</v>
      </c>
      <c r="I20" s="22">
        <v>19</v>
      </c>
      <c r="J20" s="2">
        <v>54458.7747826087</v>
      </c>
      <c r="K20" s="23">
        <v>386.23244526672835</v>
      </c>
      <c r="L20" s="2"/>
      <c r="M20" s="2"/>
    </row>
    <row r="21" spans="1:13" ht="16.2" thickBot="1" x14ac:dyDescent="0.35">
      <c r="A21" s="24" t="s">
        <v>28</v>
      </c>
      <c r="B21" s="26">
        <v>2406.87</v>
      </c>
      <c r="C21" s="27">
        <v>8</v>
      </c>
      <c r="D21" s="25">
        <f t="shared" si="0"/>
        <v>300.85874999999999</v>
      </c>
      <c r="E21" s="2"/>
      <c r="F21" s="22">
        <f t="shared" si="1"/>
        <v>1</v>
      </c>
      <c r="G21" s="23">
        <f t="shared" si="2"/>
        <v>300.85874999999999</v>
      </c>
      <c r="I21" s="22">
        <v>20</v>
      </c>
      <c r="J21" s="2">
        <v>54823.12608695653</v>
      </c>
      <c r="K21" s="23">
        <v>386.07835272504599</v>
      </c>
      <c r="L21" s="2"/>
      <c r="M21" s="2"/>
    </row>
    <row r="22" spans="1:13" ht="16.2" thickBot="1" x14ac:dyDescent="0.35">
      <c r="A22" t="s">
        <v>29</v>
      </c>
      <c r="B22" s="2">
        <f>SUM(B2:B21)</f>
        <v>62810.93</v>
      </c>
      <c r="C22">
        <f>SUM(C2:C21)</f>
        <v>145</v>
      </c>
      <c r="D22" s="2"/>
      <c r="E22" s="2"/>
      <c r="F22" s="24">
        <f>SUM(F2:F21)</f>
        <v>20</v>
      </c>
      <c r="G22" s="25">
        <f>SUM(G2:G21)</f>
        <v>10906.033586399106</v>
      </c>
      <c r="I22" s="22">
        <v>21</v>
      </c>
      <c r="J22" s="2">
        <v>55187.477391304346</v>
      </c>
      <c r="K22" s="23">
        <v>385.92641532380662</v>
      </c>
      <c r="L22" s="2"/>
      <c r="M22" s="2"/>
    </row>
    <row r="23" spans="1:13" x14ac:dyDescent="0.3">
      <c r="I23" s="22">
        <v>22</v>
      </c>
      <c r="J23" s="2">
        <v>55551.828695652184</v>
      </c>
      <c r="K23" s="23">
        <v>385.77658816425128</v>
      </c>
      <c r="L23" s="2"/>
      <c r="M23" s="2"/>
    </row>
    <row r="24" spans="1:13" x14ac:dyDescent="0.3">
      <c r="A24" s="1" t="s">
        <v>30</v>
      </c>
      <c r="B24" s="2">
        <v>47.55</v>
      </c>
      <c r="C24" s="3"/>
      <c r="D24" s="3"/>
      <c r="I24" s="22">
        <v>23</v>
      </c>
      <c r="J24" s="2">
        <v>55916.18</v>
      </c>
      <c r="K24" s="23">
        <v>385.62882758620691</v>
      </c>
      <c r="L24" s="2"/>
      <c r="M24" s="2"/>
    </row>
    <row r="25" spans="1:13" ht="16.2" thickBot="1" x14ac:dyDescent="0.35">
      <c r="A25" s="1" t="s">
        <v>35</v>
      </c>
      <c r="B25" s="2">
        <f>B24*F22</f>
        <v>951</v>
      </c>
      <c r="C25" s="4"/>
      <c r="D25" s="4"/>
      <c r="I25" s="24">
        <v>24</v>
      </c>
      <c r="J25" s="26">
        <v>55916.18</v>
      </c>
      <c r="K25" s="25">
        <v>385.62882758620691</v>
      </c>
      <c r="L25" s="2"/>
      <c r="M25" s="2"/>
    </row>
    <row r="26" spans="1:13" x14ac:dyDescent="0.3">
      <c r="A26" s="1" t="s">
        <v>34</v>
      </c>
      <c r="B26" s="2">
        <f>G22</f>
        <v>10906.033586399106</v>
      </c>
      <c r="C26" s="4"/>
      <c r="D26" s="4"/>
    </row>
    <row r="27" spans="1:13" x14ac:dyDescent="0.3">
      <c r="A27" s="1" t="s">
        <v>31</v>
      </c>
      <c r="B27" s="2">
        <f>B26-B25</f>
        <v>9955.0335863991058</v>
      </c>
      <c r="C27" s="3"/>
      <c r="D27" s="3"/>
    </row>
    <row r="28" spans="1:13" x14ac:dyDescent="0.3">
      <c r="A28" s="1" t="s">
        <v>32</v>
      </c>
      <c r="B28" s="2">
        <f>B27/F22</f>
        <v>497.75167931995531</v>
      </c>
      <c r="C28" s="4"/>
      <c r="D28" s="4"/>
    </row>
    <row r="30" spans="1:13" ht="15.6" customHeight="1" x14ac:dyDescent="0.3">
      <c r="A30" s="1" t="s">
        <v>33</v>
      </c>
      <c r="B30">
        <v>1</v>
      </c>
      <c r="D30" s="11"/>
      <c r="E30" s="11"/>
      <c r="F30" s="11"/>
    </row>
    <row r="31" spans="1:13" x14ac:dyDescent="0.3">
      <c r="D31" s="11"/>
      <c r="E31" s="11"/>
      <c r="F31" s="11"/>
    </row>
    <row r="32" spans="1:13" ht="19.2" customHeight="1" x14ac:dyDescent="0.3">
      <c r="B32" s="2"/>
      <c r="D32" s="37"/>
      <c r="E32" s="11"/>
      <c r="F32" s="11"/>
    </row>
    <row r="33" spans="4:6" x14ac:dyDescent="0.3">
      <c r="D33" s="11"/>
      <c r="E33" s="11"/>
      <c r="F33" s="11"/>
    </row>
    <row r="34" spans="4:6" x14ac:dyDescent="0.3">
      <c r="D34" s="11"/>
      <c r="E34" s="11"/>
      <c r="F34" s="11"/>
    </row>
    <row r="35" spans="4:6" x14ac:dyDescent="0.3">
      <c r="D35" s="11"/>
      <c r="E35" s="11"/>
      <c r="F35" s="11"/>
    </row>
    <row r="36" spans="4:6" x14ac:dyDescent="0.3">
      <c r="D36" s="11"/>
      <c r="E36" s="11"/>
      <c r="F36" s="11"/>
    </row>
    <row r="37" spans="4:6" x14ac:dyDescent="0.3">
      <c r="D37" s="11"/>
      <c r="E37" s="11"/>
      <c r="F37" s="11"/>
    </row>
    <row r="38" spans="4:6" x14ac:dyDescent="0.3">
      <c r="D38" s="11"/>
      <c r="E38" s="11"/>
      <c r="F38" s="11"/>
    </row>
    <row r="39" spans="4:6" x14ac:dyDescent="0.3">
      <c r="D39" s="11"/>
      <c r="E39" s="11"/>
      <c r="F39" s="11"/>
    </row>
    <row r="40" spans="4:6" x14ac:dyDescent="0.3">
      <c r="D40" s="11"/>
      <c r="E40" s="11"/>
      <c r="F40" s="11"/>
    </row>
    <row r="41" spans="4:6" x14ac:dyDescent="0.3">
      <c r="D41" s="11"/>
      <c r="E41" s="11"/>
      <c r="F41" s="11"/>
    </row>
    <row r="50" spans="1:3" ht="16.2" thickBot="1" x14ac:dyDescent="0.35"/>
    <row r="51" spans="1:3" x14ac:dyDescent="0.3">
      <c r="A51" s="48" t="s">
        <v>171</v>
      </c>
      <c r="B51" s="49"/>
      <c r="C51" s="50"/>
    </row>
    <row r="52" spans="1:3" x14ac:dyDescent="0.3">
      <c r="A52" s="51"/>
      <c r="B52" s="52"/>
      <c r="C52" s="53"/>
    </row>
    <row r="53" spans="1:3" x14ac:dyDescent="0.3">
      <c r="A53" s="51"/>
      <c r="B53" s="52"/>
      <c r="C53" s="53"/>
    </row>
    <row r="54" spans="1:3" x14ac:dyDescent="0.3">
      <c r="A54" s="51"/>
      <c r="B54" s="52"/>
      <c r="C54" s="53"/>
    </row>
    <row r="55" spans="1:3" x14ac:dyDescent="0.3">
      <c r="A55" s="51"/>
      <c r="B55" s="52"/>
      <c r="C55" s="53"/>
    </row>
    <row r="56" spans="1:3" ht="16.2" thickBot="1" x14ac:dyDescent="0.35">
      <c r="A56" s="54"/>
      <c r="B56" s="55"/>
      <c r="C56" s="56"/>
    </row>
  </sheetData>
  <mergeCells count="1">
    <mergeCell ref="A51:C56"/>
  </mergeCells>
  <conditionalFormatting sqref="L2:M24">
    <cfRule type="colorScale" priority="2">
      <colorScale>
        <cfvo type="min"/>
        <cfvo type="percentile" val="50"/>
        <cfvo type="max"/>
        <color rgb="FF63BE7B"/>
        <color rgb="FFFCFCFF"/>
        <color rgb="FFF8696B"/>
      </colorScale>
    </cfRule>
  </conditionalFormatting>
  <conditionalFormatting sqref="M2:M24">
    <cfRule type="colorScale" priority="1">
      <colorScale>
        <cfvo type="min"/>
        <cfvo type="percentile" val="50"/>
        <cfvo type="max"/>
        <color rgb="FF63BE7B"/>
        <color rgb="FFFCFCFF"/>
        <color rgb="FFF8696B"/>
      </colorScale>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82B3CE96-E165-4EFE-95A3-096FF4AD3CDB}">
  <ds:schemaRefs/>
</ds:datastoreItem>
</file>

<file path=customXml/itemProps2.xml><?xml version="1.0" encoding="utf-8"?>
<ds:datastoreItem xmlns:ds="http://schemas.openxmlformats.org/officeDocument/2006/customXml" ds:itemID="{002AC1A7-8875-458C-B98D-F05C09A2A1D4}">
  <ds:schemaRefs/>
</ds:datastoreItem>
</file>

<file path=customXml/itemProps3.xml><?xml version="1.0" encoding="utf-8"?>
<ds:datastoreItem xmlns:ds="http://schemas.openxmlformats.org/officeDocument/2006/customXml" ds:itemID="{8EC89D96-AECD-4544-9040-204FC3C063A9}">
  <ds:schemaRefs/>
</ds:datastoreItem>
</file>

<file path=customXml/itemProps4.xml><?xml version="1.0" encoding="utf-8"?>
<ds:datastoreItem xmlns:ds="http://schemas.openxmlformats.org/officeDocument/2006/customXml" ds:itemID="{11FA130F-03FE-48F6-8BFB-8B639FFD9CBE}">
  <ds:schemaRefs/>
</ds:datastoreItem>
</file>

<file path=customXml/itemProps5.xml><?xml version="1.0" encoding="utf-8"?>
<ds:datastoreItem xmlns:ds="http://schemas.openxmlformats.org/officeDocument/2006/customXml" ds:itemID="{48B15DA4-A550-4819-8BD5-0E6F6CE21295}">
  <ds:schemaRefs/>
</ds:datastoreItem>
</file>

<file path=customXml/itemProps6.xml><?xml version="1.0" encoding="utf-8"?>
<ds:datastoreItem xmlns:ds="http://schemas.openxmlformats.org/officeDocument/2006/customXml" ds:itemID="{E0F4A635-6CE3-4875-A946-7D458CDEE1A1}">
  <ds:schemaRefs/>
</ds:datastoreItem>
</file>

<file path=customXml/itemProps7.xml><?xml version="1.0" encoding="utf-8"?>
<ds:datastoreItem xmlns:ds="http://schemas.openxmlformats.org/officeDocument/2006/customXml" ds:itemID="{B53B5EA1-16D2-4AE0-A3E4-5FA10030DB6A}">
  <ds:schemaRefs/>
</ds:datastoreItem>
</file>

<file path=customXml/itemProps8.xml><?xml version="1.0" encoding="utf-8"?>
<ds:datastoreItem xmlns:ds="http://schemas.openxmlformats.org/officeDocument/2006/customXml" ds:itemID="{B97B933B-62BA-4EE7-A92E-E7068B75F3E1}">
  <ds:schemaRefs>
    <ds:schemaRef ds:uri="http://schemas.microsoft.com/DataMashup"/>
  </ds:schemaRefs>
</ds:datastoreItem>
</file>

<file path=customXml/itemProps9.xml><?xml version="1.0" encoding="utf-8"?>
<ds:datastoreItem xmlns:ds="http://schemas.openxmlformats.org/officeDocument/2006/customXml" ds:itemID="{E9F09746-8A50-4FC8-8618-9FE3E899F780}">
  <ds:schemaRefs/>
</ds:datastoreItem>
</file>

<file path=customXml/itemProps10.xml><?xml version="1.0" encoding="utf-8"?>
<ds:datastoreItem xmlns:ds="http://schemas.openxmlformats.org/officeDocument/2006/customXml" ds:itemID="{671AB896-8FD8-4E11-9445-C4B085CD688F}">
  <ds:schemaRefs/>
</ds:datastoreItem>
</file>

<file path=customXml/itemProps11.xml><?xml version="1.0" encoding="utf-8"?>
<ds:datastoreItem xmlns:ds="http://schemas.openxmlformats.org/officeDocument/2006/customXml" ds:itemID="{3281D5F4-F40C-4691-88BC-DF6460F8C10A}">
  <ds:schemaRefs/>
</ds:datastoreItem>
</file>

<file path=customXml/itemProps12.xml><?xml version="1.0" encoding="utf-8"?>
<ds:datastoreItem xmlns:ds="http://schemas.openxmlformats.org/officeDocument/2006/customXml" ds:itemID="{C83D91D1-41DB-4979-B50E-3C9176670772}">
  <ds:schemaRefs/>
</ds:datastoreItem>
</file>

<file path=customXml/itemProps13.xml><?xml version="1.0" encoding="utf-8"?>
<ds:datastoreItem xmlns:ds="http://schemas.openxmlformats.org/officeDocument/2006/customXml" ds:itemID="{C5CE1989-CC66-4723-A0C0-FE4FCA4442E1}">
  <ds:schemaRefs/>
</ds:datastoreItem>
</file>

<file path=customXml/itemProps14.xml><?xml version="1.0" encoding="utf-8"?>
<ds:datastoreItem xmlns:ds="http://schemas.openxmlformats.org/officeDocument/2006/customXml" ds:itemID="{44E5AA77-2372-4AC0-8965-95F929437AF0}">
  <ds:schemaRefs/>
</ds:datastoreItem>
</file>

<file path=customXml/itemProps15.xml><?xml version="1.0" encoding="utf-8"?>
<ds:datastoreItem xmlns:ds="http://schemas.openxmlformats.org/officeDocument/2006/customXml" ds:itemID="{A93DDF0C-A44F-4503-A6C6-E9C54D65EBA8}">
  <ds:schemaRefs/>
</ds:datastoreItem>
</file>

<file path=customXml/itemProps16.xml><?xml version="1.0" encoding="utf-8"?>
<ds:datastoreItem xmlns:ds="http://schemas.openxmlformats.org/officeDocument/2006/customXml" ds:itemID="{B8D50355-1CB9-4667-85D4-CE612C420A33}">
  <ds:schemaRefs/>
</ds:datastoreItem>
</file>

<file path=customXml/itemProps17.xml><?xml version="1.0" encoding="utf-8"?>
<ds:datastoreItem xmlns:ds="http://schemas.openxmlformats.org/officeDocument/2006/customXml" ds:itemID="{762FE358-93E1-4FFC-878D-B41481FC3F4E}">
  <ds:schemaRefs/>
</ds:datastoreItem>
</file>

<file path=customXml/itemProps18.xml><?xml version="1.0" encoding="utf-8"?>
<ds:datastoreItem xmlns:ds="http://schemas.openxmlformats.org/officeDocument/2006/customXml" ds:itemID="{37D2CA72-1177-4E15-9064-87DF85B1215B}">
  <ds:schemaRefs/>
</ds:datastoreItem>
</file>

<file path=customXml/itemProps19.xml><?xml version="1.0" encoding="utf-8"?>
<ds:datastoreItem xmlns:ds="http://schemas.openxmlformats.org/officeDocument/2006/customXml" ds:itemID="{66C6AC62-E7D4-4E21-9961-FC5BA6A1D517}">
  <ds:schemaRefs/>
</ds:datastoreItem>
</file>

<file path=customXml/itemProps20.xml><?xml version="1.0" encoding="utf-8"?>
<ds:datastoreItem xmlns:ds="http://schemas.openxmlformats.org/officeDocument/2006/customXml" ds:itemID="{B7AA8567-BA18-4BA8-8739-CDA060A57BDC}">
  <ds:schemaRefs/>
</ds:datastoreItem>
</file>

<file path=customXml/itemProps21.xml><?xml version="1.0" encoding="utf-8"?>
<ds:datastoreItem xmlns:ds="http://schemas.openxmlformats.org/officeDocument/2006/customXml" ds:itemID="{21EC964C-49E6-44BB-AB00-EB7CAFE1072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Original Input Data</vt:lpstr>
      <vt:lpstr>Rendering Provider</vt:lpstr>
      <vt:lpstr>2019 1H Medical Claims</vt:lpstr>
      <vt:lpstr>Inpatient Length</vt:lpstr>
      <vt:lpstr>Hospital Expenses</vt:lpstr>
      <vt:lpstr>Expense_per_Admit</vt:lpstr>
      <vt:lpstr>30DayReadmitData</vt:lpstr>
      <vt:lpstr>30DayReadmitPercentage</vt:lpstr>
      <vt:lpstr>30Readmit_InpatientLengthofStay</vt:lpstr>
      <vt:lpstr>HospitalExpenses_InpatientStay</vt:lpstr>
      <vt:lpstr>Max Patients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Neal Alewine</dc:creator>
  <cp:lastModifiedBy>Sphoorthy Bellala</cp:lastModifiedBy>
  <dcterms:created xsi:type="dcterms:W3CDTF">2019-04-04T19:54:27Z</dcterms:created>
  <dcterms:modified xsi:type="dcterms:W3CDTF">2022-12-02T15:36:09Z</dcterms:modified>
</cp:coreProperties>
</file>