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DELL\Documents\Semester_2\DMA\Homework 3\"/>
    </mc:Choice>
  </mc:AlternateContent>
  <xr:revisionPtr revIDLastSave="0" documentId="13_ncr:1_{E3133B13-D02E-4AB9-B201-7705FC084C4A}" xr6:coauthVersionLast="47" xr6:coauthVersionMax="47" xr10:uidLastSave="{00000000-0000-0000-0000-000000000000}"/>
  <bookViews>
    <workbookView xWindow="-108" yWindow="-108" windowWidth="23256" windowHeight="12576" xr2:uid="{F7266131-B12F-431B-B987-7F064F26979F}"/>
  </bookViews>
  <sheets>
    <sheet name="Problem 3" sheetId="2" r:id="rId1"/>
    <sheet name="Problem 5" sheetId="1" r:id="rId2"/>
  </sheets>
  <definedNames>
    <definedName name="_xlnm._FilterDatabase" localSheetId="1" hidden="1">'Problem 5'!$B$1:$I$1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2" l="1"/>
  <c r="D15" i="2" s="1"/>
  <c r="H9" i="1"/>
  <c r="F3" i="1"/>
  <c r="F4" i="1"/>
  <c r="F5" i="1"/>
  <c r="F6" i="1"/>
  <c r="F2" i="1"/>
  <c r="E3" i="1"/>
  <c r="E4" i="1"/>
  <c r="E5" i="1"/>
  <c r="G5" i="1" s="1"/>
  <c r="H5" i="1" s="1"/>
  <c r="I5" i="1" s="1"/>
  <c r="E6" i="1"/>
  <c r="G6" i="1" s="1"/>
  <c r="H6" i="1" s="1"/>
  <c r="I6" i="1" s="1"/>
  <c r="E2" i="1"/>
  <c r="C15" i="2" l="1"/>
  <c r="B22" i="2"/>
  <c r="B21" i="2"/>
  <c r="B14" i="2"/>
  <c r="B19" i="2" s="1"/>
  <c r="D16" i="2"/>
  <c r="G4" i="1"/>
  <c r="H4" i="1" s="1"/>
  <c r="I4" i="1" s="1"/>
  <c r="G2" i="1"/>
  <c r="H2" i="1" s="1"/>
  <c r="G3" i="1"/>
  <c r="H3" i="1" s="1"/>
  <c r="I3" i="1" s="1"/>
  <c r="C14" i="2" l="1"/>
  <c r="B18" i="2"/>
  <c r="B26" i="2"/>
  <c r="C27" i="2"/>
  <c r="B15" i="2"/>
  <c r="B27" i="2" s="1"/>
  <c r="I2" i="1"/>
  <c r="H7" i="1"/>
  <c r="B31" i="2" l="1"/>
  <c r="B32" i="2"/>
  <c r="D27" i="2"/>
  <c r="C26" i="2"/>
  <c r="D26" i="2" s="1"/>
  <c r="B17" i="2"/>
  <c r="H8" i="1"/>
  <c r="D28" i="2" l="1"/>
  <c r="B30" i="2" s="1"/>
</calcChain>
</file>

<file path=xl/sharedStrings.xml><?xml version="1.0" encoding="utf-8"?>
<sst xmlns="http://schemas.openxmlformats.org/spreadsheetml/2006/main" count="58" uniqueCount="52">
  <si>
    <t>Height (X1)</t>
  </si>
  <si>
    <t>Rings (Y)</t>
  </si>
  <si>
    <t>Whole weight (X2)</t>
  </si>
  <si>
    <t>b1x1</t>
  </si>
  <si>
    <t>b2x2</t>
  </si>
  <si>
    <t>Y Predicted</t>
  </si>
  <si>
    <t>Error</t>
  </si>
  <si>
    <t>MAE</t>
  </si>
  <si>
    <t>RMSE</t>
  </si>
  <si>
    <t>Error*Error</t>
  </si>
  <si>
    <t>R2 Square</t>
  </si>
  <si>
    <t>Intercept</t>
  </si>
  <si>
    <t>Coefficient1(b1)</t>
  </si>
  <si>
    <t>Coefficient2 (b2)</t>
  </si>
  <si>
    <t>The R-squared value of 0.884 indicates that approximately 88.4% of the variation in the dependent variable can be explained by the independent variables in the model. This value is relatively high, suggesting that the model can explain a significant proportion of the variability in the data.</t>
  </si>
  <si>
    <t>The Mean Absolute Error (MAE) of 1.205 and The Root Mean Squared Error (RMSE) of 1.322 suggests that, on average, the model's predictions are off with low deviations from the actual values. These values can be considered acceptable for our problem.</t>
  </si>
  <si>
    <t>Steps</t>
  </si>
  <si>
    <t>Step 1:</t>
  </si>
  <si>
    <t>Step 2:</t>
  </si>
  <si>
    <t>Step 3:</t>
  </si>
  <si>
    <t>Calculated "Y Predicted" values using resultaed values from step 1 added with intercept (=E2+F2+$B$10)</t>
  </si>
  <si>
    <t>Calculated "b1x1" and "b2x2" using (=B2*$B$8) and (=C2*$B$9) respectively</t>
  </si>
  <si>
    <t>Calculated "Error" by "Y Predicted" - "Rings (Y)" (=D2-G2)</t>
  </si>
  <si>
    <t>Step 4:</t>
  </si>
  <si>
    <t>Calculated "MAE" using (=(SUMIF(H2:H6,"&gt;0") - SUMIF(H2:H6,"&lt;0"))/COUNT(H2:H6))</t>
  </si>
  <si>
    <t>Step 5:</t>
  </si>
  <si>
    <t>Calculated RMSE using (=SQRT(SUM(I2:I6)/COUNT(I2:I6)))</t>
  </si>
  <si>
    <t>Step 6:</t>
  </si>
  <si>
    <t>Calculated R2 Square using (=RSQ(D2:D6,G2:G6))</t>
  </si>
  <si>
    <t>Inferences</t>
  </si>
  <si>
    <t>Percentage</t>
  </si>
  <si>
    <t xml:space="preserve">Prevalence of Genetic Disorder Type-A </t>
  </si>
  <si>
    <t>Total samples</t>
  </si>
  <si>
    <t>Actual Positive observed</t>
  </si>
  <si>
    <t>sensitivity</t>
  </si>
  <si>
    <t>specificity</t>
  </si>
  <si>
    <t>stratified sampling technique ratio</t>
  </si>
  <si>
    <t>For validation set</t>
  </si>
  <si>
    <t>Confusion Matrix</t>
  </si>
  <si>
    <t>Actual Positive</t>
  </si>
  <si>
    <t>Predictive Positive</t>
  </si>
  <si>
    <t>Predictive Negative</t>
  </si>
  <si>
    <t>Actual Negative</t>
  </si>
  <si>
    <t>f1</t>
  </si>
  <si>
    <t>f2</t>
  </si>
  <si>
    <t>adjusted misclassification rate</t>
  </si>
  <si>
    <t>Precision</t>
  </si>
  <si>
    <t>misclassification rate</t>
  </si>
  <si>
    <t>Recall</t>
  </si>
  <si>
    <t>Adjusted Confusion Matrix</t>
  </si>
  <si>
    <t>Oversampling training data
or
K Fold cross validation technique</t>
  </si>
  <si>
    <t>Problem 3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</si>
</sst>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2"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3" borderId="1" xfId="0" applyFill="1" applyBorder="1"/>
    <xf numFmtId="0" fontId="0" fillId="0" borderId="2" xfId="0" applyBorder="1"/>
    <xf numFmtId="0" fontId="0" fillId="0" borderId="3" xfId="0" applyBorder="1"/>
    <xf numFmtId="0" fontId="0" fillId="0" borderId="1" xfId="0" quotePrefix="1" applyBorder="1"/>
    <xf numFmtId="0" fontId="0" fillId="3" borderId="1" xfId="0" quotePrefix="1" applyFill="1" applyBorder="1" applyAlignment="1">
      <alignment horizontal="center" vertical="center" wrapText="1"/>
    </xf>
    <xf numFmtId="0" fontId="0" fillId="4" borderId="1" xfId="0" quotePrefix="1" applyFill="1" applyBorder="1" applyAlignment="1">
      <alignment horizontal="center" vertical="center" wrapText="1"/>
    </xf>
    <xf numFmtId="0" fontId="0" fillId="6" borderId="1" xfId="0" applyFill="1" applyBorder="1" applyAlignment="1">
      <alignment horizontal="center" vertical="center"/>
    </xf>
    <xf numFmtId="0" fontId="0" fillId="0" borderId="1" xfId="0" applyBorder="1" applyAlignment="1">
      <alignment wrapText="1"/>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7" borderId="1" xfId="0" applyFill="1" applyBorder="1" applyAlignment="1">
      <alignment horizontal="center" vertical="center"/>
    </xf>
    <xf numFmtId="0" fontId="0" fillId="3" borderId="0" xfId="0" applyFill="1"/>
    <xf numFmtId="0" fontId="0" fillId="7" borderId="1" xfId="0" applyFill="1" applyBorder="1"/>
    <xf numFmtId="0" fontId="0" fillId="0" borderId="0" xfId="0" applyBorder="1"/>
    <xf numFmtId="0" fontId="0" fillId="0" borderId="0" xfId="0" applyFill="1" applyBorder="1"/>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0" fillId="0" borderId="4"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579F4-7C57-4046-95DD-19DC9816964D}">
  <dimension ref="A1:D34"/>
  <sheetViews>
    <sheetView tabSelected="1" topLeftCell="A3" workbookViewId="0">
      <selection activeCell="H29" sqref="H29"/>
    </sheetView>
  </sheetViews>
  <sheetFormatPr defaultRowHeight="14.4" x14ac:dyDescent="0.3"/>
  <cols>
    <col min="1" max="1" width="33.21875" bestFit="1" customWidth="1"/>
    <col min="2" max="2" width="15.88671875" bestFit="1" customWidth="1"/>
    <col min="3" max="3" width="16.77734375" bestFit="1" customWidth="1"/>
    <col min="4" max="5" width="9" bestFit="1" customWidth="1"/>
  </cols>
  <sheetData>
    <row r="1" spans="1:4" x14ac:dyDescent="0.3">
      <c r="A1" s="14" t="s">
        <v>30</v>
      </c>
      <c r="B1" s="14"/>
      <c r="C1" s="14"/>
    </row>
    <row r="2" spans="1:4" x14ac:dyDescent="0.3">
      <c r="A2" s="2" t="s">
        <v>31</v>
      </c>
      <c r="B2" s="2">
        <v>0.08</v>
      </c>
      <c r="C2" s="2"/>
    </row>
    <row r="3" spans="1:4" x14ac:dyDescent="0.3">
      <c r="A3" s="2"/>
      <c r="B3" s="2"/>
      <c r="C3" s="2"/>
    </row>
    <row r="4" spans="1:4" x14ac:dyDescent="0.3">
      <c r="A4" s="2" t="s">
        <v>32</v>
      </c>
      <c r="B4" s="2">
        <v>7000</v>
      </c>
      <c r="C4" s="2"/>
    </row>
    <row r="5" spans="1:4" x14ac:dyDescent="0.3">
      <c r="A5" s="2" t="s">
        <v>33</v>
      </c>
      <c r="B5" s="2">
        <v>2800</v>
      </c>
      <c r="C5" s="2"/>
    </row>
    <row r="6" spans="1:4" x14ac:dyDescent="0.3">
      <c r="A6" s="2" t="s">
        <v>34</v>
      </c>
      <c r="B6" s="2">
        <v>0.6</v>
      </c>
      <c r="C6" s="2"/>
    </row>
    <row r="7" spans="1:4" x14ac:dyDescent="0.3">
      <c r="A7" s="2" t="s">
        <v>35</v>
      </c>
      <c r="B7" s="2">
        <v>0.8</v>
      </c>
      <c r="C7" s="2"/>
    </row>
    <row r="8" spans="1:4" x14ac:dyDescent="0.3">
      <c r="A8" s="2" t="s">
        <v>36</v>
      </c>
      <c r="B8" s="2">
        <v>0.3</v>
      </c>
      <c r="C8" s="2" t="s">
        <v>37</v>
      </c>
    </row>
    <row r="12" spans="1:4" x14ac:dyDescent="0.3">
      <c r="A12" s="15" t="s">
        <v>38</v>
      </c>
    </row>
    <row r="13" spans="1:4" x14ac:dyDescent="0.3">
      <c r="A13" s="3"/>
      <c r="B13" s="3" t="s">
        <v>40</v>
      </c>
      <c r="C13" s="3" t="s">
        <v>41</v>
      </c>
    </row>
    <row r="14" spans="1:4" x14ac:dyDescent="0.3">
      <c r="A14" s="3" t="s">
        <v>39</v>
      </c>
      <c r="B14">
        <f>B6*D14</f>
        <v>504</v>
      </c>
      <c r="C14" s="3">
        <f>D14-B14</f>
        <v>336</v>
      </c>
      <c r="D14" s="3">
        <f>B8*B5</f>
        <v>840</v>
      </c>
    </row>
    <row r="15" spans="1:4" x14ac:dyDescent="0.3">
      <c r="A15" s="3" t="s">
        <v>42</v>
      </c>
      <c r="B15" s="3">
        <f>D15-C15</f>
        <v>252</v>
      </c>
      <c r="C15" s="3">
        <f>B7*D15</f>
        <v>1008</v>
      </c>
      <c r="D15" s="3">
        <f>B4*B8-D14</f>
        <v>1260</v>
      </c>
    </row>
    <row r="16" spans="1:4" x14ac:dyDescent="0.3">
      <c r="D16">
        <f>SUM(D14:D15)</f>
        <v>2100</v>
      </c>
    </row>
    <row r="17" spans="1:4" x14ac:dyDescent="0.3">
      <c r="A17" s="16" t="s">
        <v>47</v>
      </c>
      <c r="B17" s="3">
        <f>(C14+B15)/D16</f>
        <v>0.28000000000000003</v>
      </c>
    </row>
    <row r="18" spans="1:4" x14ac:dyDescent="0.3">
      <c r="A18" s="16" t="s">
        <v>46</v>
      </c>
      <c r="B18" s="3">
        <f>B14/SUM(B14:B15)</f>
        <v>0.66666666666666663</v>
      </c>
    </row>
    <row r="19" spans="1:4" x14ac:dyDescent="0.3">
      <c r="A19" s="16" t="s">
        <v>48</v>
      </c>
      <c r="B19" s="3">
        <f>B14/D14</f>
        <v>0.6</v>
      </c>
    </row>
    <row r="20" spans="1:4" x14ac:dyDescent="0.3">
      <c r="A20" s="18"/>
      <c r="B20" s="17"/>
    </row>
    <row r="21" spans="1:4" x14ac:dyDescent="0.3">
      <c r="A21" s="3" t="s">
        <v>43</v>
      </c>
      <c r="B21" s="3">
        <f>(D14/SUM(D14:D15))/B2</f>
        <v>5</v>
      </c>
    </row>
    <row r="22" spans="1:4" x14ac:dyDescent="0.3">
      <c r="A22" s="3" t="s">
        <v>44</v>
      </c>
      <c r="B22" s="3">
        <f>(D15/SUM(D14:D15))/(1-B2)</f>
        <v>0.65217391304347816</v>
      </c>
    </row>
    <row r="24" spans="1:4" x14ac:dyDescent="0.3">
      <c r="A24" s="4" t="s">
        <v>49</v>
      </c>
    </row>
    <row r="25" spans="1:4" x14ac:dyDescent="0.3">
      <c r="A25" s="3"/>
      <c r="B25" s="3" t="s">
        <v>40</v>
      </c>
      <c r="C25" s="3" t="s">
        <v>41</v>
      </c>
    </row>
    <row r="26" spans="1:4" x14ac:dyDescent="0.3">
      <c r="A26" s="3" t="s">
        <v>39</v>
      </c>
      <c r="B26">
        <f>ROUND(B14/B21,0)</f>
        <v>101</v>
      </c>
      <c r="C26" s="21">
        <f>ROUND(C14/B21,0)</f>
        <v>67</v>
      </c>
      <c r="D26" s="3">
        <f>B26+C26</f>
        <v>168</v>
      </c>
    </row>
    <row r="27" spans="1:4" x14ac:dyDescent="0.3">
      <c r="A27" s="3" t="s">
        <v>42</v>
      </c>
      <c r="B27" s="3">
        <f>ROUND(B15/B22,0)</f>
        <v>386</v>
      </c>
      <c r="C27" s="21">
        <f>ROUND(C15/B22,0)</f>
        <v>1546</v>
      </c>
      <c r="D27" s="3">
        <f>B27+C27</f>
        <v>1932</v>
      </c>
    </row>
    <row r="28" spans="1:4" x14ac:dyDescent="0.3">
      <c r="D28" s="3">
        <f>SUM(D26:D27)</f>
        <v>2100</v>
      </c>
    </row>
    <row r="30" spans="1:4" x14ac:dyDescent="0.3">
      <c r="A30" s="16" t="s">
        <v>45</v>
      </c>
      <c r="B30" s="3">
        <f>(C26+B27)/D28</f>
        <v>0.21571428571428572</v>
      </c>
    </row>
    <row r="31" spans="1:4" x14ac:dyDescent="0.3">
      <c r="A31" s="16" t="s">
        <v>46</v>
      </c>
      <c r="B31" s="3">
        <f>B26/SUM(B26:B27)</f>
        <v>0.20739219712525667</v>
      </c>
    </row>
    <row r="32" spans="1:4" x14ac:dyDescent="0.3">
      <c r="A32" s="16" t="s">
        <v>48</v>
      </c>
      <c r="B32" s="3">
        <f>B26/D26</f>
        <v>0.60119047619047616</v>
      </c>
    </row>
    <row r="34" spans="1:2" ht="86.4" x14ac:dyDescent="0.3">
      <c r="A34" s="19" t="s">
        <v>51</v>
      </c>
      <c r="B34" s="20"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AB12D-9A2B-4130-8197-D2D2CDB533EC}">
  <dimension ref="A1:J19"/>
  <sheetViews>
    <sheetView workbookViewId="0">
      <selection activeCell="I22" sqref="I22"/>
    </sheetView>
  </sheetViews>
  <sheetFormatPr defaultRowHeight="14.4" x14ac:dyDescent="0.3"/>
  <cols>
    <col min="1" max="1" width="14.6640625" bestFit="1" customWidth="1"/>
    <col min="2" max="2" width="14.21875" bestFit="1" customWidth="1"/>
    <col min="3" max="3" width="20.33203125" bestFit="1" customWidth="1"/>
    <col min="4" max="4" width="12.21875" bestFit="1" customWidth="1"/>
    <col min="5" max="6" width="12" bestFit="1" customWidth="1"/>
    <col min="7" max="7" width="14.5546875" bestFit="1" customWidth="1"/>
    <col min="8" max="8" width="12.6640625" bestFit="1" customWidth="1"/>
    <col min="9" max="9" width="14.6640625" bestFit="1" customWidth="1"/>
    <col min="10" max="10" width="61.44140625" customWidth="1"/>
  </cols>
  <sheetData>
    <row r="1" spans="1:10" x14ac:dyDescent="0.3">
      <c r="B1" s="1" t="s">
        <v>0</v>
      </c>
      <c r="C1" s="1" t="s">
        <v>2</v>
      </c>
      <c r="D1" s="1" t="s">
        <v>1</v>
      </c>
      <c r="E1" s="1" t="s">
        <v>3</v>
      </c>
      <c r="F1" s="1" t="s">
        <v>4</v>
      </c>
      <c r="G1" s="1" t="s">
        <v>5</v>
      </c>
      <c r="H1" s="1" t="s">
        <v>6</v>
      </c>
      <c r="I1" s="1" t="s">
        <v>9</v>
      </c>
    </row>
    <row r="2" spans="1:10" x14ac:dyDescent="0.3">
      <c r="B2" s="2">
        <v>0.125</v>
      </c>
      <c r="C2" s="2">
        <v>0.52249999999999996</v>
      </c>
      <c r="D2" s="2">
        <v>7</v>
      </c>
      <c r="E2" s="3">
        <f>B2*$B$8</f>
        <v>2.8347131499999998</v>
      </c>
      <c r="F2" s="3">
        <f>C2*$B$9</f>
        <v>1.0374085661499999</v>
      </c>
      <c r="G2" s="3">
        <f>E2+F2+$B$10</f>
        <v>8.9806078252005506</v>
      </c>
      <c r="H2" s="3">
        <f>D2-G2</f>
        <v>-1.9806078252005506</v>
      </c>
      <c r="I2" s="3">
        <f>H2^2</f>
        <v>3.9228073572456545</v>
      </c>
    </row>
    <row r="3" spans="1:10" x14ac:dyDescent="0.3">
      <c r="B3" s="2">
        <v>0.2</v>
      </c>
      <c r="C3" s="2">
        <v>1.4630000000000001</v>
      </c>
      <c r="D3" s="2">
        <v>11</v>
      </c>
      <c r="E3" s="3">
        <f t="shared" ref="E3:E6" si="0">B3*$B$8</f>
        <v>4.53554104</v>
      </c>
      <c r="F3" s="3">
        <f t="shared" ref="F3:F6" si="1">C3*$B$9</f>
        <v>2.9047439852200001</v>
      </c>
      <c r="G3" s="3">
        <f t="shared" ref="G3:G6" si="2">E3+F3+$B$10</f>
        <v>12.548771134270549</v>
      </c>
      <c r="H3" s="3">
        <f t="shared" ref="H3:H6" si="3">D3-G3</f>
        <v>-1.5487711342705488</v>
      </c>
      <c r="I3" s="3">
        <f t="shared" ref="I3:I6" si="4">H3^2</f>
        <v>2.3986920263496825</v>
      </c>
    </row>
    <row r="4" spans="1:10" x14ac:dyDescent="0.3">
      <c r="B4" s="2">
        <v>0.16</v>
      </c>
      <c r="C4" s="2">
        <v>0.64400000000000002</v>
      </c>
      <c r="D4" s="2">
        <v>9</v>
      </c>
      <c r="E4" s="3">
        <f t="shared" si="0"/>
        <v>3.6284328319999997</v>
      </c>
      <c r="F4" s="3">
        <f t="shared" si="1"/>
        <v>1.27864328536</v>
      </c>
      <c r="G4" s="3">
        <f t="shared" si="2"/>
        <v>10.01556222641055</v>
      </c>
      <c r="H4" s="3">
        <f t="shared" si="3"/>
        <v>-1.0155622264105499</v>
      </c>
      <c r="I4" s="3">
        <f t="shared" si="4"/>
        <v>1.0313666357119531</v>
      </c>
    </row>
    <row r="5" spans="1:10" x14ac:dyDescent="0.3">
      <c r="B5" s="2">
        <v>0.155</v>
      </c>
      <c r="C5" s="2">
        <v>0.87150000000000005</v>
      </c>
      <c r="D5" s="2">
        <v>10</v>
      </c>
      <c r="E5" s="3">
        <f t="shared" si="0"/>
        <v>3.5150443059999996</v>
      </c>
      <c r="F5" s="3">
        <f t="shared" si="1"/>
        <v>1.7303379242100001</v>
      </c>
      <c r="G5" s="3">
        <f t="shared" si="2"/>
        <v>10.353868339260551</v>
      </c>
      <c r="H5" s="3">
        <f t="shared" si="3"/>
        <v>-0.35386833926055061</v>
      </c>
      <c r="I5" s="3">
        <f t="shared" si="4"/>
        <v>0.12522280153102014</v>
      </c>
    </row>
    <row r="6" spans="1:10" x14ac:dyDescent="0.3">
      <c r="B6" s="2">
        <v>0.1</v>
      </c>
      <c r="C6" s="2">
        <v>0.378</v>
      </c>
      <c r="D6" s="2">
        <v>7</v>
      </c>
      <c r="E6" s="3">
        <f t="shared" si="0"/>
        <v>2.26777052</v>
      </c>
      <c r="F6" s="3">
        <f t="shared" si="1"/>
        <v>0.75050801532</v>
      </c>
      <c r="G6" s="3">
        <f t="shared" si="2"/>
        <v>8.1267646443705495</v>
      </c>
      <c r="H6" s="3">
        <f t="shared" si="3"/>
        <v>-1.1267646443705495</v>
      </c>
      <c r="I6" s="3">
        <f t="shared" si="4"/>
        <v>1.2695985638034908</v>
      </c>
    </row>
    <row r="7" spans="1:10" x14ac:dyDescent="0.3">
      <c r="G7" s="4" t="s">
        <v>7</v>
      </c>
      <c r="H7" s="5">
        <f>(SUMIF(H2:H6,"&gt;0") - SUMIF(H2:H6,"&lt;0"))/COUNT(H2:H6)</f>
        <v>1.2051148339025499</v>
      </c>
      <c r="I7" s="6"/>
    </row>
    <row r="8" spans="1:10" x14ac:dyDescent="0.3">
      <c r="A8" s="7" t="s">
        <v>12</v>
      </c>
      <c r="B8" s="2">
        <v>22.677705199999998</v>
      </c>
      <c r="G8" s="4" t="s">
        <v>8</v>
      </c>
      <c r="H8" s="3">
        <f>SQRT(SUM(I2:I6)/COUNT(I2:I6))</f>
        <v>1.3227008266907376</v>
      </c>
    </row>
    <row r="9" spans="1:10" x14ac:dyDescent="0.3">
      <c r="A9" s="7" t="s">
        <v>13</v>
      </c>
      <c r="B9" s="2">
        <v>1.9854709399999999</v>
      </c>
      <c r="G9" s="4" t="s">
        <v>10</v>
      </c>
      <c r="H9" s="3">
        <f>RSQ(D2:D6,G2:G6)</f>
        <v>0.88392859911643218</v>
      </c>
    </row>
    <row r="10" spans="1:10" x14ac:dyDescent="0.3">
      <c r="A10" s="3" t="s">
        <v>11</v>
      </c>
      <c r="B10" s="2">
        <v>5.10848610905055</v>
      </c>
    </row>
    <row r="11" spans="1:10" ht="57.6" x14ac:dyDescent="0.3">
      <c r="I11" s="10" t="s">
        <v>29</v>
      </c>
      <c r="J11" s="8" t="s">
        <v>14</v>
      </c>
    </row>
    <row r="12" spans="1:10" ht="57.6" x14ac:dyDescent="0.3">
      <c r="I12" s="10"/>
      <c r="J12" s="9" t="s">
        <v>15</v>
      </c>
    </row>
    <row r="13" spans="1:10" x14ac:dyDescent="0.3">
      <c r="I13" s="12" t="s">
        <v>16</v>
      </c>
      <c r="J13" s="13"/>
    </row>
    <row r="14" spans="1:10" ht="28.8" x14ac:dyDescent="0.3">
      <c r="I14" s="3" t="s">
        <v>17</v>
      </c>
      <c r="J14" s="11" t="s">
        <v>21</v>
      </c>
    </row>
    <row r="15" spans="1:10" ht="28.8" x14ac:dyDescent="0.3">
      <c r="I15" s="3" t="s">
        <v>18</v>
      </c>
      <c r="J15" s="11" t="s">
        <v>20</v>
      </c>
    </row>
    <row r="16" spans="1:10" x14ac:dyDescent="0.3">
      <c r="I16" s="3" t="s">
        <v>19</v>
      </c>
      <c r="J16" s="11" t="s">
        <v>22</v>
      </c>
    </row>
    <row r="17" spans="9:10" ht="28.8" x14ac:dyDescent="0.3">
      <c r="I17" s="3" t="s">
        <v>23</v>
      </c>
      <c r="J17" s="11" t="s">
        <v>24</v>
      </c>
    </row>
    <row r="18" spans="9:10" x14ac:dyDescent="0.3">
      <c r="I18" s="3" t="s">
        <v>25</v>
      </c>
      <c r="J18" s="11" t="s">
        <v>26</v>
      </c>
    </row>
    <row r="19" spans="9:10" x14ac:dyDescent="0.3">
      <c r="I19" s="3" t="s">
        <v>27</v>
      </c>
      <c r="J19" s="11" t="s">
        <v>28</v>
      </c>
    </row>
  </sheetData>
  <autoFilter ref="B1:I1" xr:uid="{3D0AB12D-9A2B-4130-8197-D2D2CDB533EC}"/>
  <mergeCells count="2">
    <mergeCell ref="I11:I12"/>
    <mergeCell ref="I13:J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3</vt:lpstr>
      <vt:lpstr>Problem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2023-02-23T19:35:22Z</dcterms:created>
  <dcterms:modified xsi:type="dcterms:W3CDTF">2023-02-28T04:37:08Z</dcterms:modified>
</cp:coreProperties>
</file>