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840" yWindow="-2295" windowWidth="20820" windowHeight="13200" activeTab="4"/>
  </bookViews>
  <sheets>
    <sheet name="Overview" sheetId="1" r:id="rId1"/>
    <sheet name="Standard weight" sheetId="2" r:id="rId2"/>
    <sheet name="All" sheetId="3" r:id="rId3"/>
    <sheet name="2022" sheetId="4" r:id="rId4"/>
    <sheet name="R" sheetId="5" r:id="rId5"/>
  </sheets>
  <calcPr calcId="145621"/>
</workbook>
</file>

<file path=xl/calcChain.xml><?xml version="1.0" encoding="utf-8"?>
<calcChain xmlns="http://schemas.openxmlformats.org/spreadsheetml/2006/main">
  <c r="BF121" i="3" l="1"/>
  <c r="BF119" i="3"/>
  <c r="BF120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18" i="3"/>
  <c r="AB65" i="3" l="1"/>
  <c r="R57" i="3"/>
  <c r="AQ57" i="3"/>
  <c r="Q57" i="3"/>
  <c r="Q58" i="3"/>
  <c r="Q59" i="3"/>
  <c r="Q60" i="3"/>
  <c r="Q61" i="3"/>
  <c r="Q62" i="3"/>
  <c r="Q63" i="3"/>
  <c r="Q64" i="3"/>
  <c r="Q65" i="3"/>
  <c r="Q66" i="3"/>
  <c r="Q67" i="3"/>
  <c r="Z57" i="3"/>
  <c r="X58" i="3"/>
  <c r="X59" i="3"/>
  <c r="X60" i="3"/>
  <c r="X61" i="3"/>
  <c r="X62" i="3"/>
  <c r="X63" i="3"/>
  <c r="X64" i="3"/>
  <c r="X65" i="3"/>
  <c r="X66" i="3"/>
  <c r="X67" i="3"/>
  <c r="X57" i="3"/>
  <c r="AA82" i="3" l="1"/>
  <c r="AA83" i="3"/>
  <c r="AA84" i="3"/>
  <c r="AA85" i="3"/>
  <c r="AA87" i="3"/>
  <c r="AA88" i="3"/>
  <c r="AA89" i="3"/>
  <c r="AA90" i="3"/>
  <c r="AA92" i="3"/>
  <c r="AA81" i="3"/>
  <c r="X81" i="3"/>
  <c r="Y58" i="3"/>
  <c r="Y59" i="3"/>
  <c r="Y60" i="3"/>
  <c r="Y61" i="3"/>
  <c r="Y67" i="3"/>
  <c r="Y57" i="3"/>
  <c r="R58" i="3"/>
  <c r="R59" i="3"/>
  <c r="R60" i="3"/>
  <c r="R61" i="3"/>
  <c r="R62" i="3"/>
  <c r="R63" i="3"/>
  <c r="R64" i="3"/>
  <c r="R65" i="3"/>
  <c r="R66" i="3"/>
  <c r="R67" i="3"/>
  <c r="Y66" i="3"/>
  <c r="Y62" i="3"/>
  <c r="Y63" i="3"/>
  <c r="Y64" i="3"/>
  <c r="Y65" i="3"/>
  <c r="Y81" i="3"/>
  <c r="R92" i="3"/>
  <c r="R90" i="3"/>
  <c r="R89" i="3"/>
  <c r="R88" i="3"/>
  <c r="R87" i="3"/>
  <c r="R83" i="3"/>
  <c r="R84" i="3"/>
  <c r="R85" i="3"/>
  <c r="R82" i="3"/>
  <c r="R81" i="3"/>
  <c r="V69" i="3"/>
  <c r="Z67" i="3" l="1"/>
  <c r="AA57" i="3"/>
  <c r="AB57" i="3" s="1"/>
  <c r="O48" i="3"/>
  <c r="V54" i="3"/>
  <c r="Y46" i="3" l="1"/>
  <c r="Y47" i="3"/>
  <c r="Y53" i="3"/>
  <c r="Y54" i="3"/>
  <c r="Y55" i="3"/>
  <c r="Y45" i="3"/>
  <c r="Y48" i="3"/>
  <c r="Y51" i="3"/>
  <c r="Y52" i="3"/>
  <c r="Y49" i="3"/>
  <c r="Y50" i="3"/>
  <c r="BF58" i="3" l="1"/>
  <c r="BF59" i="3"/>
  <c r="BF60" i="3"/>
  <c r="BF61" i="3"/>
  <c r="BF62" i="3"/>
  <c r="BF63" i="3"/>
  <c r="BF64" i="3"/>
  <c r="BF65" i="3"/>
  <c r="BF66" i="3"/>
  <c r="BF67" i="3"/>
  <c r="BF57" i="3"/>
  <c r="O117" i="1"/>
  <c r="O118" i="1"/>
  <c r="O119" i="1"/>
  <c r="O120" i="1"/>
  <c r="O112" i="1"/>
  <c r="O113" i="1"/>
  <c r="O114" i="1"/>
  <c r="O115" i="1"/>
  <c r="O116" i="1"/>
  <c r="O111" i="1"/>
  <c r="O109" i="1"/>
  <c r="O110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85" i="1"/>
  <c r="O84" i="1"/>
  <c r="AG99" i="3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195" i="1"/>
  <c r="O187" i="1"/>
  <c r="O188" i="1"/>
  <c r="O189" i="1"/>
  <c r="O190" i="1"/>
  <c r="O191" i="1"/>
  <c r="O192" i="1"/>
  <c r="O193" i="1"/>
  <c r="O194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42" i="1"/>
  <c r="AB82" i="3" l="1"/>
  <c r="AB83" i="3"/>
  <c r="AB84" i="3"/>
  <c r="AB85" i="3"/>
  <c r="AB87" i="3"/>
  <c r="AB88" i="3"/>
  <c r="AB89" i="3"/>
  <c r="AB90" i="3"/>
  <c r="AB92" i="3"/>
  <c r="Q81" i="3"/>
  <c r="Y82" i="3"/>
  <c r="Y83" i="3"/>
  <c r="Y84" i="3"/>
  <c r="Y85" i="3"/>
  <c r="BF86" i="3" l="1"/>
  <c r="AJ82" i="3" l="1"/>
  <c r="AJ83" i="3"/>
  <c r="AJ84" i="3"/>
  <c r="AJ85" i="3"/>
  <c r="AJ87" i="3"/>
  <c r="AJ88" i="3"/>
  <c r="AJ89" i="3"/>
  <c r="AJ90" i="3"/>
  <c r="AJ91" i="3"/>
  <c r="AJ92" i="3"/>
  <c r="AJ94" i="3"/>
  <c r="AJ95" i="3"/>
  <c r="AJ96" i="3"/>
  <c r="AJ97" i="3"/>
  <c r="AJ98" i="3"/>
  <c r="AJ100" i="3"/>
  <c r="AJ101" i="3"/>
  <c r="AJ103" i="3"/>
  <c r="AJ104" i="3"/>
  <c r="AJ105" i="3"/>
  <c r="AJ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8" i="3"/>
  <c r="AI109" i="3"/>
  <c r="AI110" i="3"/>
  <c r="AI111" i="3"/>
  <c r="AI112" i="3"/>
  <c r="AI113" i="3"/>
  <c r="AI114" i="3"/>
  <c r="AI115" i="3"/>
  <c r="AI116" i="3"/>
  <c r="AI81" i="3"/>
  <c r="AH97" i="3"/>
  <c r="AH85" i="3"/>
  <c r="AH103" i="3"/>
  <c r="AH82" i="3"/>
  <c r="AH83" i="3"/>
  <c r="AH84" i="3"/>
  <c r="AH87" i="3"/>
  <c r="AH88" i="3"/>
  <c r="AH89" i="3"/>
  <c r="AH90" i="3"/>
  <c r="AH91" i="3"/>
  <c r="AH92" i="3"/>
  <c r="AH94" i="3"/>
  <c r="AH95" i="3"/>
  <c r="AH96" i="3"/>
  <c r="AH98" i="3"/>
  <c r="AH100" i="3"/>
  <c r="AH101" i="3"/>
  <c r="AH104" i="3"/>
  <c r="AH105" i="3"/>
  <c r="AH81" i="3"/>
  <c r="AG104" i="3"/>
  <c r="AG105" i="3"/>
  <c r="AG106" i="3"/>
  <c r="AG110" i="3"/>
  <c r="AG111" i="3"/>
  <c r="AG112" i="3"/>
  <c r="AG113" i="3"/>
  <c r="AG115" i="3"/>
  <c r="AG116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100" i="3"/>
  <c r="AG101" i="3"/>
  <c r="AG102" i="3"/>
  <c r="AG103" i="3"/>
  <c r="AG81" i="3"/>
  <c r="AM116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81" i="3"/>
  <c r="AL106" i="3"/>
  <c r="AL107" i="3"/>
  <c r="AL108" i="3"/>
  <c r="AL109" i="3"/>
  <c r="AL110" i="3"/>
  <c r="AL111" i="3"/>
  <c r="AL112" i="3"/>
  <c r="AL113" i="3"/>
  <c r="AL114" i="3"/>
  <c r="AL115" i="3"/>
  <c r="AL116" i="3"/>
  <c r="B2" i="1"/>
  <c r="AL105" i="3"/>
  <c r="AL94" i="3"/>
  <c r="AL95" i="3"/>
  <c r="AL96" i="3"/>
  <c r="AL97" i="3"/>
  <c r="AL98" i="3"/>
  <c r="AL100" i="3"/>
  <c r="AL101" i="3"/>
  <c r="AL102" i="3"/>
  <c r="AL103" i="3"/>
  <c r="AL104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6" i="1"/>
  <c r="B27" i="1"/>
  <c r="B28" i="1"/>
  <c r="B29" i="1"/>
  <c r="B30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6" i="1"/>
  <c r="B67" i="1"/>
  <c r="B68" i="1"/>
  <c r="B69" i="1"/>
  <c r="B70" i="1"/>
  <c r="B71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8" i="1"/>
  <c r="B109" i="1"/>
  <c r="B110" i="1"/>
  <c r="B111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5" i="1"/>
  <c r="B146" i="1"/>
  <c r="B147" i="1"/>
  <c r="B148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82" i="1"/>
  <c r="B183" i="1"/>
  <c r="B184" i="1"/>
  <c r="B185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9" i="1"/>
  <c r="B220" i="1"/>
  <c r="B221" i="1"/>
  <c r="B222" i="1"/>
  <c r="B228" i="1"/>
  <c r="D228" i="1" s="1"/>
  <c r="B229" i="1"/>
  <c r="B230" i="1"/>
  <c r="B231" i="1"/>
  <c r="B23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9" i="1"/>
  <c r="D230" i="1"/>
  <c r="D231" i="1"/>
  <c r="D232" i="1"/>
  <c r="AJ106" i="3" l="1"/>
  <c r="AJ114" i="3"/>
  <c r="AJ113" i="3"/>
  <c r="AJ111" i="3"/>
  <c r="AJ110" i="3"/>
  <c r="AJ102" i="3"/>
  <c r="AJ86" i="3"/>
  <c r="AJ112" i="3"/>
  <c r="AJ109" i="3"/>
  <c r="AJ93" i="3"/>
  <c r="AJ116" i="3"/>
  <c r="AJ108" i="3"/>
  <c r="AJ115" i="3"/>
  <c r="AJ107" i="3"/>
  <c r="AJ99" i="3"/>
  <c r="AH93" i="3"/>
  <c r="AH109" i="3"/>
  <c r="AH110" i="3"/>
  <c r="AH108" i="3"/>
  <c r="AH99" i="3"/>
  <c r="AH116" i="3"/>
  <c r="AH115" i="3"/>
  <c r="AH107" i="3"/>
  <c r="AH114" i="3"/>
  <c r="AH106" i="3"/>
  <c r="AH113" i="3"/>
  <c r="AH112" i="3"/>
  <c r="AH86" i="3"/>
  <c r="AH111" i="3"/>
  <c r="AH102" i="3"/>
  <c r="AL99" i="3"/>
  <c r="AL93" i="3"/>
  <c r="AL87" i="3"/>
  <c r="AL88" i="3"/>
  <c r="AL85" i="3"/>
  <c r="AL89" i="3"/>
  <c r="AL81" i="3"/>
  <c r="AL90" i="3"/>
  <c r="AL91" i="3"/>
  <c r="AL83" i="3"/>
  <c r="AL92" i="3"/>
  <c r="AL82" i="3"/>
  <c r="AL84" i="3"/>
  <c r="J57" i="3"/>
  <c r="AP57" i="3" s="1"/>
  <c r="CD56" i="3" l="1"/>
  <c r="CE56" i="3" s="1"/>
  <c r="CD55" i="3"/>
  <c r="CE55" i="3" s="1"/>
  <c r="CD54" i="3"/>
  <c r="CE54" i="3" s="1"/>
  <c r="CD53" i="3"/>
  <c r="CE53" i="3" s="1"/>
  <c r="CD52" i="3"/>
  <c r="CE52" i="3" s="1"/>
  <c r="CD51" i="3"/>
  <c r="CE51" i="3" s="1"/>
  <c r="CD50" i="3"/>
  <c r="CE50" i="3" s="1"/>
  <c r="CD49" i="3"/>
  <c r="CE49" i="3" s="1"/>
  <c r="CD48" i="3"/>
  <c r="CE48" i="3" s="1"/>
  <c r="CD47" i="3"/>
  <c r="CE47" i="3" s="1"/>
  <c r="CD46" i="3"/>
  <c r="CE46" i="3" s="1"/>
  <c r="Q92" i="3"/>
  <c r="W92" i="3"/>
  <c r="X92" i="3"/>
  <c r="J92" i="3"/>
  <c r="Q91" i="3"/>
  <c r="W91" i="3"/>
  <c r="X91" i="3"/>
  <c r="J91" i="3"/>
  <c r="Q90" i="3"/>
  <c r="W90" i="3"/>
  <c r="X90" i="3"/>
  <c r="J90" i="3"/>
  <c r="Q89" i="3"/>
  <c r="W89" i="3"/>
  <c r="X89" i="3"/>
  <c r="J89" i="3"/>
  <c r="Q88" i="3"/>
  <c r="W88" i="3"/>
  <c r="X88" i="3"/>
  <c r="J88" i="3"/>
  <c r="Q87" i="3"/>
  <c r="W87" i="3"/>
  <c r="X87" i="3"/>
  <c r="J87" i="3"/>
  <c r="W86" i="3"/>
  <c r="Q85" i="3"/>
  <c r="W85" i="3"/>
  <c r="X85" i="3"/>
  <c r="J85" i="3"/>
  <c r="Q84" i="3"/>
  <c r="BF84" i="3" s="1"/>
  <c r="W84" i="3"/>
  <c r="X84" i="3"/>
  <c r="J84" i="3"/>
  <c r="Q83" i="3"/>
  <c r="W83" i="3"/>
  <c r="X83" i="3"/>
  <c r="J83" i="3"/>
  <c r="Q82" i="3"/>
  <c r="W82" i="3"/>
  <c r="X82" i="3"/>
  <c r="J82" i="3"/>
  <c r="W81" i="3"/>
  <c r="J81" i="3"/>
  <c r="BF81" i="3" s="1"/>
  <c r="BF87" i="3" l="1"/>
  <c r="BF91" i="3"/>
  <c r="BF89" i="3"/>
  <c r="BF88" i="3"/>
  <c r="BF90" i="3"/>
  <c r="BF82" i="3"/>
  <c r="BF83" i="3"/>
  <c r="BF85" i="3"/>
  <c r="BF92" i="3"/>
  <c r="BK81" i="3"/>
  <c r="BK83" i="3"/>
  <c r="BK89" i="3"/>
  <c r="BK91" i="3"/>
  <c r="BK85" i="3"/>
  <c r="BK88" i="3"/>
  <c r="BK90" i="3"/>
  <c r="BK84" i="3"/>
  <c r="BK87" i="3"/>
  <c r="Y88" i="3"/>
  <c r="BL82" i="3"/>
  <c r="Y90" i="3"/>
  <c r="BL81" i="3"/>
  <c r="Y87" i="3"/>
  <c r="Y92" i="3"/>
  <c r="Y89" i="3"/>
  <c r="BL89" i="3" s="1"/>
  <c r="Y91" i="3"/>
  <c r="BK92" i="3"/>
  <c r="BK82" i="3"/>
  <c r="AO58" i="3"/>
  <c r="AO59" i="3"/>
  <c r="AO60" i="3"/>
  <c r="AO61" i="3"/>
  <c r="AO62" i="3"/>
  <c r="AO63" i="3"/>
  <c r="AO64" i="3"/>
  <c r="AO65" i="3"/>
  <c r="AO66" i="3"/>
  <c r="AO67" i="3"/>
  <c r="AO57" i="3"/>
  <c r="Z2" i="4"/>
  <c r="W2" i="4"/>
  <c r="AA16" i="4"/>
  <c r="AA15" i="4"/>
  <c r="AA3" i="4"/>
  <c r="AA4" i="4"/>
  <c r="AA5" i="4"/>
  <c r="AA6" i="4"/>
  <c r="AA8" i="4"/>
  <c r="AA9" i="4"/>
  <c r="AA10" i="4"/>
  <c r="AA11" i="4"/>
  <c r="AA12" i="4"/>
  <c r="AA13" i="4"/>
  <c r="AA2" i="4"/>
  <c r="Y3" i="4"/>
  <c r="Y4" i="4"/>
  <c r="Y5" i="4"/>
  <c r="Y6" i="4"/>
  <c r="Y8" i="4"/>
  <c r="Y9" i="4"/>
  <c r="Y10" i="4"/>
  <c r="Y11" i="4"/>
  <c r="Y12" i="4"/>
  <c r="Y13" i="4"/>
  <c r="Y2" i="4"/>
  <c r="X3" i="4"/>
  <c r="X4" i="4"/>
  <c r="X5" i="4"/>
  <c r="X6" i="4"/>
  <c r="X8" i="4"/>
  <c r="X9" i="4"/>
  <c r="X10" i="4"/>
  <c r="X11" i="4"/>
  <c r="X12" i="4"/>
  <c r="X13" i="4"/>
  <c r="X2" i="4"/>
  <c r="V57" i="3"/>
  <c r="W57" i="3" s="1"/>
  <c r="AG107" i="3"/>
  <c r="AG108" i="3"/>
  <c r="AG109" i="3"/>
  <c r="AG114" i="3"/>
  <c r="Z81" i="3" l="1"/>
  <c r="AB81" i="3" s="1"/>
  <c r="BM89" i="3"/>
  <c r="BN89" i="3" s="1"/>
  <c r="BO89" i="3" s="1"/>
  <c r="BM81" i="3"/>
  <c r="BN81" i="3" s="1"/>
  <c r="BO81" i="3" s="1"/>
  <c r="Z90" i="3"/>
  <c r="Z89" i="3"/>
  <c r="BL83" i="3"/>
  <c r="BM83" i="3" s="1"/>
  <c r="BN83" i="3" s="1"/>
  <c r="BO83" i="3" s="1"/>
  <c r="BL88" i="3"/>
  <c r="BM88" i="3" s="1"/>
  <c r="BN88" i="3" s="1"/>
  <c r="BO88" i="3" s="1"/>
  <c r="BL92" i="3"/>
  <c r="BM92" i="3" s="1"/>
  <c r="BN92" i="3" s="1"/>
  <c r="BO92" i="3" s="1"/>
  <c r="BL85" i="3"/>
  <c r="BM85" i="3" s="1"/>
  <c r="BN85" i="3" s="1"/>
  <c r="BO85" i="3" s="1"/>
  <c r="BL84" i="3"/>
  <c r="BM84" i="3" s="1"/>
  <c r="BN84" i="3" s="1"/>
  <c r="BO84" i="3" s="1"/>
  <c r="Z87" i="3"/>
  <c r="Z88" i="3"/>
  <c r="Z83" i="3"/>
  <c r="BL91" i="3"/>
  <c r="BM91" i="3" s="1"/>
  <c r="BN91" i="3" s="1"/>
  <c r="BO91" i="3" s="1"/>
  <c r="Z85" i="3"/>
  <c r="BL90" i="3"/>
  <c r="BM90" i="3" s="1"/>
  <c r="BN90" i="3" s="1"/>
  <c r="BO90" i="3" s="1"/>
  <c r="Z92" i="3"/>
  <c r="BL87" i="3"/>
  <c r="BM87" i="3" s="1"/>
  <c r="BN87" i="3" s="1"/>
  <c r="BO87" i="3" s="1"/>
  <c r="Z84" i="3"/>
  <c r="Z91" i="3"/>
  <c r="AA91" i="3" s="1"/>
  <c r="AB91" i="3" s="1"/>
  <c r="Z82" i="3"/>
  <c r="BM82" i="3"/>
  <c r="BN82" i="3" s="1"/>
  <c r="BO82" i="3" s="1"/>
  <c r="AT58" i="3"/>
  <c r="AT59" i="3"/>
  <c r="AT60" i="3"/>
  <c r="AT61" i="3"/>
  <c r="AT62" i="3"/>
  <c r="AT63" i="3"/>
  <c r="AT64" i="3"/>
  <c r="AT65" i="3"/>
  <c r="AT66" i="3"/>
  <c r="AT67" i="3"/>
  <c r="AT57" i="3"/>
  <c r="AD2" i="4"/>
  <c r="J58" i="3"/>
  <c r="J59" i="3"/>
  <c r="J60" i="3"/>
  <c r="J61" i="3"/>
  <c r="J62" i="3"/>
  <c r="J63" i="3"/>
  <c r="J64" i="3"/>
  <c r="J65" i="3"/>
  <c r="J66" i="3"/>
  <c r="J67" i="3"/>
  <c r="D34" i="4"/>
  <c r="E34" i="4" s="1"/>
  <c r="D5" i="4" s="1"/>
  <c r="AD5" i="4" s="1"/>
  <c r="D33" i="4"/>
  <c r="E33" i="4" s="1"/>
  <c r="D6" i="4" s="1"/>
  <c r="D32" i="4"/>
  <c r="E32" i="4" s="1"/>
  <c r="D10" i="4" s="1"/>
  <c r="D31" i="4"/>
  <c r="E31" i="4" s="1"/>
  <c r="D30" i="4"/>
  <c r="E30" i="4" s="1"/>
  <c r="D13" i="4" s="1"/>
  <c r="D29" i="4"/>
  <c r="E29" i="4" s="1"/>
  <c r="D28" i="4"/>
  <c r="E28" i="4" s="1"/>
  <c r="D27" i="4"/>
  <c r="E27" i="4" s="1"/>
  <c r="D26" i="4"/>
  <c r="E26" i="4" s="1"/>
  <c r="D25" i="4"/>
  <c r="E25" i="4" s="1"/>
  <c r="D2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9" i="4" s="1"/>
  <c r="AD9" i="4" s="1"/>
  <c r="D17" i="4"/>
  <c r="E17" i="4" s="1"/>
  <c r="D16" i="4"/>
  <c r="E16" i="4" s="1"/>
  <c r="D8" i="4" s="1"/>
  <c r="AD8" i="4" s="1"/>
  <c r="BA57" i="3"/>
  <c r="V58" i="3"/>
  <c r="V59" i="3"/>
  <c r="V60" i="3"/>
  <c r="V61" i="3"/>
  <c r="V62" i="3"/>
  <c r="V63" i="3"/>
  <c r="V64" i="3"/>
  <c r="V65" i="3"/>
  <c r="V66" i="3"/>
  <c r="V67" i="3"/>
  <c r="AU57" i="3"/>
  <c r="W13" i="4"/>
  <c r="Z13" i="4" s="1"/>
  <c r="V13" i="4"/>
  <c r="K13" i="4"/>
  <c r="J13" i="4"/>
  <c r="G13" i="4"/>
  <c r="W12" i="4"/>
  <c r="Z12" i="4" s="1"/>
  <c r="V12" i="4"/>
  <c r="J12" i="4"/>
  <c r="K12" i="4" s="1"/>
  <c r="G12" i="4"/>
  <c r="AD11" i="4"/>
  <c r="V11" i="4"/>
  <c r="W11" i="4" s="1"/>
  <c r="Z11" i="4" s="1"/>
  <c r="J11" i="4"/>
  <c r="K11" i="4" s="1"/>
  <c r="G11" i="4"/>
  <c r="W10" i="4"/>
  <c r="Z10" i="4" s="1"/>
  <c r="V10" i="4"/>
  <c r="J10" i="4"/>
  <c r="K10" i="4" s="1"/>
  <c r="G10" i="4"/>
  <c r="W9" i="4"/>
  <c r="Z9" i="4" s="1"/>
  <c r="V9" i="4"/>
  <c r="K9" i="4"/>
  <c r="J9" i="4"/>
  <c r="G9" i="4"/>
  <c r="V8" i="4"/>
  <c r="W8" i="4" s="1"/>
  <c r="Z8" i="4" s="1"/>
  <c r="J8" i="4"/>
  <c r="K8" i="4" s="1"/>
  <c r="G8" i="4"/>
  <c r="V7" i="4"/>
  <c r="W6" i="4"/>
  <c r="Z6" i="4" s="1"/>
  <c r="V6" i="4"/>
  <c r="J6" i="4"/>
  <c r="K6" i="4" s="1"/>
  <c r="G6" i="4"/>
  <c r="W5" i="4"/>
  <c r="Z5" i="4" s="1"/>
  <c r="V5" i="4"/>
  <c r="K5" i="4"/>
  <c r="J5" i="4"/>
  <c r="G5" i="4"/>
  <c r="AD4" i="4"/>
  <c r="V4" i="4"/>
  <c r="W4" i="4" s="1"/>
  <c r="Z4" i="4" s="1"/>
  <c r="J4" i="4"/>
  <c r="K4" i="4" s="1"/>
  <c r="G4" i="4"/>
  <c r="AD3" i="4"/>
  <c r="V3" i="4"/>
  <c r="W3" i="4" s="1"/>
  <c r="Z3" i="4" s="1"/>
  <c r="K3" i="4"/>
  <c r="J3" i="4"/>
  <c r="G3" i="4"/>
  <c r="V2" i="4"/>
  <c r="J2" i="4"/>
  <c r="K2" i="4" s="1"/>
  <c r="G2" i="4"/>
  <c r="AU62" i="3" l="1"/>
  <c r="AV62" i="3" s="1"/>
  <c r="AW62" i="3" s="1"/>
  <c r="W62" i="3"/>
  <c r="AU60" i="3"/>
  <c r="AV60" i="3" s="1"/>
  <c r="AW60" i="3" s="1"/>
  <c r="W60" i="3"/>
  <c r="AU67" i="3"/>
  <c r="AV67" i="3" s="1"/>
  <c r="AW67" i="3" s="1"/>
  <c r="W67" i="3"/>
  <c r="AU59" i="3"/>
  <c r="AV59" i="3" s="1"/>
  <c r="AW59" i="3" s="1"/>
  <c r="W59" i="3"/>
  <c r="AU66" i="3"/>
  <c r="AV66" i="3" s="1"/>
  <c r="AW66" i="3" s="1"/>
  <c r="W66" i="3"/>
  <c r="AU58" i="3"/>
  <c r="AV58" i="3" s="1"/>
  <c r="AW58" i="3" s="1"/>
  <c r="W58" i="3"/>
  <c r="AU61" i="3"/>
  <c r="AV61" i="3" s="1"/>
  <c r="AW61" i="3" s="1"/>
  <c r="W61" i="3"/>
  <c r="AU65" i="3"/>
  <c r="AV65" i="3" s="1"/>
  <c r="AW65" i="3" s="1"/>
  <c r="W65" i="3"/>
  <c r="AU64" i="3"/>
  <c r="AV64" i="3" s="1"/>
  <c r="AW64" i="3" s="1"/>
  <c r="W64" i="3"/>
  <c r="AU63" i="3"/>
  <c r="AV63" i="3" s="1"/>
  <c r="AW63" i="3" s="1"/>
  <c r="W63" i="3"/>
  <c r="AP59" i="3"/>
  <c r="AP58" i="3"/>
  <c r="AP65" i="3"/>
  <c r="AP64" i="3"/>
  <c r="AP63" i="3"/>
  <c r="AP62" i="3"/>
  <c r="AP67" i="3"/>
  <c r="AP66" i="3"/>
  <c r="AP61" i="3"/>
  <c r="AP60" i="3"/>
  <c r="DA45" i="3"/>
  <c r="AV57" i="3"/>
  <c r="AW57" i="3" s="1"/>
  <c r="DA46" i="3"/>
  <c r="CV86" i="3"/>
  <c r="AD13" i="4"/>
  <c r="AB4" i="4"/>
  <c r="AC4" i="4" s="1"/>
  <c r="AB6" i="4"/>
  <c r="AB5" i="4"/>
  <c r="AC5" i="4" s="1"/>
  <c r="AB2" i="4"/>
  <c r="AC2" i="4" s="1"/>
  <c r="AB13" i="4"/>
  <c r="AC13" i="4" s="1"/>
  <c r="AB8" i="4"/>
  <c r="AC8" i="4" s="1"/>
  <c r="AB9" i="4"/>
  <c r="AC9" i="4" s="1"/>
  <c r="AB10" i="4"/>
  <c r="AB12" i="4"/>
  <c r="AB3" i="4"/>
  <c r="AC3" i="4" s="1"/>
  <c r="AD6" i="4"/>
  <c r="AD10" i="4"/>
  <c r="AD12" i="4"/>
  <c r="AB11" i="4"/>
  <c r="AQ61" i="3" l="1"/>
  <c r="CV90" i="3" s="1"/>
  <c r="AQ66" i="3"/>
  <c r="CQ95" i="3" s="1"/>
  <c r="AQ67" i="3"/>
  <c r="CQ96" i="3" s="1"/>
  <c r="AA67" i="3"/>
  <c r="AB67" i="3" s="1"/>
  <c r="AQ65" i="3"/>
  <c r="AX65" i="3" s="1"/>
  <c r="AQ64" i="3"/>
  <c r="CQ93" i="3" s="1"/>
  <c r="Z64" i="3"/>
  <c r="AA64" i="3" s="1"/>
  <c r="AB64" i="3" s="1"/>
  <c r="AQ60" i="3"/>
  <c r="CV89" i="3" s="1"/>
  <c r="AQ62" i="3"/>
  <c r="CV91" i="3" s="1"/>
  <c r="AQ58" i="3"/>
  <c r="CV87" i="3" s="1"/>
  <c r="AQ63" i="3"/>
  <c r="CV92" i="3" s="1"/>
  <c r="AQ59" i="3"/>
  <c r="CV88" i="3" s="1"/>
  <c r="AX67" i="3"/>
  <c r="AY67" i="3" s="1"/>
  <c r="AZ67" i="3" s="1"/>
  <c r="AX57" i="3"/>
  <c r="AY57" i="3" s="1"/>
  <c r="AZ57" i="3" s="1"/>
  <c r="AC12" i="4"/>
  <c r="AC6" i="4"/>
  <c r="AC11" i="4"/>
  <c r="AC10" i="4"/>
  <c r="Z58" i="3" l="1"/>
  <c r="AA58" i="3" s="1"/>
  <c r="AB58" i="3" s="1"/>
  <c r="Z65" i="3"/>
  <c r="AA65" i="3" s="1"/>
  <c r="Z62" i="3"/>
  <c r="AA62" i="3" s="1"/>
  <c r="AB62" i="3" s="1"/>
  <c r="Z63" i="3"/>
  <c r="AA63" i="3" s="1"/>
  <c r="AB63" i="3" s="1"/>
  <c r="Z61" i="3"/>
  <c r="AA61" i="3" s="1"/>
  <c r="AB61" i="3" s="1"/>
  <c r="Z59" i="3"/>
  <c r="AA59" i="3" s="1"/>
  <c r="AB59" i="3" s="1"/>
  <c r="Z60" i="3"/>
  <c r="AA60" i="3" s="1"/>
  <c r="AB60" i="3" s="1"/>
  <c r="Z66" i="3"/>
  <c r="AA66" i="3" s="1"/>
  <c r="AB66" i="3" s="1"/>
  <c r="AX58" i="3"/>
  <c r="AY58" i="3" s="1"/>
  <c r="AZ58" i="3" s="1"/>
  <c r="AX62" i="3"/>
  <c r="AY62" i="3" s="1"/>
  <c r="AZ62" i="3" s="1"/>
  <c r="AX60" i="3"/>
  <c r="AY60" i="3" s="1"/>
  <c r="AZ60" i="3" s="1"/>
  <c r="AX66" i="3"/>
  <c r="AY66" i="3" s="1"/>
  <c r="AZ66" i="3" s="1"/>
  <c r="AX64" i="3"/>
  <c r="AY64" i="3" s="1"/>
  <c r="AZ64" i="3" s="1"/>
  <c r="CQ94" i="3"/>
  <c r="AX59" i="3"/>
  <c r="AY59" i="3" s="1"/>
  <c r="AZ59" i="3" s="1"/>
  <c r="AX63" i="3"/>
  <c r="AY63" i="3" s="1"/>
  <c r="AZ63" i="3" s="1"/>
  <c r="AX61" i="3"/>
  <c r="AY61" i="3" s="1"/>
  <c r="AZ61" i="3" s="1"/>
  <c r="DE86" i="3" l="1"/>
  <c r="DE87" i="3"/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9" i="1"/>
  <c r="N110" i="1"/>
  <c r="N111" i="1"/>
  <c r="N115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6" i="1"/>
  <c r="N147" i="1"/>
  <c r="N148" i="1"/>
  <c r="N152" i="1"/>
  <c r="N154" i="1"/>
  <c r="N155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3" i="1"/>
  <c r="N184" i="1"/>
  <c r="O185" i="1"/>
  <c r="N186" i="1"/>
  <c r="O186" i="1" s="1"/>
  <c r="AI107" i="3" s="1"/>
  <c r="N188" i="1"/>
  <c r="N189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84" i="1"/>
</calcChain>
</file>

<file path=xl/sharedStrings.xml><?xml version="1.0" encoding="utf-8"?>
<sst xmlns="http://schemas.openxmlformats.org/spreadsheetml/2006/main" count="4353" uniqueCount="228">
  <si>
    <t>Analysis</t>
  </si>
  <si>
    <t>TreeNr</t>
  </si>
  <si>
    <t>Date</t>
  </si>
  <si>
    <t>Organ</t>
  </si>
  <si>
    <t>Treatment</t>
  </si>
  <si>
    <t>Size</t>
  </si>
  <si>
    <t>Name</t>
  </si>
  <si>
    <t>Weight [mg]</t>
  </si>
  <si>
    <t>Data</t>
  </si>
  <si>
    <t>d13C_sugar</t>
  </si>
  <si>
    <t>Tree1</t>
  </si>
  <si>
    <t>Roots</t>
  </si>
  <si>
    <t>Girdling</t>
  </si>
  <si>
    <t>&lt;2mm</t>
  </si>
  <si>
    <t>Hilman</t>
  </si>
  <si>
    <t>2-5mm</t>
  </si>
  <si>
    <t>Tree2</t>
  </si>
  <si>
    <t>Control</t>
  </si>
  <si>
    <t>Tree3</t>
  </si>
  <si>
    <t>Tree4</t>
  </si>
  <si>
    <t>Tree5</t>
  </si>
  <si>
    <t>Tree7</t>
  </si>
  <si>
    <t>Tree8</t>
  </si>
  <si>
    <t>Tree9</t>
  </si>
  <si>
    <t>Tree10</t>
  </si>
  <si>
    <t>Tree11</t>
  </si>
  <si>
    <t>Tree12</t>
  </si>
  <si>
    <t>Screen</t>
  </si>
  <si>
    <t>Succ_1</t>
  </si>
  <si>
    <t>Standard</t>
  </si>
  <si>
    <t>Succ_3</t>
  </si>
  <si>
    <t>Succ_5</t>
  </si>
  <si>
    <t>Maleinsäure</t>
  </si>
  <si>
    <t>Populus</t>
  </si>
  <si>
    <t>New roots</t>
  </si>
  <si>
    <t>Girding</t>
  </si>
  <si>
    <t>Succ_1#2</t>
  </si>
  <si>
    <t>Succ_3#2</t>
  </si>
  <si>
    <t>Succ_5#2</t>
  </si>
  <si>
    <t>Maleinsäure#2</t>
  </si>
  <si>
    <t>Populus#2</t>
  </si>
  <si>
    <t>Populus#3</t>
  </si>
  <si>
    <t>d13C_starch</t>
  </si>
  <si>
    <t>Succ_1#3</t>
  </si>
  <si>
    <t>Succ_3#3</t>
  </si>
  <si>
    <t>Succ_5#3</t>
  </si>
  <si>
    <t>Ryeflour#2</t>
  </si>
  <si>
    <t>Maleinsäure#3</t>
  </si>
  <si>
    <t>Succ_1#4</t>
  </si>
  <si>
    <t>Succ_3#4</t>
  </si>
  <si>
    <t>Succ_5#4</t>
  </si>
  <si>
    <t>Ryeflour#3</t>
  </si>
  <si>
    <t>Maleinsäure#4</t>
  </si>
  <si>
    <t>Glucose_sugar</t>
  </si>
  <si>
    <t>Ryeflour</t>
  </si>
  <si>
    <t>n.a.</t>
  </si>
  <si>
    <t>Blank</t>
  </si>
  <si>
    <t>Blank#2</t>
  </si>
  <si>
    <t>Sucrose_sugar</t>
  </si>
  <si>
    <t>Fructose_sugar</t>
  </si>
  <si>
    <t>Glucose_starch</t>
  </si>
  <si>
    <t>Blank#3</t>
  </si>
  <si>
    <t>Blank#4</t>
  </si>
  <si>
    <t>weight</t>
  </si>
  <si>
    <t>Dilution</t>
  </si>
  <si>
    <t>1:40</t>
  </si>
  <si>
    <t>1:30</t>
  </si>
  <si>
    <t>1:20</t>
  </si>
  <si>
    <t>1:2</t>
  </si>
  <si>
    <t>1:15</t>
  </si>
  <si>
    <t>1:10</t>
  </si>
  <si>
    <t>Tree6</t>
  </si>
  <si>
    <t>CO2_efflux</t>
  </si>
  <si>
    <t>ARQ</t>
  </si>
  <si>
    <t>Respired_D14</t>
  </si>
  <si>
    <t>Respired_d13C</t>
  </si>
  <si>
    <t>d13C</t>
  </si>
  <si>
    <t>D14C</t>
  </si>
  <si>
    <t>Water-soluble</t>
  </si>
  <si>
    <t>Soluble_D14C</t>
  </si>
  <si>
    <t>Glucose</t>
  </si>
  <si>
    <t>Sucrose</t>
  </si>
  <si>
    <t>Sample</t>
  </si>
  <si>
    <t>Tree</t>
  </si>
  <si>
    <t>Respired_14C</t>
  </si>
  <si>
    <t>WS_14C</t>
  </si>
  <si>
    <t>Glucose_w_w</t>
  </si>
  <si>
    <t>Sucrose_w_w</t>
  </si>
  <si>
    <t>Fructose_w_w</t>
  </si>
  <si>
    <t>Starch</t>
  </si>
  <si>
    <t>a-cellulose</t>
  </si>
  <si>
    <t>Fructose</t>
  </si>
  <si>
    <t>Annual</t>
  </si>
  <si>
    <t>Galium mullugo</t>
  </si>
  <si>
    <t>Galium aparine</t>
  </si>
  <si>
    <t>Stellaria graminea</t>
  </si>
  <si>
    <t>Campanula rotundifolia</t>
  </si>
  <si>
    <t>Veronica officinalis</t>
  </si>
  <si>
    <t>Tree2_new_roots_2021</t>
  </si>
  <si>
    <t>Tree3_new_roots_2021</t>
  </si>
  <si>
    <t>Tree5a_new_roots_2021</t>
  </si>
  <si>
    <t>Tree5b_new_roots_2021</t>
  </si>
  <si>
    <t>Tree6_new_roots_2021</t>
  </si>
  <si>
    <t>Tree7_new_roots_2021</t>
  </si>
  <si>
    <t>Tree8_new_roots_2021</t>
  </si>
  <si>
    <t>Tree9_new_roots_2021</t>
  </si>
  <si>
    <t>Tree11a_new_roots_2021</t>
  </si>
  <si>
    <t>Tree11b_new_roots_2021</t>
  </si>
  <si>
    <t>Stachys_annual_2021</t>
  </si>
  <si>
    <t>Rumex_annual_2021</t>
  </si>
  <si>
    <t>Stachys</t>
  </si>
  <si>
    <t>Rumex</t>
  </si>
  <si>
    <t>Plant</t>
  </si>
  <si>
    <t>Concentration</t>
  </si>
  <si>
    <t>Tree 9C</t>
  </si>
  <si>
    <t>Water-soluble C</t>
  </si>
  <si>
    <t>Tree 5C</t>
  </si>
  <si>
    <t>Tree 5A</t>
  </si>
  <si>
    <t>Tree 4B</t>
  </si>
  <si>
    <t>Tree 4C</t>
  </si>
  <si>
    <t>Cellulose</t>
  </si>
  <si>
    <t>Value</t>
  </si>
  <si>
    <t>Respiration</t>
  </si>
  <si>
    <t>respired_d13C</t>
  </si>
  <si>
    <t>ppm_Boaz</t>
  </si>
  <si>
    <t>O2</t>
  </si>
  <si>
    <t>Weight</t>
  </si>
  <si>
    <t>Inc</t>
  </si>
  <si>
    <t>Volume</t>
  </si>
  <si>
    <t>Start</t>
  </si>
  <si>
    <t>End</t>
  </si>
  <si>
    <t>Duration</t>
  </si>
  <si>
    <t>co2</t>
  </si>
  <si>
    <t>DO2</t>
  </si>
  <si>
    <t>ppm Petra</t>
  </si>
  <si>
    <t>SD</t>
  </si>
  <si>
    <t>Flaschendruck bar</t>
  </si>
  <si>
    <t>Argon-Druck bar</t>
  </si>
  <si>
    <t>Air pressure</t>
  </si>
  <si>
    <t>Temp</t>
  </si>
  <si>
    <t> saturated vapor pressure:</t>
  </si>
  <si>
    <t>Dry pressure</t>
  </si>
  <si>
    <t>O2 corrected</t>
  </si>
  <si>
    <t>CO2_corrected</t>
  </si>
  <si>
    <t>CO2_corrected for ARQ</t>
  </si>
  <si>
    <t>DO2 corrected</t>
  </si>
  <si>
    <t>ARQ_bulk</t>
  </si>
  <si>
    <t>DO2_vapor_CO2</t>
  </si>
  <si>
    <t>CO2 efflux</t>
  </si>
  <si>
    <t>Inc13</t>
  </si>
  <si>
    <t>Inc7</t>
  </si>
  <si>
    <t>ppm_Petra_corrected</t>
  </si>
  <si>
    <t>ARQ bulk</t>
  </si>
  <si>
    <t>O2_vapor_corr</t>
  </si>
  <si>
    <t>DO2_corr</t>
  </si>
  <si>
    <t>DO2_corrected</t>
  </si>
  <si>
    <t>ChamberNr</t>
  </si>
  <si>
    <t>Weight empty [g]</t>
  </si>
  <si>
    <t>Weight+Water [g]</t>
  </si>
  <si>
    <t>Wasser [g]</t>
  </si>
  <si>
    <t>Chamber Vol. [cm³]</t>
  </si>
  <si>
    <t>Comment</t>
  </si>
  <si>
    <t>weighted for Master</t>
  </si>
  <si>
    <t>Inc3</t>
  </si>
  <si>
    <t>ID</t>
  </si>
  <si>
    <t>Location</t>
  </si>
  <si>
    <t>Person</t>
  </si>
  <si>
    <t>#1</t>
  </si>
  <si>
    <t>HER</t>
  </si>
  <si>
    <t>B.Hilman</t>
  </si>
  <si>
    <t>19.08.2021</t>
  </si>
  <si>
    <t>Roots Inc.</t>
  </si>
  <si>
    <t>#2</t>
  </si>
  <si>
    <t>18.08.2021</t>
  </si>
  <si>
    <t>#3</t>
  </si>
  <si>
    <t>#4</t>
  </si>
  <si>
    <t>#5</t>
  </si>
  <si>
    <t>#6</t>
  </si>
  <si>
    <t>not available</t>
  </si>
  <si>
    <t>#7</t>
  </si>
  <si>
    <t>#8</t>
  </si>
  <si>
    <t>#9</t>
  </si>
  <si>
    <t>#10</t>
  </si>
  <si>
    <t>#11</t>
  </si>
  <si>
    <t>#12</t>
  </si>
  <si>
    <t>Weight_inc</t>
  </si>
  <si>
    <t>CO2_Petra_percent</t>
  </si>
  <si>
    <t>CO2_Boaz_percent</t>
  </si>
  <si>
    <t>s</t>
  </si>
  <si>
    <t>Roots &lt;2</t>
  </si>
  <si>
    <t>DO2_vapor</t>
  </si>
  <si>
    <t>DCO2</t>
  </si>
  <si>
    <t>Year</t>
  </si>
  <si>
    <t>Dry_air_end</t>
  </si>
  <si>
    <t>N2_2.5_1</t>
  </si>
  <si>
    <t>N2_2.5_2</t>
  </si>
  <si>
    <t>Fraction_inc</t>
  </si>
  <si>
    <t>End Petra inc</t>
  </si>
  <si>
    <t>O2_vapor</t>
  </si>
  <si>
    <t>WS_d13C</t>
  </si>
  <si>
    <t>SD_ppm_petra</t>
  </si>
  <si>
    <t>Roots 2-5</t>
  </si>
  <si>
    <t>_1</t>
  </si>
  <si>
    <t>_3</t>
  </si>
  <si>
    <t>_5</t>
  </si>
  <si>
    <t>in</t>
  </si>
  <si>
    <t>lu</t>
  </si>
  <si>
    <t>lo</t>
  </si>
  <si>
    <t>k</t>
  </si>
  <si>
    <t>k#</t>
  </si>
  <si>
    <t>SD_d13C_resp</t>
  </si>
  <si>
    <t>Starch_d13C</t>
  </si>
  <si>
    <t>Remarks</t>
  </si>
  <si>
    <t>80% sure</t>
  </si>
  <si>
    <t xml:space="preserve">100% sure </t>
  </si>
  <si>
    <t>uncertain source</t>
  </si>
  <si>
    <t>100% looks dry</t>
  </si>
  <si>
    <t>Remarks2</t>
  </si>
  <si>
    <t>Bulk tissue (not cellulose)</t>
  </si>
  <si>
    <t>Stem</t>
  </si>
  <si>
    <t>NA</t>
  </si>
  <si>
    <t>Screen roots</t>
  </si>
  <si>
    <t>03</t>
  </si>
  <si>
    <t>26/07/223 15:08</t>
  </si>
  <si>
    <t>26/07/223 15:01</t>
  </si>
  <si>
    <t>26/07/223 15:18</t>
  </si>
  <si>
    <t>26/07/223 14:38</t>
  </si>
  <si>
    <t>26/07/223 15:06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</si>
</sst>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1"/>
      <color rgb="FF00610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000000"/>
      <name val="+mn-lt"/>
    </font>
    <font>
      <sz val="11"/>
      <color rgb="FF000000"/>
      <name val="+mn-lt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C5E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4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15" applyNumberFormat="0" applyAlignment="0" applyProtection="0"/>
    <xf numFmtId="0" fontId="19" fillId="11" borderId="16" applyNumberFormat="0" applyAlignment="0" applyProtection="0"/>
    <xf numFmtId="0" fontId="20" fillId="11" borderId="15" applyNumberFormat="0" applyAlignment="0" applyProtection="0"/>
    <xf numFmtId="0" fontId="21" fillId="0" borderId="17" applyNumberFormat="0" applyFill="0" applyAlignment="0" applyProtection="0"/>
    <xf numFmtId="0" fontId="22" fillId="12" borderId="18" applyNumberFormat="0" applyAlignment="0" applyProtection="0"/>
    <xf numFmtId="0" fontId="23" fillId="0" borderId="0" applyNumberFormat="0" applyFill="0" applyBorder="0" applyAlignment="0" applyProtection="0"/>
    <xf numFmtId="0" fontId="11" fillId="13" borderId="19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5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25" fillId="37" borderId="0" applyNumberFormat="0" applyBorder="0" applyAlignment="0" applyProtection="0"/>
  </cellStyleXfs>
  <cellXfs count="59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1" xfId="0" applyFont="1" applyFill="1" applyBorder="1" applyAlignment="1">
      <alignment horizontal="left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0" fontId="4" fillId="0" borderId="4" xfId="0" applyFont="1" applyBorder="1"/>
    <xf numFmtId="164" fontId="0" fillId="0" borderId="0" xfId="0" applyNumberFormat="1" applyFill="1" applyBorder="1"/>
    <xf numFmtId="0" fontId="4" fillId="2" borderId="4" xfId="0" applyFont="1" applyFill="1" applyBorder="1"/>
    <xf numFmtId="0" fontId="4" fillId="3" borderId="4" xfId="0" applyFont="1" applyFill="1" applyBorder="1"/>
    <xf numFmtId="0" fontId="6" fillId="0" borderId="5" xfId="0" applyFont="1" applyBorder="1"/>
    <xf numFmtId="0" fontId="0" fillId="0" borderId="0" xfId="0" applyNumberFormat="1" applyAlignment="1">
      <alignment horizontal="left"/>
    </xf>
    <xf numFmtId="165" fontId="4" fillId="0" borderId="4" xfId="0" applyNumberFormat="1" applyFont="1" applyBorder="1"/>
    <xf numFmtId="0" fontId="6" fillId="0" borderId="6" xfId="0" applyFont="1" applyFill="1" applyBorder="1"/>
    <xf numFmtId="2" fontId="5" fillId="4" borderId="0" xfId="1" applyNumberFormat="1" applyBorder="1" applyAlignment="1">
      <alignment horizontal="center" vertical="center"/>
    </xf>
    <xf numFmtId="0" fontId="7" fillId="0" borderId="0" xfId="0" applyFont="1" applyBorder="1"/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64" fontId="0" fillId="0" borderId="7" xfId="0" applyNumberFormat="1" applyBorder="1"/>
    <xf numFmtId="164" fontId="7" fillId="0" borderId="0" xfId="0" applyNumberFormat="1" applyFont="1" applyBorder="1"/>
    <xf numFmtId="164" fontId="0" fillId="5" borderId="8" xfId="0" applyNumberFormat="1" applyFill="1" applyBorder="1"/>
    <xf numFmtId="2" fontId="4" fillId="0" borderId="4" xfId="0" applyNumberFormat="1" applyFont="1" applyBorder="1"/>
    <xf numFmtId="164" fontId="0" fillId="6" borderId="0" xfId="0" applyNumberFormat="1" applyFill="1"/>
    <xf numFmtId="164" fontId="0" fillId="0" borderId="9" xfId="0" applyNumberFormat="1" applyBorder="1"/>
    <xf numFmtId="164" fontId="0" fillId="0" borderId="10" xfId="0" applyNumberFormat="1" applyBorder="1"/>
    <xf numFmtId="0" fontId="1" fillId="0" borderId="0" xfId="0" applyFont="1"/>
    <xf numFmtId="0" fontId="8" fillId="0" borderId="0" xfId="0" applyFont="1"/>
    <xf numFmtId="0" fontId="0" fillId="0" borderId="0" xfId="0" applyAlignment="1">
      <alignment horizontal="right"/>
    </xf>
    <xf numFmtId="0" fontId="9" fillId="0" borderId="11" xfId="0" applyFont="1" applyBorder="1"/>
    <xf numFmtId="0" fontId="0" fillId="0" borderId="0" xfId="0" applyAlignment="1">
      <alignment vertical="center" wrapText="1"/>
    </xf>
    <xf numFmtId="2" fontId="10" fillId="0" borderId="0" xfId="0" applyNumberFormat="1" applyFont="1"/>
    <xf numFmtId="164" fontId="5" fillId="4" borderId="0" xfId="1" applyNumberFormat="1"/>
    <xf numFmtId="164" fontId="0" fillId="5" borderId="0" xfId="0" applyNumberFormat="1" applyFill="1" applyBorder="1"/>
    <xf numFmtId="0" fontId="6" fillId="0" borderId="0" xfId="0" applyFont="1" applyBorder="1"/>
    <xf numFmtId="164" fontId="0" fillId="0" borderId="0" xfId="0" applyNumberFormat="1" applyBorder="1"/>
    <xf numFmtId="2" fontId="4" fillId="0" borderId="0" xfId="0" applyNumberFormat="1" applyFont="1" applyBorder="1"/>
    <xf numFmtId="0" fontId="4" fillId="0" borderId="0" xfId="0" applyFont="1" applyBorder="1"/>
    <xf numFmtId="17" fontId="0" fillId="0" borderId="0" xfId="0" applyNumberFormat="1"/>
    <xf numFmtId="0" fontId="0" fillId="6" borderId="0" xfId="0" applyFill="1"/>
    <xf numFmtId="2" fontId="0" fillId="7" borderId="0" xfId="0" applyNumberFormat="1" applyFill="1" applyAlignment="1">
      <alignment horizontal="center"/>
    </xf>
    <xf numFmtId="0" fontId="0" fillId="0" borderId="0" xfId="0"/>
    <xf numFmtId="0" fontId="0" fillId="0" borderId="0" xfId="0" applyNumberFormat="1"/>
    <xf numFmtId="164" fontId="0" fillId="0" borderId="0" xfId="0" quotePrefix="1" applyNumberFormat="1"/>
    <xf numFmtId="164" fontId="16" fillId="8" borderId="0" xfId="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7"/>
  <sheetViews>
    <sheetView workbookViewId="0">
      <pane ySplit="1" topLeftCell="A15" activePane="bottomLeft" state="frozen"/>
      <selection pane="bottomLeft" activeCell="P116" sqref="P116"/>
    </sheetView>
  </sheetViews>
  <sheetFormatPr defaultColWidth="8.7109375" defaultRowHeight="15"/>
  <cols>
    <col min="1" max="1" width="13.7109375" bestFit="1" customWidth="1"/>
    <col min="2" max="4" width="13.7109375" customWidth="1"/>
    <col min="5" max="5" width="14.28515625" bestFit="1" customWidth="1"/>
    <col min="6" max="6" width="10.28515625" bestFit="1" customWidth="1"/>
    <col min="11" max="11" width="12.28515625" style="10" bestFit="1" customWidth="1"/>
    <col min="12" max="12" width="9.28515625" style="8"/>
    <col min="13" max="13" width="8.7109375" style="15"/>
  </cols>
  <sheetData>
    <row r="1" spans="1:15">
      <c r="A1" s="1" t="s">
        <v>0</v>
      </c>
      <c r="B1" s="1"/>
      <c r="C1" s="1"/>
      <c r="D1" s="1"/>
      <c r="E1" s="2" t="s">
        <v>1</v>
      </c>
      <c r="F1" s="2" t="s">
        <v>3</v>
      </c>
      <c r="G1" s="2" t="s">
        <v>4</v>
      </c>
      <c r="H1" s="2" t="s">
        <v>5</v>
      </c>
      <c r="I1" s="2" t="s">
        <v>2</v>
      </c>
      <c r="J1" s="2" t="s">
        <v>6</v>
      </c>
      <c r="K1" s="3" t="s">
        <v>7</v>
      </c>
      <c r="L1" s="4" t="s">
        <v>8</v>
      </c>
      <c r="M1" s="17" t="s">
        <v>64</v>
      </c>
      <c r="O1" t="s">
        <v>121</v>
      </c>
    </row>
    <row r="2" spans="1:15">
      <c r="A2" t="s">
        <v>9</v>
      </c>
      <c r="B2" t="str">
        <f>IF(EXACT(H2,"&lt;2mm"),"Roots &lt;2",IF(EXACT(H2,"2-5mm"),"Roots 2-5"))</f>
        <v>Roots &lt;2</v>
      </c>
      <c r="C2" s="14">
        <v>1</v>
      </c>
      <c r="D2" s="14" t="str">
        <f>B2&amp;C2</f>
        <v>Roots &lt;21</v>
      </c>
      <c r="E2" s="5" t="s">
        <v>10</v>
      </c>
      <c r="F2" s="5" t="s">
        <v>11</v>
      </c>
      <c r="G2" s="5" t="s">
        <v>12</v>
      </c>
      <c r="H2" s="5" t="s">
        <v>13</v>
      </c>
      <c r="I2" s="5">
        <v>2022</v>
      </c>
      <c r="J2" s="6" t="s">
        <v>14</v>
      </c>
      <c r="K2" s="7">
        <v>100.3</v>
      </c>
      <c r="O2" s="8">
        <v>-27.591085926463052</v>
      </c>
    </row>
    <row r="3" spans="1:15">
      <c r="A3" t="s">
        <v>9</v>
      </c>
      <c r="B3" t="str">
        <f t="shared" ref="B3:B66" si="0">IF(EXACT(H3,"&lt;2mm"),"Roots &lt;2",IF(EXACT(H3,"2-5mm"),"Roots 2-5"))</f>
        <v>Roots 2-5</v>
      </c>
      <c r="C3" s="14">
        <v>1</v>
      </c>
      <c r="D3" s="14" t="str">
        <f t="shared" ref="D3:D66" si="1">B3&amp;C3</f>
        <v>Roots 2-51</v>
      </c>
      <c r="E3" s="5" t="s">
        <v>10</v>
      </c>
      <c r="F3" s="5" t="s">
        <v>11</v>
      </c>
      <c r="G3" s="5" t="s">
        <v>12</v>
      </c>
      <c r="H3" s="5" t="s">
        <v>15</v>
      </c>
      <c r="I3" s="5">
        <v>2022</v>
      </c>
      <c r="J3" s="5" t="s">
        <v>14</v>
      </c>
      <c r="K3" s="7">
        <v>100.01</v>
      </c>
      <c r="O3" s="8">
        <v>-28.239423297805462</v>
      </c>
    </row>
    <row r="4" spans="1:15">
      <c r="A4" t="s">
        <v>9</v>
      </c>
      <c r="B4" t="str">
        <f t="shared" si="0"/>
        <v>Roots &lt;2</v>
      </c>
      <c r="C4" s="14">
        <v>2</v>
      </c>
      <c r="D4" s="14" t="str">
        <f t="shared" si="1"/>
        <v>Roots &lt;22</v>
      </c>
      <c r="E4" s="5" t="s">
        <v>16</v>
      </c>
      <c r="F4" s="5" t="s">
        <v>11</v>
      </c>
      <c r="G4" s="5" t="s">
        <v>17</v>
      </c>
      <c r="H4" s="5" t="s">
        <v>13</v>
      </c>
      <c r="I4" s="5">
        <v>2022</v>
      </c>
      <c r="J4" s="5" t="s">
        <v>14</v>
      </c>
      <c r="K4" s="7">
        <v>100.29</v>
      </c>
      <c r="O4" s="8">
        <v>-26.626577430921916</v>
      </c>
    </row>
    <row r="5" spans="1:15">
      <c r="A5" t="s">
        <v>9</v>
      </c>
      <c r="B5" t="str">
        <f t="shared" si="0"/>
        <v>Roots 2-5</v>
      </c>
      <c r="C5" s="14">
        <v>2</v>
      </c>
      <c r="D5" s="14" t="str">
        <f t="shared" si="1"/>
        <v>Roots 2-52</v>
      </c>
      <c r="E5" s="5" t="s">
        <v>16</v>
      </c>
      <c r="F5" s="5" t="s">
        <v>11</v>
      </c>
      <c r="G5" s="5" t="s">
        <v>17</v>
      </c>
      <c r="H5" s="5" t="s">
        <v>15</v>
      </c>
      <c r="I5" s="5">
        <v>2022</v>
      </c>
      <c r="J5" s="5" t="s">
        <v>14</v>
      </c>
      <c r="K5" s="7">
        <v>100.04</v>
      </c>
      <c r="O5" s="8">
        <v>-26.86763529228649</v>
      </c>
    </row>
    <row r="6" spans="1:15">
      <c r="A6" t="s">
        <v>9</v>
      </c>
      <c r="B6" t="str">
        <f t="shared" si="0"/>
        <v>Roots &lt;2</v>
      </c>
      <c r="C6" s="14">
        <v>3</v>
      </c>
      <c r="D6" s="14" t="str">
        <f t="shared" si="1"/>
        <v>Roots &lt;23</v>
      </c>
      <c r="E6" s="5" t="s">
        <v>18</v>
      </c>
      <c r="F6" s="5" t="s">
        <v>11</v>
      </c>
      <c r="G6" s="5" t="s">
        <v>17</v>
      </c>
      <c r="H6" s="5" t="s">
        <v>13</v>
      </c>
      <c r="I6" s="5">
        <v>2022</v>
      </c>
      <c r="J6" s="5" t="s">
        <v>14</v>
      </c>
      <c r="K6" s="7">
        <v>100.01</v>
      </c>
      <c r="O6" s="8">
        <v>-27.829610494589005</v>
      </c>
    </row>
    <row r="7" spans="1:15">
      <c r="A7" t="s">
        <v>9</v>
      </c>
      <c r="B7" t="str">
        <f t="shared" si="0"/>
        <v>Roots 2-5</v>
      </c>
      <c r="C7" s="14">
        <v>3</v>
      </c>
      <c r="D7" s="14" t="str">
        <f t="shared" si="1"/>
        <v>Roots 2-53</v>
      </c>
      <c r="E7" s="5" t="s">
        <v>18</v>
      </c>
      <c r="F7" s="5" t="s">
        <v>11</v>
      </c>
      <c r="G7" s="5" t="s">
        <v>17</v>
      </c>
      <c r="H7" s="5" t="s">
        <v>15</v>
      </c>
      <c r="I7" s="5">
        <v>2022</v>
      </c>
      <c r="J7" s="5" t="s">
        <v>14</v>
      </c>
      <c r="K7" s="7">
        <v>100.55</v>
      </c>
      <c r="O7" s="8">
        <v>-27.679223323670765</v>
      </c>
    </row>
    <row r="8" spans="1:15">
      <c r="A8" t="s">
        <v>9</v>
      </c>
      <c r="B8" t="str">
        <f t="shared" si="0"/>
        <v>Roots &lt;2</v>
      </c>
      <c r="C8" s="14">
        <v>4</v>
      </c>
      <c r="D8" s="14" t="str">
        <f t="shared" si="1"/>
        <v>Roots &lt;24</v>
      </c>
      <c r="E8" s="5" t="s">
        <v>19</v>
      </c>
      <c r="F8" s="5" t="s">
        <v>11</v>
      </c>
      <c r="G8" s="5" t="s">
        <v>17</v>
      </c>
      <c r="H8" s="5" t="s">
        <v>13</v>
      </c>
      <c r="I8" s="5">
        <v>2022</v>
      </c>
      <c r="J8" s="5" t="s">
        <v>14</v>
      </c>
      <c r="K8" s="7">
        <v>100.12</v>
      </c>
      <c r="O8" s="8">
        <v>-27.481823944886276</v>
      </c>
    </row>
    <row r="9" spans="1:15">
      <c r="A9" t="s">
        <v>9</v>
      </c>
      <c r="B9" t="str">
        <f t="shared" si="0"/>
        <v>Roots 2-5</v>
      </c>
      <c r="C9" s="14">
        <v>4</v>
      </c>
      <c r="D9" s="14" t="str">
        <f t="shared" si="1"/>
        <v>Roots 2-54</v>
      </c>
      <c r="E9" s="5" t="s">
        <v>19</v>
      </c>
      <c r="F9" s="5" t="s">
        <v>11</v>
      </c>
      <c r="G9" s="5" t="s">
        <v>17</v>
      </c>
      <c r="H9" s="5" t="s">
        <v>15</v>
      </c>
      <c r="I9" s="5">
        <v>2022</v>
      </c>
      <c r="J9" s="5" t="s">
        <v>14</v>
      </c>
      <c r="K9" s="7">
        <v>100.28</v>
      </c>
      <c r="O9" s="8">
        <v>-28.26424639737353</v>
      </c>
    </row>
    <row r="10" spans="1:15">
      <c r="A10" t="s">
        <v>9</v>
      </c>
      <c r="B10" t="str">
        <f t="shared" si="0"/>
        <v>Roots &lt;2</v>
      </c>
      <c r="C10" s="14">
        <v>5</v>
      </c>
      <c r="D10" s="14" t="str">
        <f t="shared" si="1"/>
        <v>Roots &lt;25</v>
      </c>
      <c r="E10" s="5" t="s">
        <v>20</v>
      </c>
      <c r="F10" s="5" t="s">
        <v>11</v>
      </c>
      <c r="G10" s="5" t="s">
        <v>17</v>
      </c>
      <c r="H10" s="5" t="s">
        <v>13</v>
      </c>
      <c r="I10" s="5">
        <v>2022</v>
      </c>
      <c r="J10" s="5" t="s">
        <v>14</v>
      </c>
      <c r="K10" s="7">
        <v>100.07</v>
      </c>
      <c r="O10" s="8">
        <v>-27.541726360562876</v>
      </c>
    </row>
    <row r="11" spans="1:15">
      <c r="A11" t="s">
        <v>9</v>
      </c>
      <c r="B11" t="str">
        <f t="shared" si="0"/>
        <v>Roots 2-5</v>
      </c>
      <c r="C11" s="14">
        <v>5</v>
      </c>
      <c r="D11" s="14" t="str">
        <f t="shared" si="1"/>
        <v>Roots 2-55</v>
      </c>
      <c r="E11" s="5" t="s">
        <v>20</v>
      </c>
      <c r="F11" s="5" t="s">
        <v>11</v>
      </c>
      <c r="G11" s="5" t="s">
        <v>17</v>
      </c>
      <c r="H11" s="5" t="s">
        <v>15</v>
      </c>
      <c r="I11" s="5">
        <v>2022</v>
      </c>
      <c r="J11" s="5" t="s">
        <v>14</v>
      </c>
      <c r="K11" s="7">
        <v>100.15</v>
      </c>
      <c r="O11" s="8">
        <v>-27.21509028534317</v>
      </c>
    </row>
    <row r="12" spans="1:15">
      <c r="A12" t="s">
        <v>9</v>
      </c>
      <c r="B12" t="str">
        <f t="shared" si="0"/>
        <v>Roots &lt;2</v>
      </c>
      <c r="C12" s="14">
        <v>7</v>
      </c>
      <c r="D12" s="14" t="str">
        <f t="shared" si="1"/>
        <v>Roots &lt;27</v>
      </c>
      <c r="E12" s="5" t="s">
        <v>21</v>
      </c>
      <c r="F12" s="5" t="s">
        <v>11</v>
      </c>
      <c r="G12" s="5" t="s">
        <v>12</v>
      </c>
      <c r="H12" s="5" t="s">
        <v>13</v>
      </c>
      <c r="I12" s="5">
        <v>2022</v>
      </c>
      <c r="J12" s="5" t="s">
        <v>14</v>
      </c>
      <c r="K12" s="7">
        <v>100.23</v>
      </c>
      <c r="O12" s="8">
        <v>-29.177158150784976</v>
      </c>
    </row>
    <row r="13" spans="1:15">
      <c r="A13" t="s">
        <v>9</v>
      </c>
      <c r="B13" t="str">
        <f t="shared" si="0"/>
        <v>Roots 2-5</v>
      </c>
      <c r="C13" s="14">
        <v>7</v>
      </c>
      <c r="D13" s="14" t="str">
        <f t="shared" si="1"/>
        <v>Roots 2-57</v>
      </c>
      <c r="E13" s="5" t="s">
        <v>21</v>
      </c>
      <c r="F13" s="5" t="s">
        <v>11</v>
      </c>
      <c r="G13" s="5" t="s">
        <v>12</v>
      </c>
      <c r="H13" s="5" t="s">
        <v>15</v>
      </c>
      <c r="I13" s="5">
        <v>2022</v>
      </c>
      <c r="J13" s="5" t="s">
        <v>14</v>
      </c>
      <c r="K13" s="7">
        <v>100.22</v>
      </c>
      <c r="O13" s="8">
        <v>-29.771143086883029</v>
      </c>
    </row>
    <row r="14" spans="1:15">
      <c r="A14" t="s">
        <v>9</v>
      </c>
      <c r="B14" t="str">
        <f t="shared" si="0"/>
        <v>Roots &lt;2</v>
      </c>
      <c r="C14" s="14">
        <v>8</v>
      </c>
      <c r="D14" s="14" t="str">
        <f t="shared" si="1"/>
        <v>Roots &lt;28</v>
      </c>
      <c r="E14" s="5" t="s">
        <v>22</v>
      </c>
      <c r="F14" s="5" t="s">
        <v>11</v>
      </c>
      <c r="G14" s="5" t="s">
        <v>12</v>
      </c>
      <c r="H14" s="5" t="s">
        <v>13</v>
      </c>
      <c r="I14" s="5">
        <v>2022</v>
      </c>
      <c r="J14" s="5" t="s">
        <v>14</v>
      </c>
      <c r="K14" s="7">
        <v>100.23</v>
      </c>
      <c r="O14" s="8">
        <v>-28.103355863405977</v>
      </c>
    </row>
    <row r="15" spans="1:15">
      <c r="A15" t="s">
        <v>9</v>
      </c>
      <c r="B15" t="str">
        <f t="shared" si="0"/>
        <v>Roots 2-5</v>
      </c>
      <c r="C15" s="14">
        <v>8</v>
      </c>
      <c r="D15" s="14" t="str">
        <f t="shared" si="1"/>
        <v>Roots 2-58</v>
      </c>
      <c r="E15" s="5" t="s">
        <v>22</v>
      </c>
      <c r="F15" s="5" t="s">
        <v>11</v>
      </c>
      <c r="G15" s="5" t="s">
        <v>12</v>
      </c>
      <c r="H15" s="5" t="s">
        <v>15</v>
      </c>
      <c r="I15" s="5">
        <v>2022</v>
      </c>
      <c r="J15" s="5" t="s">
        <v>14</v>
      </c>
      <c r="K15" s="7">
        <v>100.29</v>
      </c>
      <c r="O15" s="8">
        <v>-28.957586949037918</v>
      </c>
    </row>
    <row r="16" spans="1:15">
      <c r="A16" t="s">
        <v>9</v>
      </c>
      <c r="B16" t="str">
        <f t="shared" si="0"/>
        <v>Roots &lt;2</v>
      </c>
      <c r="C16" s="14">
        <v>9</v>
      </c>
      <c r="D16" s="14" t="str">
        <f t="shared" si="1"/>
        <v>Roots &lt;29</v>
      </c>
      <c r="E16" s="5" t="s">
        <v>23</v>
      </c>
      <c r="F16" s="5" t="s">
        <v>11</v>
      </c>
      <c r="G16" s="5" t="s">
        <v>17</v>
      </c>
      <c r="H16" s="5" t="s">
        <v>13</v>
      </c>
      <c r="I16" s="5">
        <v>2022</v>
      </c>
      <c r="J16" s="5" t="s">
        <v>14</v>
      </c>
      <c r="K16" s="7">
        <v>100.19</v>
      </c>
      <c r="O16" s="8">
        <v>-27.446579966667382</v>
      </c>
    </row>
    <row r="17" spans="1:15">
      <c r="A17" t="s">
        <v>9</v>
      </c>
      <c r="B17" t="str">
        <f t="shared" si="0"/>
        <v>Roots &lt;2</v>
      </c>
      <c r="C17" s="14">
        <v>10</v>
      </c>
      <c r="D17" s="14" t="str">
        <f t="shared" si="1"/>
        <v>Roots &lt;210</v>
      </c>
      <c r="E17" s="5" t="s">
        <v>24</v>
      </c>
      <c r="F17" s="5" t="s">
        <v>11</v>
      </c>
      <c r="G17" s="5" t="s">
        <v>12</v>
      </c>
      <c r="H17" s="5" t="s">
        <v>13</v>
      </c>
      <c r="I17" s="5">
        <v>2022</v>
      </c>
      <c r="J17" s="5" t="s">
        <v>14</v>
      </c>
      <c r="K17" s="7">
        <v>100.17</v>
      </c>
      <c r="O17" s="8">
        <v>-29.783928867009305</v>
      </c>
    </row>
    <row r="18" spans="1:15">
      <c r="A18" t="s">
        <v>9</v>
      </c>
      <c r="B18" t="str">
        <f t="shared" si="0"/>
        <v>Roots 2-5</v>
      </c>
      <c r="C18" s="14">
        <v>10</v>
      </c>
      <c r="D18" s="14" t="str">
        <f t="shared" si="1"/>
        <v>Roots 2-510</v>
      </c>
      <c r="E18" s="5" t="s">
        <v>24</v>
      </c>
      <c r="F18" s="5" t="s">
        <v>11</v>
      </c>
      <c r="G18" s="5" t="s">
        <v>12</v>
      </c>
      <c r="H18" s="5" t="s">
        <v>15</v>
      </c>
      <c r="I18" s="5">
        <v>2022</v>
      </c>
      <c r="J18" s="5" t="s">
        <v>14</v>
      </c>
      <c r="K18" s="7">
        <v>100.06</v>
      </c>
      <c r="O18" s="8">
        <v>-27.770650731612793</v>
      </c>
    </row>
    <row r="19" spans="1:15">
      <c r="A19" t="s">
        <v>9</v>
      </c>
      <c r="B19" t="str">
        <f t="shared" si="0"/>
        <v>Roots &lt;2</v>
      </c>
      <c r="C19" s="14">
        <v>11</v>
      </c>
      <c r="D19" s="14" t="str">
        <f t="shared" si="1"/>
        <v>Roots &lt;211</v>
      </c>
      <c r="E19" s="5" t="s">
        <v>25</v>
      </c>
      <c r="F19" s="5" t="s">
        <v>11</v>
      </c>
      <c r="G19" s="5" t="s">
        <v>12</v>
      </c>
      <c r="H19" s="5" t="s">
        <v>13</v>
      </c>
      <c r="I19" s="5">
        <v>2022</v>
      </c>
      <c r="J19" s="5" t="s">
        <v>14</v>
      </c>
      <c r="K19" s="7">
        <v>100.15</v>
      </c>
      <c r="O19" s="8">
        <v>-26.643884173532694</v>
      </c>
    </row>
    <row r="20" spans="1:15">
      <c r="A20" t="s">
        <v>9</v>
      </c>
      <c r="B20" t="str">
        <f t="shared" si="0"/>
        <v>Roots 2-5</v>
      </c>
      <c r="C20" s="14">
        <v>11</v>
      </c>
      <c r="D20" s="14" t="str">
        <f t="shared" si="1"/>
        <v>Roots 2-511</v>
      </c>
      <c r="E20" s="5" t="s">
        <v>25</v>
      </c>
      <c r="F20" s="5" t="s">
        <v>11</v>
      </c>
      <c r="G20" s="5" t="s">
        <v>12</v>
      </c>
      <c r="H20" s="5" t="s">
        <v>15</v>
      </c>
      <c r="I20" s="5">
        <v>2022</v>
      </c>
      <c r="J20" s="5" t="s">
        <v>14</v>
      </c>
      <c r="K20" s="7">
        <v>100.18</v>
      </c>
      <c r="O20" s="8">
        <v>-28.945370397632896</v>
      </c>
    </row>
    <row r="21" spans="1:15">
      <c r="A21" t="s">
        <v>9</v>
      </c>
      <c r="B21" t="str">
        <f t="shared" si="0"/>
        <v>Roots &lt;2</v>
      </c>
      <c r="C21" s="14">
        <v>12</v>
      </c>
      <c r="D21" s="14" t="str">
        <f t="shared" si="1"/>
        <v>Roots &lt;212</v>
      </c>
      <c r="E21" s="5" t="s">
        <v>26</v>
      </c>
      <c r="F21" s="5" t="s">
        <v>11</v>
      </c>
      <c r="G21" s="5" t="s">
        <v>17</v>
      </c>
      <c r="H21" s="5" t="s">
        <v>13</v>
      </c>
      <c r="I21" s="5">
        <v>2022</v>
      </c>
      <c r="J21" s="5" t="s">
        <v>14</v>
      </c>
      <c r="K21" s="7">
        <v>100.06</v>
      </c>
      <c r="O21" s="8">
        <v>-27.262302465165224</v>
      </c>
    </row>
    <row r="22" spans="1:15">
      <c r="A22" t="s">
        <v>9</v>
      </c>
      <c r="B22" t="str">
        <f t="shared" si="0"/>
        <v>Roots 2-5</v>
      </c>
      <c r="C22" s="14">
        <v>12</v>
      </c>
      <c r="D22" s="14" t="str">
        <f t="shared" si="1"/>
        <v>Roots 2-512</v>
      </c>
      <c r="E22" s="5" t="s">
        <v>26</v>
      </c>
      <c r="F22" s="5" t="s">
        <v>11</v>
      </c>
      <c r="G22" s="5" t="s">
        <v>17</v>
      </c>
      <c r="H22" s="5" t="s">
        <v>15</v>
      </c>
      <c r="I22" s="5">
        <v>2022</v>
      </c>
      <c r="J22" s="5" t="s">
        <v>14</v>
      </c>
      <c r="K22" s="7">
        <v>100.16</v>
      </c>
      <c r="O22" s="8">
        <v>-27.470200860695037</v>
      </c>
    </row>
    <row r="23" spans="1:15">
      <c r="A23" t="s">
        <v>9</v>
      </c>
      <c r="B23" t="s">
        <v>27</v>
      </c>
      <c r="C23" s="14">
        <v>4</v>
      </c>
      <c r="D23" s="14" t="str">
        <f t="shared" si="1"/>
        <v>Screen4</v>
      </c>
      <c r="E23" s="5" t="s">
        <v>19</v>
      </c>
      <c r="F23" s="5" t="s">
        <v>11</v>
      </c>
      <c r="G23" s="5" t="s">
        <v>17</v>
      </c>
      <c r="H23" s="5" t="s">
        <v>27</v>
      </c>
      <c r="I23" s="5">
        <v>2022</v>
      </c>
      <c r="J23" s="5" t="s">
        <v>14</v>
      </c>
      <c r="K23" s="7">
        <v>81.39</v>
      </c>
      <c r="O23" s="8">
        <v>-22.785072280211825</v>
      </c>
    </row>
    <row r="24" spans="1:15">
      <c r="A24" t="s">
        <v>9</v>
      </c>
      <c r="B24" t="s">
        <v>27</v>
      </c>
      <c r="C24" s="14">
        <v>7</v>
      </c>
      <c r="D24" s="14" t="str">
        <f t="shared" si="1"/>
        <v>Screen7</v>
      </c>
      <c r="E24" s="5" t="s">
        <v>21</v>
      </c>
      <c r="F24" s="5" t="s">
        <v>11</v>
      </c>
      <c r="G24" s="5" t="s">
        <v>12</v>
      </c>
      <c r="H24" s="5" t="s">
        <v>27</v>
      </c>
      <c r="I24" s="5">
        <v>2022</v>
      </c>
      <c r="J24" s="5" t="s">
        <v>14</v>
      </c>
      <c r="K24" s="7">
        <v>100.21</v>
      </c>
      <c r="O24" s="8">
        <v>-23.355575885684811</v>
      </c>
    </row>
    <row r="25" spans="1:15">
      <c r="A25" t="s">
        <v>9</v>
      </c>
      <c r="B25" t="s">
        <v>27</v>
      </c>
      <c r="C25" s="14">
        <v>10</v>
      </c>
      <c r="D25" s="14" t="str">
        <f t="shared" si="1"/>
        <v>Screen10</v>
      </c>
      <c r="E25" s="5" t="s">
        <v>24</v>
      </c>
      <c r="F25" s="5" t="s">
        <v>11</v>
      </c>
      <c r="G25" s="5" t="s">
        <v>12</v>
      </c>
      <c r="H25" s="5" t="s">
        <v>27</v>
      </c>
      <c r="I25" s="5">
        <v>2022</v>
      </c>
      <c r="J25" s="5" t="s">
        <v>14</v>
      </c>
      <c r="K25" s="7">
        <v>100.09</v>
      </c>
      <c r="O25" s="8">
        <v>-23.90700552481146</v>
      </c>
    </row>
    <row r="26" spans="1:15">
      <c r="A26" t="s">
        <v>9</v>
      </c>
      <c r="B26" t="b">
        <f t="shared" si="0"/>
        <v>0</v>
      </c>
      <c r="C26" t="s">
        <v>202</v>
      </c>
      <c r="D26" s="14" t="str">
        <f t="shared" si="1"/>
        <v>FALSE_1</v>
      </c>
      <c r="E26" s="5" t="s">
        <v>28</v>
      </c>
      <c r="F26" s="5" t="s">
        <v>29</v>
      </c>
      <c r="I26" s="5">
        <v>2022</v>
      </c>
      <c r="J26" s="5" t="s">
        <v>14</v>
      </c>
      <c r="K26" s="10">
        <v>1</v>
      </c>
      <c r="O26" s="8">
        <v>-11.071461306982677</v>
      </c>
    </row>
    <row r="27" spans="1:15">
      <c r="A27" t="s">
        <v>9</v>
      </c>
      <c r="B27" t="b">
        <f t="shared" si="0"/>
        <v>0</v>
      </c>
      <c r="C27" t="s">
        <v>203</v>
      </c>
      <c r="D27" s="14" t="str">
        <f t="shared" si="1"/>
        <v>FALSE_3</v>
      </c>
      <c r="E27" s="5" t="s">
        <v>30</v>
      </c>
      <c r="F27" s="5" t="s">
        <v>29</v>
      </c>
      <c r="I27" s="5">
        <v>2022</v>
      </c>
      <c r="J27" s="5" t="s">
        <v>14</v>
      </c>
      <c r="K27" s="10">
        <v>3.05</v>
      </c>
      <c r="O27" s="8">
        <v>-10.611127105849324</v>
      </c>
    </row>
    <row r="28" spans="1:15">
      <c r="A28" t="s">
        <v>9</v>
      </c>
      <c r="B28" t="b">
        <f t="shared" si="0"/>
        <v>0</v>
      </c>
      <c r="C28" t="s">
        <v>204</v>
      </c>
      <c r="D28" s="14" t="str">
        <f t="shared" si="1"/>
        <v>FALSE_5</v>
      </c>
      <c r="E28" s="5" t="s">
        <v>31</v>
      </c>
      <c r="F28" s="5" t="s">
        <v>29</v>
      </c>
      <c r="I28" s="5">
        <v>2022</v>
      </c>
      <c r="J28" s="5" t="s">
        <v>14</v>
      </c>
      <c r="K28" s="10">
        <v>5.03</v>
      </c>
      <c r="O28" s="8">
        <v>-10.52492801733645</v>
      </c>
    </row>
    <row r="29" spans="1:15">
      <c r="A29" t="s">
        <v>9</v>
      </c>
      <c r="B29" t="b">
        <f t="shared" si="0"/>
        <v>0</v>
      </c>
      <c r="C29" t="s">
        <v>205</v>
      </c>
      <c r="D29" s="14" t="str">
        <f t="shared" si="1"/>
        <v>FALSEin</v>
      </c>
      <c r="E29" s="5" t="s">
        <v>32</v>
      </c>
      <c r="F29" s="5" t="s">
        <v>29</v>
      </c>
      <c r="I29" s="5">
        <v>2022</v>
      </c>
      <c r="J29" s="5" t="s">
        <v>14</v>
      </c>
      <c r="K29" s="10">
        <v>100.16</v>
      </c>
      <c r="O29" s="8">
        <v>-24.209326331601424</v>
      </c>
    </row>
    <row r="30" spans="1:15">
      <c r="A30" t="s">
        <v>9</v>
      </c>
      <c r="B30" t="b">
        <f t="shared" si="0"/>
        <v>0</v>
      </c>
      <c r="C30" t="s">
        <v>206</v>
      </c>
      <c r="D30" s="14" t="str">
        <f t="shared" si="1"/>
        <v>FALSElu</v>
      </c>
      <c r="E30" s="5" t="s">
        <v>33</v>
      </c>
      <c r="F30" s="5" t="s">
        <v>29</v>
      </c>
      <c r="I30" s="5">
        <v>2022</v>
      </c>
      <c r="J30" s="5" t="s">
        <v>14</v>
      </c>
      <c r="K30" s="10">
        <v>100.13</v>
      </c>
      <c r="O30" s="8">
        <v>-32.198747549330861</v>
      </c>
    </row>
    <row r="31" spans="1:15">
      <c r="A31" t="s">
        <v>9</v>
      </c>
      <c r="B31" t="s">
        <v>27</v>
      </c>
      <c r="C31" s="14">
        <v>1</v>
      </c>
      <c r="D31" s="14" t="str">
        <f t="shared" si="1"/>
        <v>Screen1</v>
      </c>
      <c r="E31" s="5" t="s">
        <v>10</v>
      </c>
      <c r="F31" t="s">
        <v>34</v>
      </c>
      <c r="G31" t="s">
        <v>35</v>
      </c>
      <c r="H31" t="s">
        <v>27</v>
      </c>
      <c r="I31" s="5">
        <v>2022</v>
      </c>
      <c r="J31" t="s">
        <v>14</v>
      </c>
      <c r="K31" s="10">
        <v>11.58</v>
      </c>
      <c r="O31" s="8">
        <v>-24.372749057708432</v>
      </c>
    </row>
    <row r="32" spans="1:15">
      <c r="A32" t="s">
        <v>9</v>
      </c>
      <c r="B32" t="s">
        <v>27</v>
      </c>
      <c r="C32" s="14">
        <v>2</v>
      </c>
      <c r="D32" s="14" t="str">
        <f t="shared" si="1"/>
        <v>Screen2</v>
      </c>
      <c r="E32" s="5" t="s">
        <v>16</v>
      </c>
      <c r="F32" t="s">
        <v>34</v>
      </c>
      <c r="G32" t="s">
        <v>17</v>
      </c>
      <c r="H32" t="s">
        <v>27</v>
      </c>
      <c r="I32" s="5">
        <v>2022</v>
      </c>
      <c r="J32" t="s">
        <v>14</v>
      </c>
      <c r="K32" s="10">
        <v>7.56</v>
      </c>
      <c r="O32" s="8">
        <v>-26.910552967959994</v>
      </c>
    </row>
    <row r="33" spans="1:15">
      <c r="A33" t="s">
        <v>9</v>
      </c>
      <c r="B33" t="s">
        <v>27</v>
      </c>
      <c r="C33" s="14">
        <v>3</v>
      </c>
      <c r="D33" s="14" t="str">
        <f t="shared" si="1"/>
        <v>Screen3</v>
      </c>
      <c r="E33" s="5" t="s">
        <v>18</v>
      </c>
      <c r="F33" t="s">
        <v>34</v>
      </c>
      <c r="G33" t="s">
        <v>17</v>
      </c>
      <c r="H33" t="s">
        <v>27</v>
      </c>
      <c r="I33" s="5">
        <v>2022</v>
      </c>
      <c r="J33" t="s">
        <v>14</v>
      </c>
      <c r="K33" s="10">
        <v>8.4600000000000009</v>
      </c>
      <c r="O33" s="8">
        <v>-23.82081945263511</v>
      </c>
    </row>
    <row r="34" spans="1:15">
      <c r="A34" t="s">
        <v>9</v>
      </c>
      <c r="B34" t="s">
        <v>27</v>
      </c>
      <c r="C34" s="14">
        <v>5</v>
      </c>
      <c r="D34" s="14" t="str">
        <f t="shared" si="1"/>
        <v>Screen5</v>
      </c>
      <c r="E34" s="5" t="s">
        <v>20</v>
      </c>
      <c r="F34" t="s">
        <v>34</v>
      </c>
      <c r="G34" t="s">
        <v>17</v>
      </c>
      <c r="H34" t="s">
        <v>27</v>
      </c>
      <c r="I34" s="5">
        <v>2022</v>
      </c>
      <c r="J34" t="s">
        <v>14</v>
      </c>
      <c r="K34" s="10">
        <v>44</v>
      </c>
      <c r="O34" s="8">
        <v>-27.545040792361551</v>
      </c>
    </row>
    <row r="35" spans="1:15">
      <c r="A35" t="s">
        <v>9</v>
      </c>
      <c r="B35" t="s">
        <v>27</v>
      </c>
      <c r="C35" s="14">
        <v>8</v>
      </c>
      <c r="D35" s="14" t="str">
        <f t="shared" si="1"/>
        <v>Screen8</v>
      </c>
      <c r="E35" s="5" t="s">
        <v>22</v>
      </c>
      <c r="F35" t="s">
        <v>34</v>
      </c>
      <c r="G35" t="s">
        <v>12</v>
      </c>
      <c r="H35" t="s">
        <v>27</v>
      </c>
      <c r="I35" s="5">
        <v>2022</v>
      </c>
      <c r="J35" t="s">
        <v>14</v>
      </c>
      <c r="K35" s="10">
        <v>43.97</v>
      </c>
      <c r="O35" s="8">
        <v>-23.818517292134693</v>
      </c>
    </row>
    <row r="36" spans="1:15">
      <c r="A36" t="s">
        <v>9</v>
      </c>
      <c r="B36" t="b">
        <f t="shared" si="0"/>
        <v>0</v>
      </c>
      <c r="C36" t="s">
        <v>202</v>
      </c>
      <c r="D36" s="14" t="str">
        <f t="shared" si="1"/>
        <v>FALSE_1</v>
      </c>
      <c r="E36" s="5" t="s">
        <v>36</v>
      </c>
      <c r="I36" s="5">
        <v>2022</v>
      </c>
      <c r="K36" s="10">
        <v>1.06</v>
      </c>
      <c r="O36" s="8">
        <v>-10.573604693093857</v>
      </c>
    </row>
    <row r="37" spans="1:15">
      <c r="A37" t="s">
        <v>9</v>
      </c>
      <c r="B37" t="b">
        <f t="shared" si="0"/>
        <v>0</v>
      </c>
      <c r="C37" t="s">
        <v>203</v>
      </c>
      <c r="D37" s="14" t="str">
        <f t="shared" si="1"/>
        <v>FALSE_3</v>
      </c>
      <c r="E37" s="5" t="s">
        <v>37</v>
      </c>
      <c r="I37" s="5">
        <v>2022</v>
      </c>
      <c r="K37" s="10">
        <v>3.12</v>
      </c>
      <c r="O37" s="8">
        <v>-10.743021733568334</v>
      </c>
    </row>
    <row r="38" spans="1:15">
      <c r="A38" t="s">
        <v>9</v>
      </c>
      <c r="B38" t="b">
        <f t="shared" si="0"/>
        <v>0</v>
      </c>
      <c r="C38" t="s">
        <v>204</v>
      </c>
      <c r="D38" s="14" t="str">
        <f t="shared" si="1"/>
        <v>FALSE_5</v>
      </c>
      <c r="E38" s="5" t="s">
        <v>38</v>
      </c>
      <c r="I38" s="5">
        <v>2022</v>
      </c>
      <c r="K38" s="10">
        <v>5</v>
      </c>
      <c r="O38" s="8">
        <v>-10.625213593197348</v>
      </c>
    </row>
    <row r="39" spans="1:15">
      <c r="A39" t="s">
        <v>9</v>
      </c>
      <c r="B39" t="b">
        <f t="shared" si="0"/>
        <v>0</v>
      </c>
      <c r="C39" t="s">
        <v>205</v>
      </c>
      <c r="D39" s="14" t="str">
        <f t="shared" si="1"/>
        <v>FALSEin</v>
      </c>
      <c r="E39" s="5" t="s">
        <v>39</v>
      </c>
      <c r="I39" s="5">
        <v>2022</v>
      </c>
      <c r="K39" s="10">
        <v>16.14</v>
      </c>
      <c r="O39" s="8">
        <v>-23.827178806812473</v>
      </c>
    </row>
    <row r="40" spans="1:15">
      <c r="A40" t="s">
        <v>9</v>
      </c>
      <c r="B40" t="b">
        <f t="shared" si="0"/>
        <v>0</v>
      </c>
      <c r="C40" t="s">
        <v>206</v>
      </c>
      <c r="D40" s="14" t="str">
        <f t="shared" si="1"/>
        <v>FALSElu</v>
      </c>
      <c r="E40" s="5" t="s">
        <v>40</v>
      </c>
      <c r="I40" s="5">
        <v>2022</v>
      </c>
      <c r="K40" s="10">
        <v>100</v>
      </c>
      <c r="O40" s="8">
        <v>-32.27054446090844</v>
      </c>
    </row>
    <row r="41" spans="1:15">
      <c r="A41" t="s">
        <v>9</v>
      </c>
      <c r="B41" t="b">
        <f t="shared" si="0"/>
        <v>0</v>
      </c>
      <c r="C41" t="s">
        <v>206</v>
      </c>
      <c r="D41" s="14" t="str">
        <f t="shared" si="1"/>
        <v>FALSElu</v>
      </c>
      <c r="E41" s="5" t="s">
        <v>41</v>
      </c>
      <c r="I41" s="5">
        <v>2022</v>
      </c>
      <c r="K41" s="10">
        <v>40.200000000000003</v>
      </c>
      <c r="O41" s="8">
        <v>-32.295427572070338</v>
      </c>
    </row>
    <row r="42" spans="1:15">
      <c r="A42" t="s">
        <v>42</v>
      </c>
      <c r="B42" t="str">
        <f t="shared" si="0"/>
        <v>Roots &lt;2</v>
      </c>
      <c r="C42" s="14">
        <v>1</v>
      </c>
      <c r="D42" s="14" t="str">
        <f t="shared" si="1"/>
        <v>Roots &lt;21</v>
      </c>
      <c r="E42" s="5" t="s">
        <v>10</v>
      </c>
      <c r="F42" s="5" t="s">
        <v>11</v>
      </c>
      <c r="G42" s="5" t="s">
        <v>12</v>
      </c>
      <c r="H42" s="5" t="s">
        <v>13</v>
      </c>
      <c r="I42" s="5">
        <v>2022</v>
      </c>
      <c r="J42" s="6" t="s">
        <v>14</v>
      </c>
      <c r="K42" s="7">
        <v>100.3</v>
      </c>
      <c r="O42" s="8">
        <v>-28.237737421182977</v>
      </c>
    </row>
    <row r="43" spans="1:15">
      <c r="A43" t="s">
        <v>42</v>
      </c>
      <c r="B43" t="str">
        <f t="shared" si="0"/>
        <v>Roots 2-5</v>
      </c>
      <c r="C43" s="14">
        <v>1</v>
      </c>
      <c r="D43" s="14" t="str">
        <f t="shared" si="1"/>
        <v>Roots 2-51</v>
      </c>
      <c r="E43" s="5" t="s">
        <v>10</v>
      </c>
      <c r="F43" s="5" t="s">
        <v>11</v>
      </c>
      <c r="G43" s="5" t="s">
        <v>12</v>
      </c>
      <c r="H43" s="5" t="s">
        <v>15</v>
      </c>
      <c r="I43" s="5">
        <v>2022</v>
      </c>
      <c r="J43" s="5" t="s">
        <v>14</v>
      </c>
      <c r="K43" s="7">
        <v>100.01</v>
      </c>
      <c r="O43" s="8">
        <v>-29.207144368542455</v>
      </c>
    </row>
    <row r="44" spans="1:15">
      <c r="A44" t="s">
        <v>42</v>
      </c>
      <c r="B44" t="str">
        <f t="shared" si="0"/>
        <v>Roots &lt;2</v>
      </c>
      <c r="C44" s="14">
        <v>2</v>
      </c>
      <c r="D44" s="14" t="str">
        <f t="shared" si="1"/>
        <v>Roots &lt;22</v>
      </c>
      <c r="E44" s="5" t="s">
        <v>16</v>
      </c>
      <c r="F44" s="5" t="s">
        <v>11</v>
      </c>
      <c r="G44" s="5" t="s">
        <v>17</v>
      </c>
      <c r="H44" s="5" t="s">
        <v>13</v>
      </c>
      <c r="I44" s="5">
        <v>2022</v>
      </c>
      <c r="J44" s="5" t="s">
        <v>14</v>
      </c>
      <c r="K44" s="7">
        <v>100.29</v>
      </c>
      <c r="O44" s="8">
        <v>-26.500956822510187</v>
      </c>
    </row>
    <row r="45" spans="1:15">
      <c r="A45" t="s">
        <v>42</v>
      </c>
      <c r="B45" t="str">
        <f t="shared" si="0"/>
        <v>Roots 2-5</v>
      </c>
      <c r="C45" s="14">
        <v>2</v>
      </c>
      <c r="D45" s="14" t="str">
        <f t="shared" si="1"/>
        <v>Roots 2-52</v>
      </c>
      <c r="E45" s="5" t="s">
        <v>16</v>
      </c>
      <c r="F45" s="5" t="s">
        <v>11</v>
      </c>
      <c r="G45" s="5" t="s">
        <v>17</v>
      </c>
      <c r="H45" s="5" t="s">
        <v>15</v>
      </c>
      <c r="I45" s="5">
        <v>2022</v>
      </c>
      <c r="J45" s="5" t="s">
        <v>14</v>
      </c>
      <c r="K45" s="7">
        <v>100.04</v>
      </c>
      <c r="O45" s="8">
        <v>-25.385338907651263</v>
      </c>
    </row>
    <row r="46" spans="1:15">
      <c r="A46" t="s">
        <v>42</v>
      </c>
      <c r="B46" t="str">
        <f t="shared" si="0"/>
        <v>Roots &lt;2</v>
      </c>
      <c r="C46" s="14">
        <v>3</v>
      </c>
      <c r="D46" s="14" t="str">
        <f t="shared" si="1"/>
        <v>Roots &lt;23</v>
      </c>
      <c r="E46" s="5" t="s">
        <v>18</v>
      </c>
      <c r="F46" s="5" t="s">
        <v>11</v>
      </c>
      <c r="G46" s="5" t="s">
        <v>17</v>
      </c>
      <c r="H46" s="5" t="s">
        <v>13</v>
      </c>
      <c r="I46" s="5">
        <v>2022</v>
      </c>
      <c r="J46" s="5" t="s">
        <v>14</v>
      </c>
      <c r="K46" s="7">
        <v>100.01</v>
      </c>
      <c r="O46" s="8">
        <v>-27.169701603234628</v>
      </c>
    </row>
    <row r="47" spans="1:15">
      <c r="A47" t="s">
        <v>42</v>
      </c>
      <c r="B47" t="str">
        <f t="shared" si="0"/>
        <v>Roots 2-5</v>
      </c>
      <c r="C47" s="14">
        <v>3</v>
      </c>
      <c r="D47" s="14" t="str">
        <f t="shared" si="1"/>
        <v>Roots 2-53</v>
      </c>
      <c r="E47" s="5" t="s">
        <v>18</v>
      </c>
      <c r="F47" s="5" t="s">
        <v>11</v>
      </c>
      <c r="G47" s="5" t="s">
        <v>17</v>
      </c>
      <c r="H47" s="5" t="s">
        <v>15</v>
      </c>
      <c r="I47" s="5">
        <v>2022</v>
      </c>
      <c r="J47" s="5" t="s">
        <v>14</v>
      </c>
      <c r="K47" s="7">
        <v>100.55</v>
      </c>
      <c r="O47" s="8">
        <v>-26.746164330676674</v>
      </c>
    </row>
    <row r="48" spans="1:15">
      <c r="A48" t="s">
        <v>42</v>
      </c>
      <c r="B48" t="str">
        <f t="shared" si="0"/>
        <v>Roots &lt;2</v>
      </c>
      <c r="C48" s="14">
        <v>4</v>
      </c>
      <c r="D48" s="14" t="str">
        <f t="shared" si="1"/>
        <v>Roots &lt;24</v>
      </c>
      <c r="E48" s="5" t="s">
        <v>19</v>
      </c>
      <c r="F48" s="5" t="s">
        <v>11</v>
      </c>
      <c r="G48" s="5" t="s">
        <v>17</v>
      </c>
      <c r="H48" s="5" t="s">
        <v>13</v>
      </c>
      <c r="I48" s="5">
        <v>2022</v>
      </c>
      <c r="J48" s="5" t="s">
        <v>14</v>
      </c>
      <c r="K48" s="7">
        <v>100.12</v>
      </c>
      <c r="O48" s="8">
        <v>-28.034938124728054</v>
      </c>
    </row>
    <row r="49" spans="1:15">
      <c r="A49" t="s">
        <v>42</v>
      </c>
      <c r="B49" t="str">
        <f t="shared" si="0"/>
        <v>Roots 2-5</v>
      </c>
      <c r="C49" s="14">
        <v>4</v>
      </c>
      <c r="D49" s="14" t="str">
        <f t="shared" si="1"/>
        <v>Roots 2-54</v>
      </c>
      <c r="E49" s="5" t="s">
        <v>19</v>
      </c>
      <c r="F49" s="5" t="s">
        <v>11</v>
      </c>
      <c r="G49" s="5" t="s">
        <v>17</v>
      </c>
      <c r="H49" s="5" t="s">
        <v>15</v>
      </c>
      <c r="I49" s="5">
        <v>2022</v>
      </c>
      <c r="J49" s="5" t="s">
        <v>14</v>
      </c>
      <c r="K49" s="7">
        <v>100.28</v>
      </c>
      <c r="O49" s="8">
        <v>-27.912363734264268</v>
      </c>
    </row>
    <row r="50" spans="1:15">
      <c r="A50" t="s">
        <v>42</v>
      </c>
      <c r="B50" t="str">
        <f t="shared" si="0"/>
        <v>Roots &lt;2</v>
      </c>
      <c r="C50" s="14">
        <v>5</v>
      </c>
      <c r="D50" s="14" t="str">
        <f t="shared" si="1"/>
        <v>Roots &lt;25</v>
      </c>
      <c r="E50" s="5" t="s">
        <v>20</v>
      </c>
      <c r="F50" s="5" t="s">
        <v>11</v>
      </c>
      <c r="G50" s="5" t="s">
        <v>17</v>
      </c>
      <c r="H50" s="5" t="s">
        <v>13</v>
      </c>
      <c r="I50" s="5">
        <v>2022</v>
      </c>
      <c r="J50" s="5" t="s">
        <v>14</v>
      </c>
      <c r="K50" s="7">
        <v>100.07</v>
      </c>
      <c r="O50" s="8">
        <v>-26.988317661654811</v>
      </c>
    </row>
    <row r="51" spans="1:15">
      <c r="A51" t="s">
        <v>42</v>
      </c>
      <c r="B51" t="str">
        <f t="shared" si="0"/>
        <v>Roots 2-5</v>
      </c>
      <c r="C51" s="14">
        <v>5</v>
      </c>
      <c r="D51" s="14" t="str">
        <f t="shared" si="1"/>
        <v>Roots 2-55</v>
      </c>
      <c r="E51" s="5" t="s">
        <v>20</v>
      </c>
      <c r="F51" s="5" t="s">
        <v>11</v>
      </c>
      <c r="G51" s="5" t="s">
        <v>17</v>
      </c>
      <c r="H51" s="5" t="s">
        <v>15</v>
      </c>
      <c r="I51" s="5">
        <v>2022</v>
      </c>
      <c r="J51" s="5" t="s">
        <v>14</v>
      </c>
      <c r="K51" s="7">
        <v>100.15</v>
      </c>
      <c r="O51" s="8">
        <v>-27.615822241941022</v>
      </c>
    </row>
    <row r="52" spans="1:15">
      <c r="A52" t="s">
        <v>42</v>
      </c>
      <c r="B52" t="str">
        <f t="shared" si="0"/>
        <v>Roots &lt;2</v>
      </c>
      <c r="C52" s="14">
        <v>7</v>
      </c>
      <c r="D52" s="14" t="str">
        <f t="shared" si="1"/>
        <v>Roots &lt;27</v>
      </c>
      <c r="E52" s="5" t="s">
        <v>21</v>
      </c>
      <c r="F52" s="5" t="s">
        <v>11</v>
      </c>
      <c r="G52" s="5" t="s">
        <v>12</v>
      </c>
      <c r="H52" s="5" t="s">
        <v>13</v>
      </c>
      <c r="I52" s="5">
        <v>2022</v>
      </c>
      <c r="J52" s="5" t="s">
        <v>14</v>
      </c>
      <c r="K52" s="7">
        <v>100.23</v>
      </c>
      <c r="O52" s="8">
        <v>-29.87046545621029</v>
      </c>
    </row>
    <row r="53" spans="1:15">
      <c r="A53" t="s">
        <v>42</v>
      </c>
      <c r="B53" t="str">
        <f t="shared" si="0"/>
        <v>Roots 2-5</v>
      </c>
      <c r="C53" s="14">
        <v>7</v>
      </c>
      <c r="D53" s="14" t="str">
        <f t="shared" si="1"/>
        <v>Roots 2-57</v>
      </c>
      <c r="E53" s="5" t="s">
        <v>21</v>
      </c>
      <c r="F53" s="5" t="s">
        <v>11</v>
      </c>
      <c r="G53" s="5" t="s">
        <v>12</v>
      </c>
      <c r="H53" s="5" t="s">
        <v>15</v>
      </c>
      <c r="I53" s="5">
        <v>2022</v>
      </c>
      <c r="J53" s="5" t="s">
        <v>14</v>
      </c>
      <c r="K53" s="7">
        <v>100.22</v>
      </c>
      <c r="O53" s="8">
        <v>-30.535161183050231</v>
      </c>
    </row>
    <row r="54" spans="1:15">
      <c r="A54" t="s">
        <v>42</v>
      </c>
      <c r="B54" t="str">
        <f t="shared" si="0"/>
        <v>Roots &lt;2</v>
      </c>
      <c r="C54" s="14">
        <v>8</v>
      </c>
      <c r="D54" s="14" t="str">
        <f t="shared" si="1"/>
        <v>Roots &lt;28</v>
      </c>
      <c r="E54" s="5" t="s">
        <v>22</v>
      </c>
      <c r="F54" s="5" t="s">
        <v>11</v>
      </c>
      <c r="G54" s="5" t="s">
        <v>12</v>
      </c>
      <c r="H54" s="5" t="s">
        <v>13</v>
      </c>
      <c r="I54" s="5">
        <v>2022</v>
      </c>
      <c r="J54" s="5" t="s">
        <v>14</v>
      </c>
      <c r="K54" s="7">
        <v>100.23</v>
      </c>
      <c r="O54" s="8">
        <v>-28.482824325553267</v>
      </c>
    </row>
    <row r="55" spans="1:15">
      <c r="A55" t="s">
        <v>42</v>
      </c>
      <c r="B55" t="str">
        <f t="shared" si="0"/>
        <v>Roots 2-5</v>
      </c>
      <c r="C55" s="14">
        <v>8</v>
      </c>
      <c r="D55" s="14" t="str">
        <f t="shared" si="1"/>
        <v>Roots 2-58</v>
      </c>
      <c r="E55" s="5" t="s">
        <v>22</v>
      </c>
      <c r="F55" s="5" t="s">
        <v>11</v>
      </c>
      <c r="G55" s="5" t="s">
        <v>12</v>
      </c>
      <c r="H55" s="5" t="s">
        <v>15</v>
      </c>
      <c r="I55" s="5">
        <v>2022</v>
      </c>
      <c r="J55" s="5" t="s">
        <v>14</v>
      </c>
      <c r="K55" s="7">
        <v>100.29</v>
      </c>
      <c r="O55" s="8">
        <v>-30.05034670687057</v>
      </c>
    </row>
    <row r="56" spans="1:15">
      <c r="A56" t="s">
        <v>42</v>
      </c>
      <c r="B56" t="str">
        <f t="shared" si="0"/>
        <v>Roots &lt;2</v>
      </c>
      <c r="C56" s="14">
        <v>9</v>
      </c>
      <c r="D56" s="14" t="str">
        <f t="shared" si="1"/>
        <v>Roots &lt;29</v>
      </c>
      <c r="E56" s="5" t="s">
        <v>23</v>
      </c>
      <c r="F56" s="5" t="s">
        <v>11</v>
      </c>
      <c r="G56" s="5" t="s">
        <v>17</v>
      </c>
      <c r="H56" s="5" t="s">
        <v>13</v>
      </c>
      <c r="I56" s="5">
        <v>2022</v>
      </c>
      <c r="J56" s="5" t="s">
        <v>14</v>
      </c>
      <c r="K56" s="7">
        <v>100.19</v>
      </c>
      <c r="O56" s="8">
        <v>-27.11839478928956</v>
      </c>
    </row>
    <row r="57" spans="1:15">
      <c r="A57" t="s">
        <v>42</v>
      </c>
      <c r="B57" t="str">
        <f t="shared" si="0"/>
        <v>Roots &lt;2</v>
      </c>
      <c r="C57" s="14">
        <v>10</v>
      </c>
      <c r="D57" s="14" t="str">
        <f t="shared" si="1"/>
        <v>Roots &lt;210</v>
      </c>
      <c r="E57" s="5" t="s">
        <v>24</v>
      </c>
      <c r="F57" s="5" t="s">
        <v>11</v>
      </c>
      <c r="G57" s="5" t="s">
        <v>12</v>
      </c>
      <c r="H57" s="5" t="s">
        <v>13</v>
      </c>
      <c r="I57" s="5">
        <v>2022</v>
      </c>
      <c r="J57" s="5" t="s">
        <v>14</v>
      </c>
      <c r="K57" s="7">
        <v>100.17</v>
      </c>
      <c r="O57" s="8">
        <v>-29.65696219805055</v>
      </c>
    </row>
    <row r="58" spans="1:15">
      <c r="A58" t="s">
        <v>42</v>
      </c>
      <c r="B58" t="str">
        <f t="shared" si="0"/>
        <v>Roots 2-5</v>
      </c>
      <c r="C58" s="14">
        <v>10</v>
      </c>
      <c r="D58" s="14" t="str">
        <f t="shared" si="1"/>
        <v>Roots 2-510</v>
      </c>
      <c r="E58" s="5" t="s">
        <v>24</v>
      </c>
      <c r="F58" s="5" t="s">
        <v>11</v>
      </c>
      <c r="G58" s="5" t="s">
        <v>12</v>
      </c>
      <c r="H58" s="5" t="s">
        <v>15</v>
      </c>
      <c r="I58" s="5">
        <v>2022</v>
      </c>
      <c r="J58" s="5" t="s">
        <v>14</v>
      </c>
      <c r="K58" s="7">
        <v>100.06</v>
      </c>
      <c r="O58" s="8">
        <v>-29.531290680208922</v>
      </c>
    </row>
    <row r="59" spans="1:15">
      <c r="A59" t="s">
        <v>42</v>
      </c>
      <c r="B59" t="str">
        <f t="shared" si="0"/>
        <v>Roots &lt;2</v>
      </c>
      <c r="C59" s="14">
        <v>11</v>
      </c>
      <c r="D59" s="14" t="str">
        <f t="shared" si="1"/>
        <v>Roots &lt;211</v>
      </c>
      <c r="E59" s="5" t="s">
        <v>25</v>
      </c>
      <c r="F59" s="5" t="s">
        <v>11</v>
      </c>
      <c r="G59" s="5" t="s">
        <v>12</v>
      </c>
      <c r="H59" s="5" t="s">
        <v>13</v>
      </c>
      <c r="I59" s="5">
        <v>2022</v>
      </c>
      <c r="J59" s="5" t="s">
        <v>14</v>
      </c>
      <c r="K59" s="7">
        <v>100.15</v>
      </c>
      <c r="O59" s="8">
        <v>-26.655643735001018</v>
      </c>
    </row>
    <row r="60" spans="1:15">
      <c r="A60" t="s">
        <v>42</v>
      </c>
      <c r="B60" t="str">
        <f t="shared" si="0"/>
        <v>Roots 2-5</v>
      </c>
      <c r="C60" s="14">
        <v>11</v>
      </c>
      <c r="D60" s="14" t="str">
        <f t="shared" si="1"/>
        <v>Roots 2-511</v>
      </c>
      <c r="E60" s="5" t="s">
        <v>25</v>
      </c>
      <c r="F60" s="5" t="s">
        <v>11</v>
      </c>
      <c r="G60" s="5" t="s">
        <v>12</v>
      </c>
      <c r="H60" s="5" t="s">
        <v>15</v>
      </c>
      <c r="I60" s="5">
        <v>2022</v>
      </c>
      <c r="J60" s="5" t="s">
        <v>14</v>
      </c>
      <c r="K60" s="7">
        <v>100.18</v>
      </c>
      <c r="O60" s="8">
        <v>-30.001043422806756</v>
      </c>
    </row>
    <row r="61" spans="1:15">
      <c r="A61" t="s">
        <v>42</v>
      </c>
      <c r="B61" t="str">
        <f t="shared" si="0"/>
        <v>Roots &lt;2</v>
      </c>
      <c r="C61" s="14">
        <v>12</v>
      </c>
      <c r="D61" s="14" t="str">
        <f t="shared" si="1"/>
        <v>Roots &lt;212</v>
      </c>
      <c r="E61" s="5" t="s">
        <v>26</v>
      </c>
      <c r="F61" s="5" t="s">
        <v>11</v>
      </c>
      <c r="G61" s="5" t="s">
        <v>17</v>
      </c>
      <c r="H61" s="5" t="s">
        <v>13</v>
      </c>
      <c r="I61" s="5">
        <v>2022</v>
      </c>
      <c r="J61" s="5" t="s">
        <v>14</v>
      </c>
      <c r="K61" s="7">
        <v>100.06</v>
      </c>
      <c r="O61" s="8">
        <v>-26.850309423794606</v>
      </c>
    </row>
    <row r="62" spans="1:15">
      <c r="A62" t="s">
        <v>42</v>
      </c>
      <c r="B62" t="str">
        <f t="shared" si="0"/>
        <v>Roots 2-5</v>
      </c>
      <c r="C62" s="14">
        <v>12</v>
      </c>
      <c r="D62" s="14" t="str">
        <f t="shared" si="1"/>
        <v>Roots 2-512</v>
      </c>
      <c r="E62" s="5" t="s">
        <v>26</v>
      </c>
      <c r="F62" s="5" t="s">
        <v>11</v>
      </c>
      <c r="G62" s="5" t="s">
        <v>17</v>
      </c>
      <c r="H62" s="5" t="s">
        <v>15</v>
      </c>
      <c r="I62" s="5">
        <v>2022</v>
      </c>
      <c r="J62" s="5" t="s">
        <v>14</v>
      </c>
      <c r="K62" s="7">
        <v>100.16</v>
      </c>
      <c r="O62" s="8">
        <v>-27.371929274977106</v>
      </c>
    </row>
    <row r="63" spans="1:15">
      <c r="A63" t="s">
        <v>42</v>
      </c>
      <c r="B63" t="s">
        <v>27</v>
      </c>
      <c r="C63" s="14">
        <v>4</v>
      </c>
      <c r="D63" s="14" t="str">
        <f t="shared" si="1"/>
        <v>Screen4</v>
      </c>
      <c r="E63" s="5" t="s">
        <v>19</v>
      </c>
      <c r="F63" s="5" t="s">
        <v>11</v>
      </c>
      <c r="G63" s="5" t="s">
        <v>17</v>
      </c>
      <c r="H63" s="5" t="s">
        <v>27</v>
      </c>
      <c r="I63" s="5">
        <v>2022</v>
      </c>
      <c r="J63" s="5" t="s">
        <v>14</v>
      </c>
      <c r="K63" s="7">
        <v>81.39</v>
      </c>
      <c r="O63" s="8">
        <v>-23.605608739622319</v>
      </c>
    </row>
    <row r="64" spans="1:15">
      <c r="A64" t="s">
        <v>42</v>
      </c>
      <c r="B64" t="s">
        <v>27</v>
      </c>
      <c r="C64" s="14">
        <v>7</v>
      </c>
      <c r="D64" s="14" t="str">
        <f t="shared" si="1"/>
        <v>Screen7</v>
      </c>
      <c r="E64" s="5" t="s">
        <v>21</v>
      </c>
      <c r="F64" s="5" t="s">
        <v>11</v>
      </c>
      <c r="G64" s="5" t="s">
        <v>12</v>
      </c>
      <c r="H64" s="5" t="s">
        <v>27</v>
      </c>
      <c r="I64" s="5">
        <v>2022</v>
      </c>
      <c r="J64" s="5" t="s">
        <v>14</v>
      </c>
      <c r="K64" s="7">
        <v>100.21</v>
      </c>
      <c r="O64" s="8">
        <v>-24.045520933320496</v>
      </c>
    </row>
    <row r="65" spans="1:15">
      <c r="A65" t="s">
        <v>42</v>
      </c>
      <c r="B65" t="s">
        <v>27</v>
      </c>
      <c r="C65" s="14">
        <v>10</v>
      </c>
      <c r="D65" s="14" t="str">
        <f t="shared" si="1"/>
        <v>Screen10</v>
      </c>
      <c r="E65" s="5" t="s">
        <v>24</v>
      </c>
      <c r="F65" s="5" t="s">
        <v>11</v>
      </c>
      <c r="G65" s="5" t="s">
        <v>12</v>
      </c>
      <c r="H65" s="5" t="s">
        <v>27</v>
      </c>
      <c r="I65" s="5">
        <v>2022</v>
      </c>
      <c r="J65" s="5" t="s">
        <v>14</v>
      </c>
      <c r="K65" s="7">
        <v>100.09</v>
      </c>
      <c r="O65" s="8">
        <v>-24.528966347085035</v>
      </c>
    </row>
    <row r="66" spans="1:15">
      <c r="A66" t="s">
        <v>42</v>
      </c>
      <c r="B66" t="b">
        <f t="shared" si="0"/>
        <v>0</v>
      </c>
      <c r="C66" t="s">
        <v>202</v>
      </c>
      <c r="D66" s="14" t="str">
        <f t="shared" si="1"/>
        <v>FALSE_1</v>
      </c>
      <c r="E66" t="s">
        <v>43</v>
      </c>
      <c r="F66" s="5" t="s">
        <v>29</v>
      </c>
      <c r="I66" s="5">
        <v>2022</v>
      </c>
      <c r="J66" s="5" t="s">
        <v>14</v>
      </c>
      <c r="K66" s="9">
        <v>1.1299999999999999</v>
      </c>
      <c r="O66" s="8">
        <v>-11.590819718374203</v>
      </c>
    </row>
    <row r="67" spans="1:15">
      <c r="A67" t="s">
        <v>42</v>
      </c>
      <c r="B67" t="b">
        <f t="shared" ref="B67:B130" si="2">IF(EXACT(H67,"&lt;2mm"),"Roots &lt;2",IF(EXACT(H67,"2-5mm"),"Roots 2-5"))</f>
        <v>0</v>
      </c>
      <c r="C67" t="s">
        <v>203</v>
      </c>
      <c r="D67" s="14" t="str">
        <f t="shared" ref="D67:D130" si="3">B67&amp;C67</f>
        <v>FALSE_3</v>
      </c>
      <c r="E67" t="s">
        <v>44</v>
      </c>
      <c r="F67" s="5" t="s">
        <v>29</v>
      </c>
      <c r="I67" s="5">
        <v>2022</v>
      </c>
      <c r="J67" s="5" t="s">
        <v>14</v>
      </c>
      <c r="K67" s="9">
        <v>3.04</v>
      </c>
      <c r="O67" s="8">
        <v>-10.908532271625729</v>
      </c>
    </row>
    <row r="68" spans="1:15">
      <c r="A68" t="s">
        <v>42</v>
      </c>
      <c r="B68" t="b">
        <f t="shared" si="2"/>
        <v>0</v>
      </c>
      <c r="C68" t="s">
        <v>204</v>
      </c>
      <c r="D68" s="14" t="str">
        <f t="shared" si="3"/>
        <v>FALSE_5</v>
      </c>
      <c r="E68" t="s">
        <v>45</v>
      </c>
      <c r="F68" s="5" t="s">
        <v>29</v>
      </c>
      <c r="I68" s="5">
        <v>2022</v>
      </c>
      <c r="J68" s="5" t="s">
        <v>14</v>
      </c>
      <c r="K68" s="9">
        <v>5.0999999999999996</v>
      </c>
      <c r="O68" s="8">
        <v>-10.685751731755087</v>
      </c>
    </row>
    <row r="69" spans="1:15">
      <c r="A69" t="s">
        <v>42</v>
      </c>
      <c r="B69" t="b">
        <f t="shared" si="2"/>
        <v>0</v>
      </c>
      <c r="C69" t="s">
        <v>207</v>
      </c>
      <c r="D69" s="14" t="str">
        <f t="shared" si="3"/>
        <v>FALSElo</v>
      </c>
      <c r="E69" t="s">
        <v>46</v>
      </c>
      <c r="F69" s="5" t="s">
        <v>29</v>
      </c>
      <c r="I69" s="5">
        <v>2022</v>
      </c>
      <c r="J69" s="5" t="s">
        <v>14</v>
      </c>
      <c r="K69" s="9">
        <v>2.02</v>
      </c>
      <c r="O69" s="8">
        <v>-24.739660492524745</v>
      </c>
    </row>
    <row r="70" spans="1:15">
      <c r="A70" t="s">
        <v>42</v>
      </c>
      <c r="B70" t="b">
        <f t="shared" si="2"/>
        <v>0</v>
      </c>
      <c r="C70" t="s">
        <v>205</v>
      </c>
      <c r="D70" s="14" t="str">
        <f t="shared" si="3"/>
        <v>FALSEin</v>
      </c>
      <c r="E70" t="s">
        <v>47</v>
      </c>
      <c r="F70" s="5" t="s">
        <v>29</v>
      </c>
      <c r="I70" s="5">
        <v>2022</v>
      </c>
      <c r="J70" s="5" t="s">
        <v>14</v>
      </c>
      <c r="K70" s="9">
        <v>16.010000000000002</v>
      </c>
      <c r="O70" s="8">
        <v>-24.091338927074791</v>
      </c>
    </row>
    <row r="71" spans="1:15">
      <c r="A71" t="s">
        <v>42</v>
      </c>
      <c r="B71" t="b">
        <f t="shared" si="2"/>
        <v>0</v>
      </c>
      <c r="C71" t="s">
        <v>206</v>
      </c>
      <c r="D71" s="14" t="str">
        <f t="shared" si="3"/>
        <v>FALSElu</v>
      </c>
      <c r="E71" s="5" t="s">
        <v>33</v>
      </c>
      <c r="F71" s="5" t="s">
        <v>29</v>
      </c>
      <c r="I71" s="5">
        <v>2022</v>
      </c>
      <c r="J71" s="5" t="s">
        <v>14</v>
      </c>
      <c r="K71" s="10">
        <v>100.13</v>
      </c>
      <c r="O71" s="8">
        <v>-29.34631191695242</v>
      </c>
    </row>
    <row r="72" spans="1:15">
      <c r="A72" t="s">
        <v>42</v>
      </c>
      <c r="B72" t="s">
        <v>27</v>
      </c>
      <c r="C72" s="14">
        <v>1</v>
      </c>
      <c r="D72" s="14" t="str">
        <f t="shared" si="3"/>
        <v>Screen1</v>
      </c>
      <c r="E72" s="5" t="s">
        <v>10</v>
      </c>
      <c r="F72" t="s">
        <v>34</v>
      </c>
      <c r="G72" t="s">
        <v>35</v>
      </c>
      <c r="H72" t="s">
        <v>27</v>
      </c>
      <c r="I72" s="5">
        <v>2022</v>
      </c>
      <c r="J72" t="s">
        <v>14</v>
      </c>
      <c r="K72" s="10">
        <v>11.58</v>
      </c>
      <c r="O72" s="8">
        <v>-23.282523117573909</v>
      </c>
    </row>
    <row r="73" spans="1:15">
      <c r="A73" t="s">
        <v>42</v>
      </c>
      <c r="B73" t="s">
        <v>27</v>
      </c>
      <c r="C73" s="14">
        <v>2</v>
      </c>
      <c r="D73" s="14" t="str">
        <f t="shared" si="3"/>
        <v>Screen2</v>
      </c>
      <c r="E73" s="5" t="s">
        <v>16</v>
      </c>
      <c r="F73" t="s">
        <v>34</v>
      </c>
      <c r="G73" t="s">
        <v>17</v>
      </c>
      <c r="H73" t="s">
        <v>27</v>
      </c>
      <c r="I73" s="5">
        <v>2022</v>
      </c>
      <c r="J73" t="s">
        <v>14</v>
      </c>
      <c r="K73" s="10">
        <v>7.56</v>
      </c>
      <c r="O73" s="8">
        <v>-25.545805340919316</v>
      </c>
    </row>
    <row r="74" spans="1:15">
      <c r="A74" t="s">
        <v>42</v>
      </c>
      <c r="B74" t="s">
        <v>27</v>
      </c>
      <c r="C74" s="14">
        <v>3</v>
      </c>
      <c r="D74" s="14" t="str">
        <f t="shared" si="3"/>
        <v>Screen3</v>
      </c>
      <c r="E74" s="5" t="s">
        <v>18</v>
      </c>
      <c r="F74" t="s">
        <v>34</v>
      </c>
      <c r="G74" t="s">
        <v>17</v>
      </c>
      <c r="H74" t="s">
        <v>27</v>
      </c>
      <c r="I74" s="5">
        <v>2022</v>
      </c>
      <c r="J74" t="s">
        <v>14</v>
      </c>
      <c r="K74" s="10">
        <v>8.4600000000000009</v>
      </c>
      <c r="O74" s="8">
        <v>-22.505109117267477</v>
      </c>
    </row>
    <row r="75" spans="1:15">
      <c r="A75" t="s">
        <v>42</v>
      </c>
      <c r="B75" t="s">
        <v>27</v>
      </c>
      <c r="C75" s="14">
        <v>5</v>
      </c>
      <c r="D75" s="14" t="str">
        <f t="shared" si="3"/>
        <v>Screen5</v>
      </c>
      <c r="E75" s="5" t="s">
        <v>20</v>
      </c>
      <c r="F75" t="s">
        <v>34</v>
      </c>
      <c r="G75" t="s">
        <v>17</v>
      </c>
      <c r="H75" t="s">
        <v>27</v>
      </c>
      <c r="I75" s="5">
        <v>2022</v>
      </c>
      <c r="J75" t="s">
        <v>14</v>
      </c>
      <c r="K75" s="10">
        <v>44</v>
      </c>
      <c r="O75" s="8">
        <v>-25.92503028975365</v>
      </c>
    </row>
    <row r="76" spans="1:15">
      <c r="A76" t="s">
        <v>42</v>
      </c>
      <c r="B76" t="s">
        <v>27</v>
      </c>
      <c r="C76" s="14">
        <v>8</v>
      </c>
      <c r="D76" s="14" t="str">
        <f t="shared" si="3"/>
        <v>Screen8</v>
      </c>
      <c r="E76" s="5" t="s">
        <v>22</v>
      </c>
      <c r="F76" t="s">
        <v>34</v>
      </c>
      <c r="G76" t="s">
        <v>12</v>
      </c>
      <c r="H76" t="s">
        <v>27</v>
      </c>
      <c r="I76" s="5">
        <v>2022</v>
      </c>
      <c r="J76" t="s">
        <v>14</v>
      </c>
      <c r="K76" s="10">
        <v>43.97</v>
      </c>
      <c r="O76" s="8">
        <v>-23.17892470612448</v>
      </c>
    </row>
    <row r="77" spans="1:15">
      <c r="A77" t="s">
        <v>42</v>
      </c>
      <c r="B77" t="b">
        <f t="shared" si="2"/>
        <v>0</v>
      </c>
      <c r="C77" t="s">
        <v>202</v>
      </c>
      <c r="D77" s="14" t="str">
        <f t="shared" si="3"/>
        <v>FALSE_1</v>
      </c>
      <c r="E77" s="5" t="s">
        <v>48</v>
      </c>
      <c r="F77" t="s">
        <v>29</v>
      </c>
      <c r="I77" s="5">
        <v>2022</v>
      </c>
      <c r="K77" s="10">
        <v>1.0900000000000001</v>
      </c>
      <c r="O77" s="8">
        <v>-11.540790999223312</v>
      </c>
    </row>
    <row r="78" spans="1:15">
      <c r="A78" t="s">
        <v>42</v>
      </c>
      <c r="B78" t="b">
        <f t="shared" si="2"/>
        <v>0</v>
      </c>
      <c r="C78" t="s">
        <v>203</v>
      </c>
      <c r="D78" s="14" t="str">
        <f t="shared" si="3"/>
        <v>FALSE_3</v>
      </c>
      <c r="E78" s="5" t="s">
        <v>49</v>
      </c>
      <c r="F78" t="s">
        <v>29</v>
      </c>
      <c r="I78" s="5">
        <v>2022</v>
      </c>
      <c r="K78" s="10">
        <v>3.11</v>
      </c>
      <c r="O78" s="8">
        <v>-10.828460822953954</v>
      </c>
    </row>
    <row r="79" spans="1:15">
      <c r="A79" t="s">
        <v>42</v>
      </c>
      <c r="B79" t="b">
        <f t="shared" si="2"/>
        <v>0</v>
      </c>
      <c r="C79" t="s">
        <v>204</v>
      </c>
      <c r="D79" s="14" t="str">
        <f t="shared" si="3"/>
        <v>FALSE_5</v>
      </c>
      <c r="E79" s="5" t="s">
        <v>50</v>
      </c>
      <c r="F79" t="s">
        <v>29</v>
      </c>
      <c r="I79" s="5">
        <v>2022</v>
      </c>
      <c r="K79" s="10">
        <v>5.05</v>
      </c>
      <c r="O79" s="8">
        <v>-10.847805893884262</v>
      </c>
    </row>
    <row r="80" spans="1:15">
      <c r="A80" t="s">
        <v>42</v>
      </c>
      <c r="B80" t="b">
        <f t="shared" si="2"/>
        <v>0</v>
      </c>
      <c r="C80" t="s">
        <v>207</v>
      </c>
      <c r="D80" s="14" t="str">
        <f t="shared" si="3"/>
        <v>FALSElo</v>
      </c>
      <c r="E80" t="s">
        <v>51</v>
      </c>
      <c r="F80" t="s">
        <v>29</v>
      </c>
      <c r="I80" s="5">
        <v>2022</v>
      </c>
      <c r="K80" s="9">
        <v>2.04</v>
      </c>
      <c r="O80" s="8">
        <v>-24.7578442795181</v>
      </c>
    </row>
    <row r="81" spans="1:15">
      <c r="A81" t="s">
        <v>42</v>
      </c>
      <c r="B81" t="b">
        <f t="shared" si="2"/>
        <v>0</v>
      </c>
      <c r="C81" t="s">
        <v>205</v>
      </c>
      <c r="D81" s="14" t="str">
        <f t="shared" si="3"/>
        <v>FALSEin</v>
      </c>
      <c r="E81" t="s">
        <v>52</v>
      </c>
      <c r="F81" t="s">
        <v>29</v>
      </c>
      <c r="I81" s="5">
        <v>2022</v>
      </c>
      <c r="K81" s="9">
        <v>16.100000000000001</v>
      </c>
      <c r="O81" s="8">
        <v>-24.136370908989786</v>
      </c>
    </row>
    <row r="82" spans="1:15">
      <c r="A82" t="s">
        <v>42</v>
      </c>
      <c r="B82" t="b">
        <f t="shared" si="2"/>
        <v>0</v>
      </c>
      <c r="C82" t="s">
        <v>206</v>
      </c>
      <c r="D82" s="14" t="str">
        <f t="shared" si="3"/>
        <v>FALSElu</v>
      </c>
      <c r="E82" s="5" t="s">
        <v>40</v>
      </c>
      <c r="F82" t="s">
        <v>29</v>
      </c>
      <c r="I82" s="5">
        <v>2022</v>
      </c>
      <c r="K82" s="10">
        <v>100</v>
      </c>
      <c r="O82" s="8">
        <v>-29.310905712839354</v>
      </c>
    </row>
    <row r="83" spans="1:15">
      <c r="A83" t="s">
        <v>42</v>
      </c>
      <c r="B83" t="b">
        <f t="shared" si="2"/>
        <v>0</v>
      </c>
      <c r="C83" t="s">
        <v>206</v>
      </c>
      <c r="D83" s="14" t="str">
        <f t="shared" si="3"/>
        <v>FALSElu</v>
      </c>
      <c r="E83" s="5" t="s">
        <v>41</v>
      </c>
      <c r="F83" t="s">
        <v>29</v>
      </c>
      <c r="I83" s="5">
        <v>2022</v>
      </c>
      <c r="K83" s="10">
        <v>40.200000000000003</v>
      </c>
      <c r="O83" s="8">
        <v>-28.76543944890722</v>
      </c>
    </row>
    <row r="84" spans="1:15">
      <c r="A84" t="s">
        <v>53</v>
      </c>
      <c r="B84" t="str">
        <f t="shared" si="2"/>
        <v>Roots &lt;2</v>
      </c>
      <c r="C84" s="14">
        <v>1</v>
      </c>
      <c r="D84" s="14" t="str">
        <f t="shared" si="3"/>
        <v>Roots &lt;21</v>
      </c>
      <c r="E84" s="5" t="s">
        <v>10</v>
      </c>
      <c r="F84" s="5" t="s">
        <v>11</v>
      </c>
      <c r="G84" s="5" t="s">
        <v>12</v>
      </c>
      <c r="H84" s="5" t="s">
        <v>13</v>
      </c>
      <c r="I84" s="5">
        <v>2022</v>
      </c>
      <c r="J84" s="6" t="s">
        <v>14</v>
      </c>
      <c r="K84" s="7">
        <v>100.3</v>
      </c>
      <c r="L84" s="11">
        <v>24.595600000000001</v>
      </c>
      <c r="M84" s="26" t="s">
        <v>67</v>
      </c>
      <c r="N84" s="14" t="str">
        <f>RIGHT(M84,2)</f>
        <v>20</v>
      </c>
      <c r="O84">
        <f>IFERROR(L84*N84*0.0015/K84*100,0)</f>
        <v>0.73566101694915265</v>
      </c>
    </row>
    <row r="85" spans="1:15">
      <c r="A85" t="s">
        <v>53</v>
      </c>
      <c r="B85" t="str">
        <f t="shared" si="2"/>
        <v>Roots 2-5</v>
      </c>
      <c r="C85" s="14">
        <v>1</v>
      </c>
      <c r="D85" s="14" t="str">
        <f t="shared" si="3"/>
        <v>Roots 2-51</v>
      </c>
      <c r="E85" s="5" t="s">
        <v>10</v>
      </c>
      <c r="F85" s="5" t="s">
        <v>11</v>
      </c>
      <c r="G85" s="5" t="s">
        <v>12</v>
      </c>
      <c r="H85" s="5" t="s">
        <v>15</v>
      </c>
      <c r="I85" s="5">
        <v>2022</v>
      </c>
      <c r="J85" s="5" t="s">
        <v>14</v>
      </c>
      <c r="K85" s="7">
        <v>100.01</v>
      </c>
      <c r="L85" s="11">
        <v>28.382200000000001</v>
      </c>
      <c r="M85" s="16" t="s">
        <v>67</v>
      </c>
      <c r="N85" s="14" t="str">
        <f t="shared" ref="N85:N148" si="4">RIGHT(M85,2)</f>
        <v>20</v>
      </c>
      <c r="O85">
        <f>IFERROR(L85*N85*0.0015/K85*100,0)</f>
        <v>0.85138086191380857</v>
      </c>
    </row>
    <row r="86" spans="1:15">
      <c r="A86" t="s">
        <v>53</v>
      </c>
      <c r="B86" t="str">
        <f t="shared" si="2"/>
        <v>Roots &lt;2</v>
      </c>
      <c r="C86" s="14">
        <v>2</v>
      </c>
      <c r="D86" s="14" t="str">
        <f t="shared" si="3"/>
        <v>Roots &lt;22</v>
      </c>
      <c r="E86" s="5" t="s">
        <v>16</v>
      </c>
      <c r="F86" s="5" t="s">
        <v>11</v>
      </c>
      <c r="G86" s="5" t="s">
        <v>17</v>
      </c>
      <c r="H86" s="5" t="s">
        <v>13</v>
      </c>
      <c r="I86" s="5">
        <v>2022</v>
      </c>
      <c r="J86" s="5" t="s">
        <v>14</v>
      </c>
      <c r="K86" s="7">
        <v>100.29</v>
      </c>
      <c r="L86" s="11">
        <v>10.1602</v>
      </c>
      <c r="M86" s="16" t="s">
        <v>65</v>
      </c>
      <c r="N86" s="14" t="str">
        <f t="shared" si="4"/>
        <v>40</v>
      </c>
      <c r="O86">
        <f t="shared" ref="O86:O120" si="5">IFERROR(L86*N86*0.0015/K86*100,0)</f>
        <v>0.60784923721208495</v>
      </c>
    </row>
    <row r="87" spans="1:15">
      <c r="A87" t="s">
        <v>53</v>
      </c>
      <c r="B87" t="str">
        <f t="shared" si="2"/>
        <v>Roots 2-5</v>
      </c>
      <c r="C87" s="14">
        <v>2</v>
      </c>
      <c r="D87" s="14" t="str">
        <f t="shared" si="3"/>
        <v>Roots 2-52</v>
      </c>
      <c r="E87" s="5" t="s">
        <v>16</v>
      </c>
      <c r="F87" s="5" t="s">
        <v>11</v>
      </c>
      <c r="G87" s="5" t="s">
        <v>17</v>
      </c>
      <c r="H87" s="5" t="s">
        <v>15</v>
      </c>
      <c r="I87" s="5">
        <v>2022</v>
      </c>
      <c r="J87" s="5" t="s">
        <v>14</v>
      </c>
      <c r="K87" s="7">
        <v>100.04</v>
      </c>
      <c r="L87" s="11">
        <v>13.856400000000001</v>
      </c>
      <c r="M87" s="16" t="s">
        <v>66</v>
      </c>
      <c r="N87" s="14" t="str">
        <f t="shared" si="4"/>
        <v>30</v>
      </c>
      <c r="O87">
        <f t="shared" si="5"/>
        <v>0.62328868452618957</v>
      </c>
    </row>
    <row r="88" spans="1:15">
      <c r="A88" t="s">
        <v>53</v>
      </c>
      <c r="B88" t="str">
        <f t="shared" si="2"/>
        <v>Roots &lt;2</v>
      </c>
      <c r="C88" s="14">
        <v>3</v>
      </c>
      <c r="D88" s="14" t="str">
        <f t="shared" si="3"/>
        <v>Roots &lt;23</v>
      </c>
      <c r="E88" s="5" t="s">
        <v>18</v>
      </c>
      <c r="F88" s="5" t="s">
        <v>11</v>
      </c>
      <c r="G88" s="5" t="s">
        <v>17</v>
      </c>
      <c r="H88" s="5" t="s">
        <v>13</v>
      </c>
      <c r="I88" s="5">
        <v>2022</v>
      </c>
      <c r="J88" s="5" t="s">
        <v>14</v>
      </c>
      <c r="K88" s="7">
        <v>100.01</v>
      </c>
      <c r="L88" s="11">
        <v>12.316000000000001</v>
      </c>
      <c r="M88" s="16" t="s">
        <v>67</v>
      </c>
      <c r="N88" s="14" t="str">
        <f t="shared" si="4"/>
        <v>20</v>
      </c>
      <c r="O88">
        <f t="shared" si="5"/>
        <v>0.36944305569443059</v>
      </c>
    </row>
    <row r="89" spans="1:15">
      <c r="A89" t="s">
        <v>53</v>
      </c>
      <c r="B89" t="str">
        <f t="shared" si="2"/>
        <v>Roots 2-5</v>
      </c>
      <c r="C89" s="14">
        <v>3</v>
      </c>
      <c r="D89" s="14" t="str">
        <f t="shared" si="3"/>
        <v>Roots 2-53</v>
      </c>
      <c r="E89" s="5" t="s">
        <v>18</v>
      </c>
      <c r="F89" s="5" t="s">
        <v>11</v>
      </c>
      <c r="G89" s="5" t="s">
        <v>17</v>
      </c>
      <c r="H89" s="5" t="s">
        <v>15</v>
      </c>
      <c r="I89" s="5">
        <v>2022</v>
      </c>
      <c r="J89" s="5" t="s">
        <v>14</v>
      </c>
      <c r="K89" s="7">
        <v>100.55</v>
      </c>
      <c r="L89" s="11">
        <v>8.0693000000000001</v>
      </c>
      <c r="M89" s="16" t="s">
        <v>67</v>
      </c>
      <c r="N89" s="14" t="str">
        <f t="shared" si="4"/>
        <v>20</v>
      </c>
      <c r="O89">
        <f t="shared" si="5"/>
        <v>0.24075484833416208</v>
      </c>
    </row>
    <row r="90" spans="1:15">
      <c r="A90" t="s">
        <v>53</v>
      </c>
      <c r="B90" t="str">
        <f t="shared" si="2"/>
        <v>Roots &lt;2</v>
      </c>
      <c r="C90" s="14">
        <v>4</v>
      </c>
      <c r="D90" s="14" t="str">
        <f t="shared" si="3"/>
        <v>Roots &lt;24</v>
      </c>
      <c r="E90" s="5" t="s">
        <v>19</v>
      </c>
      <c r="F90" s="5" t="s">
        <v>11</v>
      </c>
      <c r="G90" s="5" t="s">
        <v>17</v>
      </c>
      <c r="H90" s="5" t="s">
        <v>13</v>
      </c>
      <c r="I90" s="5">
        <v>2022</v>
      </c>
      <c r="J90" s="5" t="s">
        <v>14</v>
      </c>
      <c r="K90" s="7">
        <v>100.12</v>
      </c>
      <c r="L90" s="11">
        <v>8.8587000000000007</v>
      </c>
      <c r="M90" s="16" t="s">
        <v>67</v>
      </c>
      <c r="N90" s="14" t="str">
        <f t="shared" si="4"/>
        <v>20</v>
      </c>
      <c r="O90">
        <f t="shared" si="5"/>
        <v>0.26544246903715546</v>
      </c>
    </row>
    <row r="91" spans="1:15">
      <c r="A91" t="s">
        <v>53</v>
      </c>
      <c r="B91" t="str">
        <f t="shared" si="2"/>
        <v>Roots 2-5</v>
      </c>
      <c r="C91" s="14">
        <v>4</v>
      </c>
      <c r="D91" s="14" t="str">
        <f t="shared" si="3"/>
        <v>Roots 2-54</v>
      </c>
      <c r="E91" s="5" t="s">
        <v>19</v>
      </c>
      <c r="F91" s="5" t="s">
        <v>11</v>
      </c>
      <c r="G91" s="5" t="s">
        <v>17</v>
      </c>
      <c r="H91" s="5" t="s">
        <v>15</v>
      </c>
      <c r="I91" s="5">
        <v>2022</v>
      </c>
      <c r="J91" s="5" t="s">
        <v>14</v>
      </c>
      <c r="K91" s="7">
        <v>100.28</v>
      </c>
      <c r="L91" s="11">
        <v>16.989599999999999</v>
      </c>
      <c r="M91" s="16" t="s">
        <v>67</v>
      </c>
      <c r="N91" s="14" t="str">
        <f t="shared" si="4"/>
        <v>20</v>
      </c>
      <c r="O91">
        <f t="shared" si="5"/>
        <v>0.50826485839648972</v>
      </c>
    </row>
    <row r="92" spans="1:15">
      <c r="A92" t="s">
        <v>53</v>
      </c>
      <c r="B92" t="str">
        <f t="shared" si="2"/>
        <v>Roots &lt;2</v>
      </c>
      <c r="C92" s="14">
        <v>5</v>
      </c>
      <c r="D92" s="14" t="str">
        <f t="shared" si="3"/>
        <v>Roots &lt;25</v>
      </c>
      <c r="E92" s="5" t="s">
        <v>20</v>
      </c>
      <c r="F92" s="5" t="s">
        <v>11</v>
      </c>
      <c r="G92" s="5" t="s">
        <v>17</v>
      </c>
      <c r="H92" s="5" t="s">
        <v>13</v>
      </c>
      <c r="I92" s="5">
        <v>2022</v>
      </c>
      <c r="J92" s="5" t="s">
        <v>14</v>
      </c>
      <c r="K92" s="7">
        <v>100.07</v>
      </c>
      <c r="L92" s="11">
        <v>17.764600000000002</v>
      </c>
      <c r="M92" s="16" t="s">
        <v>67</v>
      </c>
      <c r="N92" s="14" t="str">
        <f t="shared" si="4"/>
        <v>20</v>
      </c>
      <c r="O92">
        <f t="shared" si="5"/>
        <v>0.53256520435695021</v>
      </c>
    </row>
    <row r="93" spans="1:15">
      <c r="A93" t="s">
        <v>53</v>
      </c>
      <c r="B93" t="str">
        <f t="shared" si="2"/>
        <v>Roots 2-5</v>
      </c>
      <c r="C93" s="14">
        <v>5</v>
      </c>
      <c r="D93" s="14" t="str">
        <f t="shared" si="3"/>
        <v>Roots 2-55</v>
      </c>
      <c r="E93" s="5" t="s">
        <v>20</v>
      </c>
      <c r="F93" s="5" t="s">
        <v>11</v>
      </c>
      <c r="G93" s="5" t="s">
        <v>17</v>
      </c>
      <c r="H93" s="5" t="s">
        <v>15</v>
      </c>
      <c r="I93" s="5">
        <v>2022</v>
      </c>
      <c r="J93" s="5" t="s">
        <v>14</v>
      </c>
      <c r="K93" s="7">
        <v>100.15</v>
      </c>
      <c r="L93" s="11">
        <v>27.930900000000001</v>
      </c>
      <c r="M93" s="16" t="s">
        <v>67</v>
      </c>
      <c r="N93" s="14" t="str">
        <f t="shared" si="4"/>
        <v>20</v>
      </c>
      <c r="O93">
        <f t="shared" si="5"/>
        <v>0.83667199201198206</v>
      </c>
    </row>
    <row r="94" spans="1:15">
      <c r="A94" t="s">
        <v>53</v>
      </c>
      <c r="B94" t="str">
        <f t="shared" si="2"/>
        <v>Roots &lt;2</v>
      </c>
      <c r="C94" s="14">
        <v>7</v>
      </c>
      <c r="D94" s="14" t="str">
        <f t="shared" si="3"/>
        <v>Roots &lt;27</v>
      </c>
      <c r="E94" s="5" t="s">
        <v>21</v>
      </c>
      <c r="F94" s="5" t="s">
        <v>11</v>
      </c>
      <c r="G94" s="5" t="s">
        <v>12</v>
      </c>
      <c r="H94" s="5" t="s">
        <v>13</v>
      </c>
      <c r="I94" s="5">
        <v>2022</v>
      </c>
      <c r="J94" s="5" t="s">
        <v>14</v>
      </c>
      <c r="K94" s="7">
        <v>100.23</v>
      </c>
      <c r="L94" s="11">
        <v>13.2707</v>
      </c>
      <c r="M94" s="16" t="s">
        <v>67</v>
      </c>
      <c r="N94" s="14" t="str">
        <f t="shared" si="4"/>
        <v>20</v>
      </c>
      <c r="O94">
        <f t="shared" si="5"/>
        <v>0.3972074229272673</v>
      </c>
    </row>
    <row r="95" spans="1:15">
      <c r="A95" t="s">
        <v>53</v>
      </c>
      <c r="B95" t="str">
        <f t="shared" si="2"/>
        <v>Roots 2-5</v>
      </c>
      <c r="C95" s="14">
        <v>7</v>
      </c>
      <c r="D95" s="14" t="str">
        <f t="shared" si="3"/>
        <v>Roots 2-57</v>
      </c>
      <c r="E95" s="5" t="s">
        <v>21</v>
      </c>
      <c r="F95" s="5" t="s">
        <v>11</v>
      </c>
      <c r="G95" s="5" t="s">
        <v>12</v>
      </c>
      <c r="H95" s="5" t="s">
        <v>15</v>
      </c>
      <c r="I95" s="5">
        <v>2022</v>
      </c>
      <c r="J95" s="5" t="s">
        <v>14</v>
      </c>
      <c r="K95" s="7">
        <v>100.22</v>
      </c>
      <c r="L95" s="11">
        <v>29.1539</v>
      </c>
      <c r="M95" s="16" t="s">
        <v>67</v>
      </c>
      <c r="N95" s="14" t="str">
        <f t="shared" si="4"/>
        <v>20</v>
      </c>
      <c r="O95">
        <f t="shared" si="5"/>
        <v>0.87269706645380152</v>
      </c>
    </row>
    <row r="96" spans="1:15">
      <c r="A96" t="s">
        <v>53</v>
      </c>
      <c r="B96" t="str">
        <f t="shared" si="2"/>
        <v>Roots &lt;2</v>
      </c>
      <c r="C96" s="14">
        <v>8</v>
      </c>
      <c r="D96" s="14" t="str">
        <f t="shared" si="3"/>
        <v>Roots &lt;28</v>
      </c>
      <c r="E96" s="5" t="s">
        <v>22</v>
      </c>
      <c r="F96" s="5" t="s">
        <v>11</v>
      </c>
      <c r="G96" s="5" t="s">
        <v>12</v>
      </c>
      <c r="H96" s="5" t="s">
        <v>13</v>
      </c>
      <c r="I96" s="5">
        <v>2022</v>
      </c>
      <c r="J96" s="5" t="s">
        <v>14</v>
      </c>
      <c r="K96" s="7">
        <v>100.23</v>
      </c>
      <c r="L96" s="11">
        <v>17.924199999999999</v>
      </c>
      <c r="M96" s="16" t="s">
        <v>67</v>
      </c>
      <c r="N96" s="14" t="str">
        <f t="shared" si="4"/>
        <v>20</v>
      </c>
      <c r="O96">
        <f t="shared" si="5"/>
        <v>0.53649206824304108</v>
      </c>
    </row>
    <row r="97" spans="1:15">
      <c r="A97" t="s">
        <v>53</v>
      </c>
      <c r="B97" t="str">
        <f t="shared" si="2"/>
        <v>Roots 2-5</v>
      </c>
      <c r="C97" s="14">
        <v>8</v>
      </c>
      <c r="D97" s="14" t="str">
        <f t="shared" si="3"/>
        <v>Roots 2-58</v>
      </c>
      <c r="E97" s="5" t="s">
        <v>22</v>
      </c>
      <c r="F97" s="5" t="s">
        <v>11</v>
      </c>
      <c r="G97" s="5" t="s">
        <v>12</v>
      </c>
      <c r="H97" s="5" t="s">
        <v>15</v>
      </c>
      <c r="I97" s="5">
        <v>2022</v>
      </c>
      <c r="J97" s="5" t="s">
        <v>14</v>
      </c>
      <c r="K97" s="7">
        <v>100.29</v>
      </c>
      <c r="L97" s="11">
        <v>25.747900000000001</v>
      </c>
      <c r="M97" s="16" t="s">
        <v>67</v>
      </c>
      <c r="N97" s="14" t="str">
        <f t="shared" si="4"/>
        <v>20</v>
      </c>
      <c r="O97">
        <f t="shared" si="5"/>
        <v>0.77020341011067917</v>
      </c>
    </row>
    <row r="98" spans="1:15">
      <c r="A98" t="s">
        <v>53</v>
      </c>
      <c r="B98" t="str">
        <f t="shared" si="2"/>
        <v>Roots &lt;2</v>
      </c>
      <c r="C98" s="14">
        <v>9</v>
      </c>
      <c r="D98" s="14" t="str">
        <f t="shared" si="3"/>
        <v>Roots &lt;29</v>
      </c>
      <c r="E98" s="5" t="s">
        <v>23</v>
      </c>
      <c r="F98" s="5" t="s">
        <v>11</v>
      </c>
      <c r="G98" s="5" t="s">
        <v>17</v>
      </c>
      <c r="H98" s="5" t="s">
        <v>13</v>
      </c>
      <c r="I98" s="5">
        <v>2022</v>
      </c>
      <c r="J98" s="5" t="s">
        <v>14</v>
      </c>
      <c r="K98" s="7">
        <v>100.19</v>
      </c>
      <c r="L98" s="11">
        <v>16.9633</v>
      </c>
      <c r="M98" s="16" t="s">
        <v>67</v>
      </c>
      <c r="N98" s="14" t="str">
        <f t="shared" si="4"/>
        <v>20</v>
      </c>
      <c r="O98">
        <f t="shared" si="5"/>
        <v>0.50793392554147121</v>
      </c>
    </row>
    <row r="99" spans="1:15">
      <c r="A99" t="s">
        <v>53</v>
      </c>
      <c r="B99" t="str">
        <f t="shared" si="2"/>
        <v>Roots &lt;2</v>
      </c>
      <c r="C99" s="14">
        <v>10</v>
      </c>
      <c r="D99" s="14" t="str">
        <f t="shared" si="3"/>
        <v>Roots &lt;210</v>
      </c>
      <c r="E99" s="5" t="s">
        <v>24</v>
      </c>
      <c r="F99" s="5" t="s">
        <v>11</v>
      </c>
      <c r="G99" s="5" t="s">
        <v>12</v>
      </c>
      <c r="H99" s="5" t="s">
        <v>13</v>
      </c>
      <c r="I99" s="5">
        <v>2022</v>
      </c>
      <c r="J99" s="5" t="s">
        <v>14</v>
      </c>
      <c r="K99" s="7">
        <v>100.17</v>
      </c>
      <c r="L99" s="11">
        <v>9.8668999999999993</v>
      </c>
      <c r="M99" s="16" t="s">
        <v>67</v>
      </c>
      <c r="N99" s="14" t="str">
        <f t="shared" si="4"/>
        <v>20</v>
      </c>
      <c r="O99">
        <f t="shared" si="5"/>
        <v>0.2955046421084157</v>
      </c>
    </row>
    <row r="100" spans="1:15">
      <c r="A100" t="s">
        <v>53</v>
      </c>
      <c r="B100" t="str">
        <f t="shared" si="2"/>
        <v>Roots 2-5</v>
      </c>
      <c r="C100" s="14">
        <v>10</v>
      </c>
      <c r="D100" s="14" t="str">
        <f t="shared" si="3"/>
        <v>Roots 2-510</v>
      </c>
      <c r="E100" s="5" t="s">
        <v>24</v>
      </c>
      <c r="F100" s="5" t="s">
        <v>11</v>
      </c>
      <c r="G100" s="5" t="s">
        <v>12</v>
      </c>
      <c r="H100" s="5" t="s">
        <v>15</v>
      </c>
      <c r="I100" s="5">
        <v>2022</v>
      </c>
      <c r="J100" s="5" t="s">
        <v>14</v>
      </c>
      <c r="K100" s="7">
        <v>100.06</v>
      </c>
      <c r="L100" s="11">
        <v>2.1240000000000001</v>
      </c>
      <c r="M100" s="16" t="s">
        <v>67</v>
      </c>
      <c r="N100" s="14" t="str">
        <f t="shared" si="4"/>
        <v>20</v>
      </c>
      <c r="O100">
        <f t="shared" si="5"/>
        <v>6.3681790925444751E-2</v>
      </c>
    </row>
    <row r="101" spans="1:15">
      <c r="A101" t="s">
        <v>53</v>
      </c>
      <c r="B101" t="str">
        <f t="shared" si="2"/>
        <v>Roots &lt;2</v>
      </c>
      <c r="C101" s="14">
        <v>11</v>
      </c>
      <c r="D101" s="14" t="str">
        <f t="shared" si="3"/>
        <v>Roots &lt;211</v>
      </c>
      <c r="E101" s="5" t="s">
        <v>25</v>
      </c>
      <c r="F101" s="5" t="s">
        <v>11</v>
      </c>
      <c r="G101" s="5" t="s">
        <v>12</v>
      </c>
      <c r="H101" s="5" t="s">
        <v>13</v>
      </c>
      <c r="I101" s="5">
        <v>2022</v>
      </c>
      <c r="J101" s="5" t="s">
        <v>14</v>
      </c>
      <c r="K101" s="7">
        <v>100.15</v>
      </c>
      <c r="L101" s="11">
        <v>14.7143</v>
      </c>
      <c r="M101" s="16" t="s">
        <v>67</v>
      </c>
      <c r="N101" s="14" t="str">
        <f t="shared" si="4"/>
        <v>20</v>
      </c>
      <c r="O101">
        <f t="shared" si="5"/>
        <v>0.44076784822765847</v>
      </c>
    </row>
    <row r="102" spans="1:15">
      <c r="A102" t="s">
        <v>53</v>
      </c>
      <c r="B102" t="str">
        <f t="shared" si="2"/>
        <v>Roots 2-5</v>
      </c>
      <c r="C102" s="14">
        <v>11</v>
      </c>
      <c r="D102" s="14" t="str">
        <f t="shared" si="3"/>
        <v>Roots 2-511</v>
      </c>
      <c r="E102" s="5" t="s">
        <v>25</v>
      </c>
      <c r="F102" s="5" t="s">
        <v>11</v>
      </c>
      <c r="G102" s="5" t="s">
        <v>12</v>
      </c>
      <c r="H102" s="5" t="s">
        <v>15</v>
      </c>
      <c r="I102" s="5">
        <v>2022</v>
      </c>
      <c r="J102" s="5" t="s">
        <v>14</v>
      </c>
      <c r="K102" s="7">
        <v>100.18</v>
      </c>
      <c r="L102" s="11">
        <v>36.204799999999999</v>
      </c>
      <c r="M102" s="16" t="s">
        <v>67</v>
      </c>
      <c r="N102" s="14" t="str">
        <f t="shared" si="4"/>
        <v>20</v>
      </c>
      <c r="O102">
        <f t="shared" si="5"/>
        <v>1.0841924535835494</v>
      </c>
    </row>
    <row r="103" spans="1:15">
      <c r="A103" t="s">
        <v>53</v>
      </c>
      <c r="B103" t="str">
        <f t="shared" si="2"/>
        <v>Roots &lt;2</v>
      </c>
      <c r="C103" s="14">
        <v>12</v>
      </c>
      <c r="D103" s="14" t="str">
        <f t="shared" si="3"/>
        <v>Roots &lt;212</v>
      </c>
      <c r="E103" s="5" t="s">
        <v>26</v>
      </c>
      <c r="F103" s="5" t="s">
        <v>11</v>
      </c>
      <c r="G103" s="5" t="s">
        <v>17</v>
      </c>
      <c r="H103" s="5" t="s">
        <v>13</v>
      </c>
      <c r="I103" s="5">
        <v>2022</v>
      </c>
      <c r="J103" s="5" t="s">
        <v>14</v>
      </c>
      <c r="K103" s="7">
        <v>100.06</v>
      </c>
      <c r="L103" s="11">
        <v>15.5725</v>
      </c>
      <c r="M103" s="16" t="s">
        <v>67</v>
      </c>
      <c r="N103" s="14" t="str">
        <f t="shared" si="4"/>
        <v>20</v>
      </c>
      <c r="O103">
        <f t="shared" si="5"/>
        <v>0.46689486308215072</v>
      </c>
    </row>
    <row r="104" spans="1:15">
      <c r="A104" t="s">
        <v>53</v>
      </c>
      <c r="B104" t="str">
        <f t="shared" si="2"/>
        <v>Roots 2-5</v>
      </c>
      <c r="C104" s="14">
        <v>12</v>
      </c>
      <c r="D104" s="14" t="str">
        <f t="shared" si="3"/>
        <v>Roots 2-512</v>
      </c>
      <c r="E104" s="5" t="s">
        <v>26</v>
      </c>
      <c r="F104" s="5" t="s">
        <v>11</v>
      </c>
      <c r="G104" s="5" t="s">
        <v>17</v>
      </c>
      <c r="H104" s="5" t="s">
        <v>15</v>
      </c>
      <c r="I104" s="5">
        <v>2022</v>
      </c>
      <c r="J104" s="5" t="s">
        <v>14</v>
      </c>
      <c r="K104" s="7">
        <v>100.16</v>
      </c>
      <c r="L104" s="11">
        <v>20.690100000000001</v>
      </c>
      <c r="M104" s="16" t="s">
        <v>67</v>
      </c>
      <c r="N104" s="14" t="str">
        <f t="shared" si="4"/>
        <v>20</v>
      </c>
      <c r="O104">
        <f t="shared" si="5"/>
        <v>0.61971146166134183</v>
      </c>
    </row>
    <row r="105" spans="1:15">
      <c r="A105" t="s">
        <v>53</v>
      </c>
      <c r="B105" t="s">
        <v>27</v>
      </c>
      <c r="C105" s="14">
        <v>4</v>
      </c>
      <c r="D105" s="14" t="str">
        <f t="shared" si="3"/>
        <v>Screen4</v>
      </c>
      <c r="E105" s="5" t="s">
        <v>19</v>
      </c>
      <c r="F105" s="5" t="s">
        <v>11</v>
      </c>
      <c r="G105" s="5" t="s">
        <v>17</v>
      </c>
      <c r="H105" s="5" t="s">
        <v>27</v>
      </c>
      <c r="I105" s="5">
        <v>2022</v>
      </c>
      <c r="J105" s="5" t="s">
        <v>14</v>
      </c>
      <c r="K105" s="7">
        <v>81.39</v>
      </c>
      <c r="L105" s="11">
        <v>2.7532999999999999</v>
      </c>
      <c r="M105" s="16" t="s">
        <v>67</v>
      </c>
      <c r="N105" s="14" t="str">
        <f t="shared" si="4"/>
        <v>20</v>
      </c>
      <c r="O105">
        <f t="shared" si="5"/>
        <v>0.10148544047180243</v>
      </c>
    </row>
    <row r="106" spans="1:15">
      <c r="A106" t="s">
        <v>53</v>
      </c>
      <c r="B106" t="s">
        <v>27</v>
      </c>
      <c r="C106" s="14">
        <v>7</v>
      </c>
      <c r="D106" s="14" t="str">
        <f t="shared" si="3"/>
        <v>Screen7</v>
      </c>
      <c r="E106" s="5" t="s">
        <v>21</v>
      </c>
      <c r="F106" s="5" t="s">
        <v>11</v>
      </c>
      <c r="G106" s="5" t="s">
        <v>12</v>
      </c>
      <c r="H106" s="5" t="s">
        <v>27</v>
      </c>
      <c r="I106" s="5">
        <v>2022</v>
      </c>
      <c r="J106" s="5" t="s">
        <v>14</v>
      </c>
      <c r="K106" s="7">
        <v>100.21</v>
      </c>
      <c r="L106" s="11">
        <v>5.8040000000000003</v>
      </c>
      <c r="M106" s="16" t="s">
        <v>67</v>
      </c>
      <c r="N106" s="14" t="str">
        <f t="shared" si="4"/>
        <v>20</v>
      </c>
      <c r="O106">
        <f t="shared" si="5"/>
        <v>0.17375511426005391</v>
      </c>
    </row>
    <row r="107" spans="1:15">
      <c r="A107" t="s">
        <v>53</v>
      </c>
      <c r="B107" t="s">
        <v>27</v>
      </c>
      <c r="C107" s="14">
        <v>10</v>
      </c>
      <c r="D107" s="14" t="str">
        <f t="shared" si="3"/>
        <v>Screen10</v>
      </c>
      <c r="E107" s="5" t="s">
        <v>24</v>
      </c>
      <c r="F107" s="5" t="s">
        <v>11</v>
      </c>
      <c r="G107" s="5" t="s">
        <v>12</v>
      </c>
      <c r="H107" s="5" t="s">
        <v>27</v>
      </c>
      <c r="I107" s="5">
        <v>2022</v>
      </c>
      <c r="J107" s="5" t="s">
        <v>14</v>
      </c>
      <c r="K107" s="7">
        <v>100.09</v>
      </c>
      <c r="L107" s="11">
        <v>5.3265000000000002</v>
      </c>
      <c r="M107" s="16" t="s">
        <v>67</v>
      </c>
      <c r="N107" s="14" t="str">
        <f t="shared" si="4"/>
        <v>20</v>
      </c>
      <c r="O107">
        <f t="shared" si="5"/>
        <v>0.1596513138175642</v>
      </c>
    </row>
    <row r="108" spans="1:15">
      <c r="A108" t="s">
        <v>53</v>
      </c>
      <c r="B108" t="b">
        <f t="shared" si="2"/>
        <v>0</v>
      </c>
      <c r="C108" t="s">
        <v>207</v>
      </c>
      <c r="D108" s="14" t="str">
        <f t="shared" si="3"/>
        <v>FALSElo</v>
      </c>
      <c r="E108" s="5" t="s">
        <v>54</v>
      </c>
      <c r="F108" s="5" t="s">
        <v>29</v>
      </c>
      <c r="G108" s="5"/>
      <c r="H108" s="5"/>
      <c r="I108" s="5">
        <v>2022</v>
      </c>
      <c r="J108" s="5" t="s">
        <v>14</v>
      </c>
      <c r="K108" s="7">
        <v>2.08</v>
      </c>
      <c r="L108" s="11">
        <v>0.1212</v>
      </c>
      <c r="M108" s="15">
        <v>1</v>
      </c>
      <c r="N108" s="14">
        <v>1</v>
      </c>
      <c r="O108">
        <f t="shared" si="5"/>
        <v>8.7403846153846151E-3</v>
      </c>
    </row>
    <row r="109" spans="1:15">
      <c r="A109" t="s">
        <v>53</v>
      </c>
      <c r="B109" t="b">
        <f t="shared" si="2"/>
        <v>0</v>
      </c>
      <c r="C109" t="s">
        <v>205</v>
      </c>
      <c r="D109" s="14" t="str">
        <f t="shared" si="3"/>
        <v>FALSEin</v>
      </c>
      <c r="E109" s="5" t="s">
        <v>32</v>
      </c>
      <c r="F109" s="5" t="s">
        <v>29</v>
      </c>
      <c r="G109" s="5"/>
      <c r="H109" s="5"/>
      <c r="I109" s="5">
        <v>2022</v>
      </c>
      <c r="J109" s="5" t="s">
        <v>14</v>
      </c>
      <c r="K109" s="7">
        <v>100.16</v>
      </c>
      <c r="L109" s="11" t="s">
        <v>55</v>
      </c>
      <c r="M109" s="16" t="s">
        <v>67</v>
      </c>
      <c r="N109" s="14" t="str">
        <f t="shared" si="4"/>
        <v>20</v>
      </c>
      <c r="O109">
        <f t="shared" si="5"/>
        <v>0</v>
      </c>
    </row>
    <row r="110" spans="1:15">
      <c r="A110" t="s">
        <v>53</v>
      </c>
      <c r="B110" t="b">
        <f t="shared" si="2"/>
        <v>0</v>
      </c>
      <c r="C110" t="s">
        <v>206</v>
      </c>
      <c r="D110" s="14" t="str">
        <f t="shared" si="3"/>
        <v>FALSElu</v>
      </c>
      <c r="E110" s="5" t="s">
        <v>33</v>
      </c>
      <c r="F110" s="5" t="s">
        <v>29</v>
      </c>
      <c r="G110" s="5"/>
      <c r="H110" s="5"/>
      <c r="I110" s="5">
        <v>2022</v>
      </c>
      <c r="J110" s="5" t="s">
        <v>14</v>
      </c>
      <c r="K110" s="7">
        <v>100.13</v>
      </c>
      <c r="L110" s="11">
        <v>59.955300000000001</v>
      </c>
      <c r="M110" s="16" t="s">
        <v>66</v>
      </c>
      <c r="N110" s="14" t="str">
        <f t="shared" si="4"/>
        <v>30</v>
      </c>
      <c r="O110">
        <f t="shared" si="5"/>
        <v>2.6944856686307803</v>
      </c>
    </row>
    <row r="111" spans="1:15">
      <c r="A111" t="s">
        <v>53</v>
      </c>
      <c r="B111" t="b">
        <f t="shared" si="2"/>
        <v>0</v>
      </c>
      <c r="C111" t="s">
        <v>208</v>
      </c>
      <c r="D111" s="14" t="str">
        <f t="shared" si="3"/>
        <v>FALSEk</v>
      </c>
      <c r="E111" s="5" t="s">
        <v>56</v>
      </c>
      <c r="F111" s="5" t="s">
        <v>29</v>
      </c>
      <c r="G111" s="5"/>
      <c r="H111" s="5"/>
      <c r="I111" s="5">
        <v>2022</v>
      </c>
      <c r="J111" s="5" t="s">
        <v>14</v>
      </c>
      <c r="K111" s="8">
        <v>0</v>
      </c>
      <c r="L111" s="11" t="s">
        <v>55</v>
      </c>
      <c r="N111" s="14" t="str">
        <f t="shared" si="4"/>
        <v/>
      </c>
      <c r="O111">
        <f t="shared" si="5"/>
        <v>0</v>
      </c>
    </row>
    <row r="112" spans="1:15">
      <c r="A112" t="s">
        <v>53</v>
      </c>
      <c r="B112" t="s">
        <v>27</v>
      </c>
      <c r="C112" s="14">
        <v>1</v>
      </c>
      <c r="D112" s="14" t="str">
        <f t="shared" si="3"/>
        <v>Screen1</v>
      </c>
      <c r="E112" s="5" t="s">
        <v>10</v>
      </c>
      <c r="F112" s="5" t="s">
        <v>34</v>
      </c>
      <c r="G112" s="5" t="s">
        <v>35</v>
      </c>
      <c r="H112" s="5" t="s">
        <v>27</v>
      </c>
      <c r="I112" s="5">
        <v>2022</v>
      </c>
      <c r="J112" s="5" t="s">
        <v>14</v>
      </c>
      <c r="K112" s="7">
        <v>11.58</v>
      </c>
      <c r="L112" s="8">
        <v>35.275300000000001</v>
      </c>
      <c r="M112" s="15">
        <v>0</v>
      </c>
      <c r="N112" s="14">
        <v>1</v>
      </c>
      <c r="O112">
        <f t="shared" si="5"/>
        <v>0.45693393782383418</v>
      </c>
    </row>
    <row r="113" spans="1:16">
      <c r="A113" t="s">
        <v>53</v>
      </c>
      <c r="B113" t="s">
        <v>27</v>
      </c>
      <c r="C113" s="14">
        <v>2</v>
      </c>
      <c r="D113" s="14" t="str">
        <f t="shared" si="3"/>
        <v>Screen2</v>
      </c>
      <c r="E113" s="5" t="s">
        <v>16</v>
      </c>
      <c r="F113" s="5" t="s">
        <v>34</v>
      </c>
      <c r="G113" s="5" t="s">
        <v>17</v>
      </c>
      <c r="H113" s="5" t="s">
        <v>27</v>
      </c>
      <c r="I113" s="5">
        <v>2022</v>
      </c>
      <c r="J113" s="5" t="s">
        <v>14</v>
      </c>
      <c r="K113" s="7">
        <v>7.56</v>
      </c>
      <c r="L113" s="8">
        <v>24.8918</v>
      </c>
      <c r="M113" s="16" t="s">
        <v>68</v>
      </c>
      <c r="N113" s="14">
        <v>2</v>
      </c>
      <c r="O113">
        <f t="shared" si="5"/>
        <v>0.98776984126984146</v>
      </c>
    </row>
    <row r="114" spans="1:16">
      <c r="A114" t="s">
        <v>53</v>
      </c>
      <c r="B114" t="s">
        <v>27</v>
      </c>
      <c r="C114" s="14">
        <v>3</v>
      </c>
      <c r="D114" s="14" t="str">
        <f t="shared" si="3"/>
        <v>Screen3</v>
      </c>
      <c r="E114" s="5" t="s">
        <v>18</v>
      </c>
      <c r="F114" s="5" t="s">
        <v>34</v>
      </c>
      <c r="G114" s="5" t="s">
        <v>17</v>
      </c>
      <c r="H114" s="5" t="s">
        <v>27</v>
      </c>
      <c r="I114" s="5">
        <v>2022</v>
      </c>
      <c r="J114" s="5" t="s">
        <v>14</v>
      </c>
      <c r="K114" s="7">
        <v>8.4600000000000009</v>
      </c>
      <c r="L114" s="8">
        <v>17.8064</v>
      </c>
      <c r="M114" s="15">
        <v>0</v>
      </c>
      <c r="N114" s="14">
        <v>1</v>
      </c>
      <c r="O114">
        <f t="shared" si="5"/>
        <v>0.31571631205673756</v>
      </c>
    </row>
    <row r="115" spans="1:16">
      <c r="A115" t="s">
        <v>53</v>
      </c>
      <c r="B115" t="s">
        <v>27</v>
      </c>
      <c r="C115" s="14">
        <v>5</v>
      </c>
      <c r="D115" s="14" t="str">
        <f t="shared" si="3"/>
        <v>Screen5</v>
      </c>
      <c r="E115" s="5" t="s">
        <v>20</v>
      </c>
      <c r="F115" s="5" t="s">
        <v>34</v>
      </c>
      <c r="G115" s="5" t="s">
        <v>17</v>
      </c>
      <c r="H115" s="5" t="s">
        <v>27</v>
      </c>
      <c r="I115" s="5">
        <v>2022</v>
      </c>
      <c r="J115" s="5" t="s">
        <v>14</v>
      </c>
      <c r="K115" s="7">
        <v>44</v>
      </c>
      <c r="L115" s="8">
        <v>14.7561</v>
      </c>
      <c r="M115" s="16" t="s">
        <v>69</v>
      </c>
      <c r="N115" s="14" t="str">
        <f t="shared" si="4"/>
        <v>15</v>
      </c>
      <c r="O115">
        <f t="shared" si="5"/>
        <v>0.75457329545454555</v>
      </c>
      <c r="P115" s="13"/>
    </row>
    <row r="116" spans="1:16">
      <c r="A116" t="s">
        <v>53</v>
      </c>
      <c r="B116" t="s">
        <v>27</v>
      </c>
      <c r="C116" s="14">
        <v>8</v>
      </c>
      <c r="D116" s="14" t="str">
        <f t="shared" si="3"/>
        <v>Screen8</v>
      </c>
      <c r="E116" s="5" t="s">
        <v>22</v>
      </c>
      <c r="F116" s="5" t="s">
        <v>34</v>
      </c>
      <c r="G116" s="5" t="s">
        <v>12</v>
      </c>
      <c r="H116" s="5" t="s">
        <v>27</v>
      </c>
      <c r="I116" s="5">
        <v>2022</v>
      </c>
      <c r="J116" s="5" t="s">
        <v>14</v>
      </c>
      <c r="K116" s="7">
        <v>43.97</v>
      </c>
      <c r="L116" s="8">
        <v>7.6010999999999997</v>
      </c>
      <c r="M116" s="15">
        <v>0</v>
      </c>
      <c r="N116" s="14">
        <v>1</v>
      </c>
      <c r="O116">
        <f t="shared" si="5"/>
        <v>2.5930520809642938E-2</v>
      </c>
    </row>
    <row r="117" spans="1:16">
      <c r="A117" t="s">
        <v>53</v>
      </c>
      <c r="C117" t="s">
        <v>205</v>
      </c>
      <c r="D117" s="14" t="str">
        <f t="shared" si="3"/>
        <v>in</v>
      </c>
      <c r="E117" s="5" t="s">
        <v>39</v>
      </c>
      <c r="F117" s="5" t="s">
        <v>29</v>
      </c>
      <c r="G117" s="5"/>
      <c r="H117" s="5"/>
      <c r="I117" s="5">
        <v>2022</v>
      </c>
      <c r="J117" s="5" t="s">
        <v>14</v>
      </c>
      <c r="K117" s="7">
        <v>16.14</v>
      </c>
      <c r="L117" s="8" t="s">
        <v>55</v>
      </c>
      <c r="M117" s="16" t="s">
        <v>67</v>
      </c>
      <c r="N117" s="14" t="str">
        <f t="shared" si="4"/>
        <v>20</v>
      </c>
      <c r="O117">
        <f t="shared" si="5"/>
        <v>0</v>
      </c>
    </row>
    <row r="118" spans="1:16">
      <c r="A118" t="s">
        <v>53</v>
      </c>
      <c r="B118" t="b">
        <f t="shared" si="2"/>
        <v>0</v>
      </c>
      <c r="C118" t="s">
        <v>206</v>
      </c>
      <c r="D118" s="14" t="str">
        <f t="shared" si="3"/>
        <v>FALSElu</v>
      </c>
      <c r="E118" s="5" t="s">
        <v>40</v>
      </c>
      <c r="F118" s="5" t="s">
        <v>29</v>
      </c>
      <c r="G118" s="5"/>
      <c r="H118" s="5"/>
      <c r="I118" s="5">
        <v>2022</v>
      </c>
      <c r="J118" s="5" t="s">
        <v>14</v>
      </c>
      <c r="K118" s="7">
        <v>100</v>
      </c>
      <c r="L118" s="8">
        <v>59.7699</v>
      </c>
      <c r="M118" s="16" t="s">
        <v>66</v>
      </c>
      <c r="N118" s="14" t="str">
        <f t="shared" si="4"/>
        <v>30</v>
      </c>
      <c r="O118">
        <f t="shared" si="5"/>
        <v>2.6896455000000001</v>
      </c>
    </row>
    <row r="119" spans="1:16">
      <c r="A119" t="s">
        <v>53</v>
      </c>
      <c r="B119" t="b">
        <f t="shared" si="2"/>
        <v>0</v>
      </c>
      <c r="C119" t="s">
        <v>209</v>
      </c>
      <c r="D119" s="14" t="str">
        <f t="shared" si="3"/>
        <v>FALSEk#</v>
      </c>
      <c r="E119" s="5" t="s">
        <v>57</v>
      </c>
      <c r="F119" s="5" t="s">
        <v>29</v>
      </c>
      <c r="G119" s="5"/>
      <c r="H119" s="5"/>
      <c r="I119" s="5">
        <v>2022</v>
      </c>
      <c r="J119" s="5" t="s">
        <v>14</v>
      </c>
      <c r="K119" s="7">
        <v>0</v>
      </c>
      <c r="L119" s="8" t="s">
        <v>55</v>
      </c>
      <c r="N119" s="14" t="str">
        <f t="shared" si="4"/>
        <v/>
      </c>
      <c r="O119">
        <f t="shared" si="5"/>
        <v>0</v>
      </c>
    </row>
    <row r="120" spans="1:16">
      <c r="A120" t="s">
        <v>53</v>
      </c>
      <c r="B120" t="b">
        <f t="shared" si="2"/>
        <v>0</v>
      </c>
      <c r="C120" t="s">
        <v>206</v>
      </c>
      <c r="D120" s="14" t="str">
        <f t="shared" si="3"/>
        <v>FALSElu</v>
      </c>
      <c r="E120" s="5" t="s">
        <v>41</v>
      </c>
      <c r="F120" s="5" t="s">
        <v>29</v>
      </c>
      <c r="G120" s="5"/>
      <c r="H120" s="5"/>
      <c r="I120" s="5">
        <v>2022</v>
      </c>
      <c r="J120" s="5" t="s">
        <v>14</v>
      </c>
      <c r="K120" s="7">
        <v>40.200000000000003</v>
      </c>
      <c r="L120" s="8">
        <v>50.810099999999998</v>
      </c>
      <c r="M120" s="16" t="s">
        <v>66</v>
      </c>
      <c r="N120" s="14" t="str">
        <f t="shared" si="4"/>
        <v>30</v>
      </c>
      <c r="O120">
        <f t="shared" si="5"/>
        <v>5.6876977611940296</v>
      </c>
    </row>
    <row r="121" spans="1:16">
      <c r="A121" t="s">
        <v>58</v>
      </c>
      <c r="B121" t="str">
        <f t="shared" si="2"/>
        <v>Roots &lt;2</v>
      </c>
      <c r="C121" s="14">
        <v>1</v>
      </c>
      <c r="D121" s="14" t="str">
        <f t="shared" si="3"/>
        <v>Roots &lt;21</v>
      </c>
      <c r="E121" s="5" t="s">
        <v>10</v>
      </c>
      <c r="F121" s="5" t="s">
        <v>11</v>
      </c>
      <c r="G121" s="5" t="s">
        <v>12</v>
      </c>
      <c r="H121" s="5" t="s">
        <v>13</v>
      </c>
      <c r="I121" s="5">
        <v>2022</v>
      </c>
      <c r="J121" s="6" t="s">
        <v>14</v>
      </c>
      <c r="K121" s="7">
        <v>100.3</v>
      </c>
      <c r="L121" s="8">
        <v>23.697099999999999</v>
      </c>
      <c r="M121" s="16" t="s">
        <v>67</v>
      </c>
      <c r="N121" s="14" t="str">
        <f t="shared" si="4"/>
        <v>20</v>
      </c>
      <c r="O121" s="29">
        <f t="shared" ref="O121:O141" si="6">IFERROR(100*(L121*360.3/342.3)*N121*0.0015/K121,0)</f>
        <v>0.74605850546519947</v>
      </c>
    </row>
    <row r="122" spans="1:16">
      <c r="A122" t="s">
        <v>58</v>
      </c>
      <c r="B122" t="str">
        <f t="shared" si="2"/>
        <v>Roots 2-5</v>
      </c>
      <c r="C122" s="14">
        <v>1</v>
      </c>
      <c r="D122" s="14" t="str">
        <f t="shared" si="3"/>
        <v>Roots 2-51</v>
      </c>
      <c r="E122" s="5" t="s">
        <v>10</v>
      </c>
      <c r="F122" s="5" t="s">
        <v>11</v>
      </c>
      <c r="G122" s="5" t="s">
        <v>12</v>
      </c>
      <c r="H122" s="5" t="s">
        <v>15</v>
      </c>
      <c r="I122" s="5">
        <v>2022</v>
      </c>
      <c r="J122" s="5" t="s">
        <v>14</v>
      </c>
      <c r="K122" s="7">
        <v>100.01</v>
      </c>
      <c r="L122" s="8">
        <v>31.139800000000001</v>
      </c>
      <c r="M122" s="16" t="s">
        <v>67</v>
      </c>
      <c r="N122" s="14" t="str">
        <f t="shared" si="4"/>
        <v>20</v>
      </c>
      <c r="O122" s="29">
        <f t="shared" si="6"/>
        <v>0.98322069107725518</v>
      </c>
    </row>
    <row r="123" spans="1:16">
      <c r="A123" t="s">
        <v>58</v>
      </c>
      <c r="B123" t="str">
        <f t="shared" si="2"/>
        <v>Roots &lt;2</v>
      </c>
      <c r="C123" s="14">
        <v>2</v>
      </c>
      <c r="D123" s="14" t="str">
        <f t="shared" si="3"/>
        <v>Roots &lt;22</v>
      </c>
      <c r="E123" s="5" t="s">
        <v>16</v>
      </c>
      <c r="F123" s="5" t="s">
        <v>11</v>
      </c>
      <c r="G123" s="5" t="s">
        <v>17</v>
      </c>
      <c r="H123" s="5" t="s">
        <v>13</v>
      </c>
      <c r="I123" s="5">
        <v>2022</v>
      </c>
      <c r="J123" s="5" t="s">
        <v>14</v>
      </c>
      <c r="K123" s="7">
        <v>100.29</v>
      </c>
      <c r="L123" s="8">
        <v>30.572299999999998</v>
      </c>
      <c r="M123" s="16" t="s">
        <v>65</v>
      </c>
      <c r="N123" s="14" t="str">
        <f t="shared" si="4"/>
        <v>40</v>
      </c>
      <c r="O123" s="29">
        <f t="shared" si="6"/>
        <v>1.9252143700009674</v>
      </c>
    </row>
    <row r="124" spans="1:16">
      <c r="A124" t="s">
        <v>58</v>
      </c>
      <c r="B124" t="str">
        <f t="shared" si="2"/>
        <v>Roots 2-5</v>
      </c>
      <c r="C124" s="14">
        <v>2</v>
      </c>
      <c r="D124" s="14" t="str">
        <f t="shared" si="3"/>
        <v>Roots 2-52</v>
      </c>
      <c r="E124" s="5" t="s">
        <v>16</v>
      </c>
      <c r="F124" s="5" t="s">
        <v>11</v>
      </c>
      <c r="G124" s="5" t="s">
        <v>17</v>
      </c>
      <c r="H124" s="5" t="s">
        <v>15</v>
      </c>
      <c r="I124" s="5">
        <v>2022</v>
      </c>
      <c r="J124" s="5" t="s">
        <v>14</v>
      </c>
      <c r="K124" s="7">
        <v>100.04</v>
      </c>
      <c r="L124" s="8">
        <v>44.078099999999999</v>
      </c>
      <c r="M124" s="16" t="s">
        <v>66</v>
      </c>
      <c r="N124" s="14" t="str">
        <f t="shared" si="4"/>
        <v>30</v>
      </c>
      <c r="O124" s="29">
        <f t="shared" si="6"/>
        <v>2.086983711773835</v>
      </c>
    </row>
    <row r="125" spans="1:16">
      <c r="A125" t="s">
        <v>58</v>
      </c>
      <c r="B125" t="str">
        <f t="shared" si="2"/>
        <v>Roots &lt;2</v>
      </c>
      <c r="C125" s="14">
        <v>3</v>
      </c>
      <c r="D125" s="14" t="str">
        <f t="shared" si="3"/>
        <v>Roots &lt;23</v>
      </c>
      <c r="E125" s="5" t="s">
        <v>18</v>
      </c>
      <c r="F125" s="5" t="s">
        <v>11</v>
      </c>
      <c r="G125" s="5" t="s">
        <v>17</v>
      </c>
      <c r="H125" s="5" t="s">
        <v>13</v>
      </c>
      <c r="I125" s="5">
        <v>2022</v>
      </c>
      <c r="J125" s="5" t="s">
        <v>14</v>
      </c>
      <c r="K125" s="7">
        <v>100.01</v>
      </c>
      <c r="L125" s="8">
        <v>41.543399999999998</v>
      </c>
      <c r="M125" s="16" t="s">
        <v>67</v>
      </c>
      <c r="N125" s="14" t="str">
        <f t="shared" si="4"/>
        <v>20</v>
      </c>
      <c r="O125" s="29">
        <f t="shared" si="6"/>
        <v>1.31170818238071</v>
      </c>
    </row>
    <row r="126" spans="1:16">
      <c r="A126" t="s">
        <v>58</v>
      </c>
      <c r="B126" t="str">
        <f t="shared" si="2"/>
        <v>Roots 2-5</v>
      </c>
      <c r="C126" s="14">
        <v>3</v>
      </c>
      <c r="D126" s="14" t="str">
        <f t="shared" si="3"/>
        <v>Roots 2-53</v>
      </c>
      <c r="E126" s="5" t="s">
        <v>18</v>
      </c>
      <c r="F126" s="5" t="s">
        <v>11</v>
      </c>
      <c r="G126" s="5" t="s">
        <v>17</v>
      </c>
      <c r="H126" s="5" t="s">
        <v>15</v>
      </c>
      <c r="I126" s="5">
        <v>2022</v>
      </c>
      <c r="J126" s="5" t="s">
        <v>14</v>
      </c>
      <c r="K126" s="7">
        <v>100.55</v>
      </c>
      <c r="L126" s="8">
        <v>47.369300000000003</v>
      </c>
      <c r="M126" s="16" t="s">
        <v>67</v>
      </c>
      <c r="N126" s="14" t="str">
        <f t="shared" si="4"/>
        <v>20</v>
      </c>
      <c r="O126" s="29">
        <f t="shared" si="6"/>
        <v>1.4876251423481108</v>
      </c>
    </row>
    <row r="127" spans="1:16">
      <c r="A127" t="s">
        <v>58</v>
      </c>
      <c r="B127" t="str">
        <f t="shared" si="2"/>
        <v>Roots &lt;2</v>
      </c>
      <c r="C127" s="14">
        <v>4</v>
      </c>
      <c r="D127" s="14" t="str">
        <f t="shared" si="3"/>
        <v>Roots &lt;24</v>
      </c>
      <c r="E127" s="5" t="s">
        <v>19</v>
      </c>
      <c r="F127" s="5" t="s">
        <v>11</v>
      </c>
      <c r="G127" s="5" t="s">
        <v>17</v>
      </c>
      <c r="H127" s="5" t="s">
        <v>13</v>
      </c>
      <c r="I127" s="5">
        <v>2022</v>
      </c>
      <c r="J127" s="5" t="s">
        <v>14</v>
      </c>
      <c r="K127" s="7">
        <v>100.12</v>
      </c>
      <c r="L127" s="8">
        <v>36.187899999999999</v>
      </c>
      <c r="M127" s="16" t="s">
        <v>67</v>
      </c>
      <c r="N127" s="14" t="str">
        <f t="shared" si="4"/>
        <v>20</v>
      </c>
      <c r="O127" s="29">
        <f t="shared" si="6"/>
        <v>1.1413560843552153</v>
      </c>
    </row>
    <row r="128" spans="1:16">
      <c r="A128" t="s">
        <v>58</v>
      </c>
      <c r="B128" t="str">
        <f t="shared" si="2"/>
        <v>Roots 2-5</v>
      </c>
      <c r="C128" s="14">
        <v>4</v>
      </c>
      <c r="D128" s="14" t="str">
        <f t="shared" si="3"/>
        <v>Roots 2-54</v>
      </c>
      <c r="E128" s="5" t="s">
        <v>19</v>
      </c>
      <c r="F128" s="5" t="s">
        <v>11</v>
      </c>
      <c r="G128" s="5" t="s">
        <v>17</v>
      </c>
      <c r="H128" s="5" t="s">
        <v>15</v>
      </c>
      <c r="I128" s="5">
        <v>2022</v>
      </c>
      <c r="J128" s="5" t="s">
        <v>14</v>
      </c>
      <c r="K128" s="7">
        <v>100.28</v>
      </c>
      <c r="L128" s="8">
        <v>37.695399999999999</v>
      </c>
      <c r="M128" s="16" t="s">
        <v>67</v>
      </c>
      <c r="N128" s="14" t="str">
        <f t="shared" si="4"/>
        <v>20</v>
      </c>
      <c r="O128" s="29">
        <f t="shared" si="6"/>
        <v>1.1870052739271322</v>
      </c>
    </row>
    <row r="129" spans="1:15">
      <c r="A129" t="s">
        <v>58</v>
      </c>
      <c r="B129" t="str">
        <f t="shared" si="2"/>
        <v>Roots &lt;2</v>
      </c>
      <c r="C129" s="14">
        <v>5</v>
      </c>
      <c r="D129" s="14" t="str">
        <f t="shared" si="3"/>
        <v>Roots &lt;25</v>
      </c>
      <c r="E129" s="5" t="s">
        <v>20</v>
      </c>
      <c r="F129" s="5" t="s">
        <v>11</v>
      </c>
      <c r="G129" s="5" t="s">
        <v>17</v>
      </c>
      <c r="H129" s="5" t="s">
        <v>13</v>
      </c>
      <c r="I129" s="5">
        <v>2022</v>
      </c>
      <c r="J129" s="5" t="s">
        <v>14</v>
      </c>
      <c r="K129" s="7">
        <v>100.07</v>
      </c>
      <c r="L129" s="8">
        <v>33.458799999999997</v>
      </c>
      <c r="M129" s="16" t="s">
        <v>67</v>
      </c>
      <c r="N129" s="14" t="str">
        <f t="shared" si="4"/>
        <v>20</v>
      </c>
      <c r="O129" s="29">
        <f t="shared" si="6"/>
        <v>1.0558083171753478</v>
      </c>
    </row>
    <row r="130" spans="1:15">
      <c r="A130" t="s">
        <v>58</v>
      </c>
      <c r="B130" t="str">
        <f t="shared" si="2"/>
        <v>Roots 2-5</v>
      </c>
      <c r="C130" s="14">
        <v>5</v>
      </c>
      <c r="D130" s="14" t="str">
        <f t="shared" si="3"/>
        <v>Roots 2-55</v>
      </c>
      <c r="E130" s="5" t="s">
        <v>20</v>
      </c>
      <c r="F130" s="5" t="s">
        <v>11</v>
      </c>
      <c r="G130" s="5" t="s">
        <v>17</v>
      </c>
      <c r="H130" s="5" t="s">
        <v>15</v>
      </c>
      <c r="I130" s="5">
        <v>2022</v>
      </c>
      <c r="J130" s="5" t="s">
        <v>14</v>
      </c>
      <c r="K130" s="7">
        <v>100.15</v>
      </c>
      <c r="L130" s="8">
        <v>41.431399999999996</v>
      </c>
      <c r="M130" s="16" t="s">
        <v>67</v>
      </c>
      <c r="N130" s="14" t="str">
        <f t="shared" si="4"/>
        <v>20</v>
      </c>
      <c r="O130" s="29">
        <f t="shared" si="6"/>
        <v>1.3063431513553507</v>
      </c>
    </row>
    <row r="131" spans="1:15">
      <c r="A131" t="s">
        <v>58</v>
      </c>
      <c r="B131" t="str">
        <f t="shared" ref="B131:B194" si="7">IF(EXACT(H131,"&lt;2mm"),"Roots &lt;2",IF(EXACT(H131,"2-5mm"),"Roots 2-5"))</f>
        <v>Roots &lt;2</v>
      </c>
      <c r="C131" s="14">
        <v>7</v>
      </c>
      <c r="D131" s="14" t="str">
        <f t="shared" ref="D131:D194" si="8">B131&amp;C131</f>
        <v>Roots &lt;27</v>
      </c>
      <c r="E131" s="5" t="s">
        <v>21</v>
      </c>
      <c r="F131" s="5" t="s">
        <v>11</v>
      </c>
      <c r="G131" s="5" t="s">
        <v>12</v>
      </c>
      <c r="H131" s="5" t="s">
        <v>13</v>
      </c>
      <c r="I131" s="5">
        <v>2022</v>
      </c>
      <c r="J131" s="5" t="s">
        <v>14</v>
      </c>
      <c r="K131" s="7">
        <v>100.23</v>
      </c>
      <c r="L131" s="8">
        <v>16.508500000000002</v>
      </c>
      <c r="M131" s="16" t="s">
        <v>67</v>
      </c>
      <c r="N131" s="14" t="str">
        <f t="shared" si="4"/>
        <v>20</v>
      </c>
      <c r="O131" s="29">
        <f t="shared" si="6"/>
        <v>0.52010197317423212</v>
      </c>
    </row>
    <row r="132" spans="1:15">
      <c r="A132" t="s">
        <v>58</v>
      </c>
      <c r="B132" t="str">
        <f t="shared" si="7"/>
        <v>Roots 2-5</v>
      </c>
      <c r="C132" s="14">
        <v>7</v>
      </c>
      <c r="D132" s="14" t="str">
        <f t="shared" si="8"/>
        <v>Roots 2-57</v>
      </c>
      <c r="E132" s="5" t="s">
        <v>21</v>
      </c>
      <c r="F132" s="5" t="s">
        <v>11</v>
      </c>
      <c r="G132" s="5" t="s">
        <v>12</v>
      </c>
      <c r="H132" s="5" t="s">
        <v>15</v>
      </c>
      <c r="I132" s="5">
        <v>2022</v>
      </c>
      <c r="J132" s="5" t="s">
        <v>14</v>
      </c>
      <c r="K132" s="7">
        <v>100.22</v>
      </c>
      <c r="L132" s="8">
        <v>25.107199999999999</v>
      </c>
      <c r="M132" s="16" t="s">
        <v>67</v>
      </c>
      <c r="N132" s="14" t="str">
        <f t="shared" si="4"/>
        <v>20</v>
      </c>
      <c r="O132" s="29">
        <f t="shared" si="6"/>
        <v>0.79108381892876845</v>
      </c>
    </row>
    <row r="133" spans="1:15">
      <c r="A133" t="s">
        <v>58</v>
      </c>
      <c r="B133" t="str">
        <f t="shared" si="7"/>
        <v>Roots &lt;2</v>
      </c>
      <c r="C133" s="14">
        <v>8</v>
      </c>
      <c r="D133" s="14" t="str">
        <f t="shared" si="8"/>
        <v>Roots &lt;28</v>
      </c>
      <c r="E133" s="5" t="s">
        <v>22</v>
      </c>
      <c r="F133" s="5" t="s">
        <v>11</v>
      </c>
      <c r="G133" s="5" t="s">
        <v>12</v>
      </c>
      <c r="H133" s="5" t="s">
        <v>13</v>
      </c>
      <c r="I133" s="5">
        <v>2022</v>
      </c>
      <c r="J133" s="5" t="s">
        <v>14</v>
      </c>
      <c r="K133" s="7">
        <v>100.23</v>
      </c>
      <c r="L133" s="8">
        <v>12.2798</v>
      </c>
      <c r="M133" s="16" t="s">
        <v>67</v>
      </c>
      <c r="N133" s="14" t="str">
        <f t="shared" si="4"/>
        <v>20</v>
      </c>
      <c r="O133" s="29">
        <f t="shared" si="6"/>
        <v>0.38687634916466879</v>
      </c>
    </row>
    <row r="134" spans="1:15">
      <c r="A134" t="s">
        <v>58</v>
      </c>
      <c r="B134" t="str">
        <f t="shared" si="7"/>
        <v>Roots 2-5</v>
      </c>
      <c r="C134" s="14">
        <v>8</v>
      </c>
      <c r="D134" s="14" t="str">
        <f t="shared" si="8"/>
        <v>Roots 2-58</v>
      </c>
      <c r="E134" s="5" t="s">
        <v>22</v>
      </c>
      <c r="F134" s="5" t="s">
        <v>11</v>
      </c>
      <c r="G134" s="5" t="s">
        <v>12</v>
      </c>
      <c r="H134" s="5" t="s">
        <v>15</v>
      </c>
      <c r="I134" s="5">
        <v>2022</v>
      </c>
      <c r="J134" s="5" t="s">
        <v>14</v>
      </c>
      <c r="K134" s="7">
        <v>100.29</v>
      </c>
      <c r="L134" s="8">
        <v>22.202999999999999</v>
      </c>
      <c r="M134" s="16" t="s">
        <v>67</v>
      </c>
      <c r="N134" s="14" t="str">
        <f t="shared" si="4"/>
        <v>20</v>
      </c>
      <c r="O134" s="29">
        <f t="shared" si="6"/>
        <v>0.69908928437067996</v>
      </c>
    </row>
    <row r="135" spans="1:15">
      <c r="A135" t="s">
        <v>58</v>
      </c>
      <c r="B135" t="str">
        <f t="shared" si="7"/>
        <v>Roots &lt;2</v>
      </c>
      <c r="C135" s="14">
        <v>9</v>
      </c>
      <c r="D135" s="14" t="str">
        <f t="shared" si="8"/>
        <v>Roots &lt;29</v>
      </c>
      <c r="E135" s="5" t="s">
        <v>23</v>
      </c>
      <c r="F135" s="5" t="s">
        <v>11</v>
      </c>
      <c r="G135" s="5" t="s">
        <v>17</v>
      </c>
      <c r="H135" s="5" t="s">
        <v>13</v>
      </c>
      <c r="I135" s="5">
        <v>2022</v>
      </c>
      <c r="J135" s="5" t="s">
        <v>14</v>
      </c>
      <c r="K135" s="7">
        <v>100.19</v>
      </c>
      <c r="L135" s="8">
        <v>46.0593</v>
      </c>
      <c r="M135" s="16" t="s">
        <v>67</v>
      </c>
      <c r="N135" s="14" t="str">
        <f t="shared" si="4"/>
        <v>20</v>
      </c>
      <c r="O135" s="29">
        <f t="shared" si="6"/>
        <v>1.4516822760681083</v>
      </c>
    </row>
    <row r="136" spans="1:15">
      <c r="A136" t="s">
        <v>58</v>
      </c>
      <c r="B136" t="str">
        <f t="shared" si="7"/>
        <v>Roots &lt;2</v>
      </c>
      <c r="C136" s="14">
        <v>10</v>
      </c>
      <c r="D136" s="14" t="str">
        <f t="shared" si="8"/>
        <v>Roots &lt;210</v>
      </c>
      <c r="E136" s="5" t="s">
        <v>24</v>
      </c>
      <c r="F136" s="5" t="s">
        <v>11</v>
      </c>
      <c r="G136" s="5" t="s">
        <v>12</v>
      </c>
      <c r="H136" s="5" t="s">
        <v>13</v>
      </c>
      <c r="I136" s="5">
        <v>2022</v>
      </c>
      <c r="J136" s="5" t="s">
        <v>14</v>
      </c>
      <c r="K136" s="7">
        <v>100.17</v>
      </c>
      <c r="L136" s="8">
        <v>14.9892</v>
      </c>
      <c r="M136" s="16" t="s">
        <v>67</v>
      </c>
      <c r="N136" s="14" t="str">
        <f t="shared" si="4"/>
        <v>20</v>
      </c>
      <c r="O136" s="29">
        <f t="shared" si="6"/>
        <v>0.47251913289913727</v>
      </c>
    </row>
    <row r="137" spans="1:15">
      <c r="A137" t="s">
        <v>58</v>
      </c>
      <c r="B137" t="str">
        <f t="shared" si="7"/>
        <v>Roots 2-5</v>
      </c>
      <c r="C137" s="14">
        <v>10</v>
      </c>
      <c r="D137" s="14" t="str">
        <f t="shared" si="8"/>
        <v>Roots 2-510</v>
      </c>
      <c r="E137" s="5" t="s">
        <v>24</v>
      </c>
      <c r="F137" s="5" t="s">
        <v>11</v>
      </c>
      <c r="G137" s="5" t="s">
        <v>12</v>
      </c>
      <c r="H137" s="5" t="s">
        <v>15</v>
      </c>
      <c r="I137" s="5">
        <v>2022</v>
      </c>
      <c r="J137" s="5" t="s">
        <v>14</v>
      </c>
      <c r="K137" s="7">
        <v>100.06</v>
      </c>
      <c r="L137" s="8">
        <v>0.69079999999999997</v>
      </c>
      <c r="M137" s="16" t="s">
        <v>67</v>
      </c>
      <c r="N137" s="14" t="str">
        <f t="shared" si="4"/>
        <v>20</v>
      </c>
      <c r="O137" s="29">
        <f t="shared" si="6"/>
        <v>2.1800700473668472E-2</v>
      </c>
    </row>
    <row r="138" spans="1:15">
      <c r="A138" t="s">
        <v>58</v>
      </c>
      <c r="B138" t="str">
        <f t="shared" si="7"/>
        <v>Roots &lt;2</v>
      </c>
      <c r="C138" s="14">
        <v>11</v>
      </c>
      <c r="D138" s="14" t="str">
        <f t="shared" si="8"/>
        <v>Roots &lt;211</v>
      </c>
      <c r="E138" s="5" t="s">
        <v>25</v>
      </c>
      <c r="F138" s="5" t="s">
        <v>11</v>
      </c>
      <c r="G138" s="5" t="s">
        <v>12</v>
      </c>
      <c r="H138" s="5" t="s">
        <v>13</v>
      </c>
      <c r="I138" s="5">
        <v>2022</v>
      </c>
      <c r="J138" s="5" t="s">
        <v>14</v>
      </c>
      <c r="K138" s="7">
        <v>100.15</v>
      </c>
      <c r="L138" s="8" t="s">
        <v>55</v>
      </c>
      <c r="M138" s="16" t="s">
        <v>67</v>
      </c>
      <c r="N138" s="14" t="str">
        <f t="shared" si="4"/>
        <v>20</v>
      </c>
      <c r="O138" s="29">
        <f t="shared" si="6"/>
        <v>0</v>
      </c>
    </row>
    <row r="139" spans="1:15">
      <c r="A139" t="s">
        <v>58</v>
      </c>
      <c r="B139" t="str">
        <f t="shared" si="7"/>
        <v>Roots 2-5</v>
      </c>
      <c r="C139" s="14">
        <v>11</v>
      </c>
      <c r="D139" s="14" t="str">
        <f t="shared" si="8"/>
        <v>Roots 2-511</v>
      </c>
      <c r="E139" s="5" t="s">
        <v>25</v>
      </c>
      <c r="F139" s="5" t="s">
        <v>11</v>
      </c>
      <c r="G139" s="5" t="s">
        <v>12</v>
      </c>
      <c r="H139" s="5" t="s">
        <v>15</v>
      </c>
      <c r="I139" s="5">
        <v>2022</v>
      </c>
      <c r="J139" s="5" t="s">
        <v>14</v>
      </c>
      <c r="K139" s="7">
        <v>100.18</v>
      </c>
      <c r="L139" s="8">
        <v>27.5213</v>
      </c>
      <c r="M139" s="16" t="s">
        <v>67</v>
      </c>
      <c r="N139" s="14" t="str">
        <f t="shared" si="4"/>
        <v>20</v>
      </c>
      <c r="O139" s="29">
        <f t="shared" si="6"/>
        <v>0.86749411007600863</v>
      </c>
    </row>
    <row r="140" spans="1:15">
      <c r="A140" t="s">
        <v>58</v>
      </c>
      <c r="B140" t="str">
        <f t="shared" si="7"/>
        <v>Roots &lt;2</v>
      </c>
      <c r="C140" s="14">
        <v>12</v>
      </c>
      <c r="D140" s="14" t="str">
        <f t="shared" si="8"/>
        <v>Roots &lt;212</v>
      </c>
      <c r="E140" s="5" t="s">
        <v>26</v>
      </c>
      <c r="F140" s="5" t="s">
        <v>11</v>
      </c>
      <c r="G140" s="5" t="s">
        <v>17</v>
      </c>
      <c r="H140" s="5" t="s">
        <v>13</v>
      </c>
      <c r="I140" s="5">
        <v>2022</v>
      </c>
      <c r="J140" s="5" t="s">
        <v>14</v>
      </c>
      <c r="K140" s="7">
        <v>100.06</v>
      </c>
      <c r="L140" s="8">
        <v>47.614400000000003</v>
      </c>
      <c r="M140" s="16" t="s">
        <v>67</v>
      </c>
      <c r="N140" s="14" t="str">
        <f t="shared" si="4"/>
        <v>20</v>
      </c>
      <c r="O140" s="29">
        <f t="shared" si="6"/>
        <v>1.5026451543622465</v>
      </c>
    </row>
    <row r="141" spans="1:15">
      <c r="A141" t="s">
        <v>58</v>
      </c>
      <c r="B141" t="str">
        <f t="shared" si="7"/>
        <v>Roots 2-5</v>
      </c>
      <c r="C141" s="14">
        <v>12</v>
      </c>
      <c r="D141" s="14" t="str">
        <f t="shared" si="8"/>
        <v>Roots 2-512</v>
      </c>
      <c r="E141" s="5" t="s">
        <v>26</v>
      </c>
      <c r="F141" s="5" t="s">
        <v>11</v>
      </c>
      <c r="G141" s="5" t="s">
        <v>17</v>
      </c>
      <c r="H141" s="5" t="s">
        <v>15</v>
      </c>
      <c r="I141" s="5">
        <v>2022</v>
      </c>
      <c r="J141" s="5" t="s">
        <v>14</v>
      </c>
      <c r="K141" s="7">
        <v>100.16</v>
      </c>
      <c r="L141" s="8">
        <v>36.507100000000001</v>
      </c>
      <c r="M141" s="16" t="s">
        <v>67</v>
      </c>
      <c r="N141" s="14" t="str">
        <f t="shared" si="4"/>
        <v>20</v>
      </c>
      <c r="O141" s="29">
        <f t="shared" si="6"/>
        <v>1.150963727973892</v>
      </c>
    </row>
    <row r="142" spans="1:15">
      <c r="A142" t="s">
        <v>58</v>
      </c>
      <c r="B142" t="s">
        <v>27</v>
      </c>
      <c r="C142" s="14">
        <v>4</v>
      </c>
      <c r="D142" s="14" t="str">
        <f t="shared" si="8"/>
        <v>Screen4</v>
      </c>
      <c r="E142" s="5" t="s">
        <v>19</v>
      </c>
      <c r="F142" s="5" t="s">
        <v>11</v>
      </c>
      <c r="G142" s="5" t="s">
        <v>17</v>
      </c>
      <c r="H142" s="5" t="s">
        <v>27</v>
      </c>
      <c r="I142" s="5">
        <v>2022</v>
      </c>
      <c r="J142" s="5" t="s">
        <v>14</v>
      </c>
      <c r="K142" s="7">
        <v>81.39</v>
      </c>
      <c r="L142" s="8" t="s">
        <v>55</v>
      </c>
      <c r="M142" s="16" t="s">
        <v>67</v>
      </c>
      <c r="N142" s="14" t="str">
        <f t="shared" si="4"/>
        <v>20</v>
      </c>
      <c r="O142" s="29">
        <f>IFERROR(100*(L142*360.3/342.3)*N142*0.0015/K142,0)</f>
        <v>0</v>
      </c>
    </row>
    <row r="143" spans="1:15">
      <c r="A143" t="s">
        <v>58</v>
      </c>
      <c r="B143" t="s">
        <v>27</v>
      </c>
      <c r="C143" s="14">
        <v>7</v>
      </c>
      <c r="D143" s="14" t="str">
        <f t="shared" si="8"/>
        <v>Screen7</v>
      </c>
      <c r="E143" s="5" t="s">
        <v>21</v>
      </c>
      <c r="F143" s="5" t="s">
        <v>11</v>
      </c>
      <c r="G143" s="5" t="s">
        <v>12</v>
      </c>
      <c r="H143" s="5" t="s">
        <v>27</v>
      </c>
      <c r="I143" s="5">
        <v>2022</v>
      </c>
      <c r="J143" s="5" t="s">
        <v>14</v>
      </c>
      <c r="K143" s="7">
        <v>100.21</v>
      </c>
      <c r="L143" s="8" t="s">
        <v>55</v>
      </c>
      <c r="M143" s="16" t="s">
        <v>67</v>
      </c>
      <c r="N143" s="14" t="str">
        <f t="shared" si="4"/>
        <v>20</v>
      </c>
      <c r="O143" s="29">
        <f t="shared" ref="O143:O157" si="9">IFERROR(100*(L143*360.3/342.3)*N143*0.0015/K143,0)</f>
        <v>0</v>
      </c>
    </row>
    <row r="144" spans="1:15">
      <c r="A144" t="s">
        <v>58</v>
      </c>
      <c r="B144" t="s">
        <v>27</v>
      </c>
      <c r="C144" s="14">
        <v>10</v>
      </c>
      <c r="D144" s="14" t="str">
        <f t="shared" si="8"/>
        <v>Screen10</v>
      </c>
      <c r="E144" s="5" t="s">
        <v>24</v>
      </c>
      <c r="F144" s="5" t="s">
        <v>11</v>
      </c>
      <c r="G144" s="5" t="s">
        <v>12</v>
      </c>
      <c r="H144" s="5" t="s">
        <v>27</v>
      </c>
      <c r="I144" s="5">
        <v>2022</v>
      </c>
      <c r="J144" s="5" t="s">
        <v>14</v>
      </c>
      <c r="K144" s="7">
        <v>100.09</v>
      </c>
      <c r="L144" s="8" t="s">
        <v>55</v>
      </c>
      <c r="M144" s="16" t="s">
        <v>67</v>
      </c>
      <c r="N144" s="14" t="str">
        <f t="shared" si="4"/>
        <v>20</v>
      </c>
      <c r="O144" s="29">
        <f t="shared" si="9"/>
        <v>0</v>
      </c>
    </row>
    <row r="145" spans="1:15">
      <c r="A145" t="s">
        <v>58</v>
      </c>
      <c r="B145" t="b">
        <f t="shared" si="7"/>
        <v>0</v>
      </c>
      <c r="C145" t="s">
        <v>207</v>
      </c>
      <c r="D145" s="14" t="str">
        <f t="shared" si="8"/>
        <v>FALSElo</v>
      </c>
      <c r="E145" s="5" t="s">
        <v>54</v>
      </c>
      <c r="F145" s="5" t="s">
        <v>29</v>
      </c>
      <c r="G145" s="5"/>
      <c r="H145" s="5"/>
      <c r="I145" s="5">
        <v>2022</v>
      </c>
      <c r="J145" s="5" t="s">
        <v>14</v>
      </c>
      <c r="K145" s="7">
        <v>2.08</v>
      </c>
      <c r="L145" s="8">
        <v>0.57620000000000005</v>
      </c>
      <c r="N145" s="14">
        <v>1</v>
      </c>
      <c r="O145" s="29">
        <f t="shared" si="9"/>
        <v>4.3737961808130527E-2</v>
      </c>
    </row>
    <row r="146" spans="1:15">
      <c r="A146" t="s">
        <v>58</v>
      </c>
      <c r="B146" t="b">
        <f t="shared" si="7"/>
        <v>0</v>
      </c>
      <c r="C146" t="s">
        <v>205</v>
      </c>
      <c r="D146" s="14" t="str">
        <f t="shared" si="8"/>
        <v>FALSEin</v>
      </c>
      <c r="E146" s="5" t="s">
        <v>32</v>
      </c>
      <c r="F146" s="5" t="s">
        <v>29</v>
      </c>
      <c r="G146" s="5"/>
      <c r="H146" s="5"/>
      <c r="I146" s="5">
        <v>2022</v>
      </c>
      <c r="J146" s="5" t="s">
        <v>14</v>
      </c>
      <c r="K146" s="7">
        <v>100.16</v>
      </c>
      <c r="L146" s="8" t="s">
        <v>55</v>
      </c>
      <c r="M146" s="16" t="s">
        <v>67</v>
      </c>
      <c r="N146" s="14" t="str">
        <f t="shared" si="4"/>
        <v>20</v>
      </c>
      <c r="O146" s="29">
        <f t="shared" si="9"/>
        <v>0</v>
      </c>
    </row>
    <row r="147" spans="1:15">
      <c r="A147" t="s">
        <v>58</v>
      </c>
      <c r="B147" t="b">
        <f t="shared" si="7"/>
        <v>0</v>
      </c>
      <c r="C147" t="s">
        <v>206</v>
      </c>
      <c r="D147" s="14" t="str">
        <f t="shared" si="8"/>
        <v>FALSElu</v>
      </c>
      <c r="E147" s="5" t="s">
        <v>33</v>
      </c>
      <c r="F147" s="5" t="s">
        <v>29</v>
      </c>
      <c r="G147" s="5"/>
      <c r="H147" s="5"/>
      <c r="I147" s="5">
        <v>2022</v>
      </c>
      <c r="J147" s="5" t="s">
        <v>14</v>
      </c>
      <c r="K147" s="7">
        <v>100.13</v>
      </c>
      <c r="L147" s="8">
        <v>33.168199999999999</v>
      </c>
      <c r="M147" s="16" t="s">
        <v>66</v>
      </c>
      <c r="N147" s="14" t="str">
        <f t="shared" si="4"/>
        <v>30</v>
      </c>
      <c r="O147" s="29">
        <f t="shared" si="9"/>
        <v>1.5690166928479392</v>
      </c>
    </row>
    <row r="148" spans="1:15">
      <c r="A148" t="s">
        <v>58</v>
      </c>
      <c r="B148" t="b">
        <f t="shared" si="7"/>
        <v>0</v>
      </c>
      <c r="C148" t="s">
        <v>208</v>
      </c>
      <c r="D148" s="14" t="str">
        <f t="shared" si="8"/>
        <v>FALSEk</v>
      </c>
      <c r="E148" s="5" t="s">
        <v>56</v>
      </c>
      <c r="F148" s="5" t="s">
        <v>29</v>
      </c>
      <c r="G148" s="5"/>
      <c r="H148" s="5"/>
      <c r="I148" s="5">
        <v>2022</v>
      </c>
      <c r="J148" s="5" t="s">
        <v>14</v>
      </c>
      <c r="K148" s="8">
        <v>0</v>
      </c>
      <c r="L148" s="8" t="s">
        <v>55</v>
      </c>
      <c r="N148" s="14" t="str">
        <f t="shared" si="4"/>
        <v/>
      </c>
      <c r="O148" s="29">
        <f t="shared" si="9"/>
        <v>0</v>
      </c>
    </row>
    <row r="149" spans="1:15">
      <c r="A149" t="s">
        <v>58</v>
      </c>
      <c r="B149" t="s">
        <v>27</v>
      </c>
      <c r="C149" s="14">
        <v>1</v>
      </c>
      <c r="D149" s="14" t="str">
        <f t="shared" si="8"/>
        <v>Screen1</v>
      </c>
      <c r="E149" s="5" t="s">
        <v>10</v>
      </c>
      <c r="F149" s="5" t="s">
        <v>34</v>
      </c>
      <c r="G149" s="5" t="s">
        <v>35</v>
      </c>
      <c r="H149" s="5" t="s">
        <v>27</v>
      </c>
      <c r="I149" s="5">
        <v>2022</v>
      </c>
      <c r="J149" s="5" t="s">
        <v>14</v>
      </c>
      <c r="K149" s="7">
        <v>11.58</v>
      </c>
      <c r="L149" s="8">
        <v>2.2124999999999999</v>
      </c>
      <c r="M149" s="15">
        <v>0</v>
      </c>
      <c r="N149" s="14">
        <v>1</v>
      </c>
      <c r="O149" s="29">
        <f t="shared" si="9"/>
        <v>3.0166390040551643E-2</v>
      </c>
    </row>
    <row r="150" spans="1:15">
      <c r="A150" t="s">
        <v>58</v>
      </c>
      <c r="B150" t="s">
        <v>27</v>
      </c>
      <c r="C150" s="14">
        <v>2</v>
      </c>
      <c r="D150" s="14" t="str">
        <f t="shared" si="8"/>
        <v>Screen2</v>
      </c>
      <c r="E150" s="5" t="s">
        <v>16</v>
      </c>
      <c r="F150" s="5" t="s">
        <v>34</v>
      </c>
      <c r="G150" s="5" t="s">
        <v>17</v>
      </c>
      <c r="H150" s="5" t="s">
        <v>27</v>
      </c>
      <c r="I150" s="5">
        <v>2022</v>
      </c>
      <c r="J150" s="5" t="s">
        <v>14</v>
      </c>
      <c r="K150" s="7">
        <v>7.56</v>
      </c>
      <c r="L150" s="8">
        <v>18.291</v>
      </c>
      <c r="M150" s="16" t="s">
        <v>68</v>
      </c>
      <c r="N150" s="14">
        <v>2</v>
      </c>
      <c r="O150" s="29">
        <f t="shared" si="9"/>
        <v>0.76400160677768048</v>
      </c>
    </row>
    <row r="151" spans="1:15">
      <c r="A151" t="s">
        <v>58</v>
      </c>
      <c r="B151" t="s">
        <v>27</v>
      </c>
      <c r="C151" s="14">
        <v>3</v>
      </c>
      <c r="D151" s="14" t="str">
        <f t="shared" si="8"/>
        <v>Screen3</v>
      </c>
      <c r="E151" s="5" t="s">
        <v>18</v>
      </c>
      <c r="F151" s="5" t="s">
        <v>34</v>
      </c>
      <c r="G151" s="5" t="s">
        <v>17</v>
      </c>
      <c r="H151" s="5" t="s">
        <v>27</v>
      </c>
      <c r="I151" s="5">
        <v>2022</v>
      </c>
      <c r="J151" s="5" t="s">
        <v>14</v>
      </c>
      <c r="K151" s="7">
        <v>8.4600000000000009</v>
      </c>
      <c r="L151" s="8">
        <v>1.1012999999999999</v>
      </c>
      <c r="M151" s="15">
        <v>0</v>
      </c>
      <c r="N151" s="14">
        <v>1</v>
      </c>
      <c r="O151" s="29">
        <f t="shared" si="9"/>
        <v>2.0553410595409025E-2</v>
      </c>
    </row>
    <row r="152" spans="1:15">
      <c r="A152" t="s">
        <v>58</v>
      </c>
      <c r="B152" t="s">
        <v>27</v>
      </c>
      <c r="C152" s="14">
        <v>5</v>
      </c>
      <c r="D152" s="14" t="str">
        <f t="shared" si="8"/>
        <v>Screen5</v>
      </c>
      <c r="E152" s="5" t="s">
        <v>20</v>
      </c>
      <c r="F152" s="5" t="s">
        <v>34</v>
      </c>
      <c r="G152" s="5" t="s">
        <v>17</v>
      </c>
      <c r="H152" s="5" t="s">
        <v>27</v>
      </c>
      <c r="I152" s="5">
        <v>2022</v>
      </c>
      <c r="J152" s="5" t="s">
        <v>14</v>
      </c>
      <c r="K152" s="7">
        <v>44</v>
      </c>
      <c r="L152" s="8">
        <v>28.881799999999998</v>
      </c>
      <c r="M152" s="16" t="s">
        <v>69</v>
      </c>
      <c r="N152" s="14" t="str">
        <f t="shared" ref="N152:N212" si="10">RIGHT(M152,2)</f>
        <v>15</v>
      </c>
      <c r="O152" s="29">
        <f t="shared" si="9"/>
        <v>1.5545742181897857</v>
      </c>
    </row>
    <row r="153" spans="1:15">
      <c r="A153" t="s">
        <v>58</v>
      </c>
      <c r="B153" t="s">
        <v>27</v>
      </c>
      <c r="C153" s="14">
        <v>8</v>
      </c>
      <c r="D153" s="14" t="str">
        <f t="shared" si="8"/>
        <v>Screen8</v>
      </c>
      <c r="E153" s="5" t="s">
        <v>22</v>
      </c>
      <c r="F153" s="5" t="s">
        <v>34</v>
      </c>
      <c r="G153" s="5" t="s">
        <v>12</v>
      </c>
      <c r="H153" s="5" t="s">
        <v>27</v>
      </c>
      <c r="I153" s="5">
        <v>2022</v>
      </c>
      <c r="J153" s="5" t="s">
        <v>14</v>
      </c>
      <c r="K153" s="7">
        <v>43.97</v>
      </c>
      <c r="L153" s="8">
        <v>0.51549999999999996</v>
      </c>
      <c r="M153" s="15">
        <v>0</v>
      </c>
      <c r="N153" s="14">
        <v>1</v>
      </c>
      <c r="O153" s="29">
        <f t="shared" si="9"/>
        <v>1.8510614061017221E-3</v>
      </c>
    </row>
    <row r="154" spans="1:15">
      <c r="A154" t="s">
        <v>58</v>
      </c>
      <c r="B154" t="b">
        <f t="shared" si="7"/>
        <v>0</v>
      </c>
      <c r="C154" t="s">
        <v>205</v>
      </c>
      <c r="D154" s="14" t="str">
        <f t="shared" si="8"/>
        <v>FALSEin</v>
      </c>
      <c r="E154" s="5" t="s">
        <v>39</v>
      </c>
      <c r="F154" s="5" t="s">
        <v>29</v>
      </c>
      <c r="G154" s="5"/>
      <c r="H154" s="5"/>
      <c r="I154" s="5">
        <v>2022</v>
      </c>
      <c r="J154" s="5" t="s">
        <v>14</v>
      </c>
      <c r="K154" s="7">
        <v>16.14</v>
      </c>
      <c r="L154" s="8" t="s">
        <v>55</v>
      </c>
      <c r="M154" s="16" t="s">
        <v>67</v>
      </c>
      <c r="N154" s="14" t="str">
        <f t="shared" si="10"/>
        <v>20</v>
      </c>
      <c r="O154" s="29">
        <f t="shared" si="9"/>
        <v>0</v>
      </c>
    </row>
    <row r="155" spans="1:15">
      <c r="A155" t="s">
        <v>58</v>
      </c>
      <c r="B155" t="b">
        <f t="shared" si="7"/>
        <v>0</v>
      </c>
      <c r="C155" t="s">
        <v>206</v>
      </c>
      <c r="D155" s="14" t="str">
        <f t="shared" si="8"/>
        <v>FALSElu</v>
      </c>
      <c r="E155" s="5" t="s">
        <v>40</v>
      </c>
      <c r="F155" s="5" t="s">
        <v>29</v>
      </c>
      <c r="G155" s="5"/>
      <c r="H155" s="5"/>
      <c r="I155" s="5">
        <v>2022</v>
      </c>
      <c r="J155" s="5" t="s">
        <v>14</v>
      </c>
      <c r="K155" s="7">
        <v>100</v>
      </c>
      <c r="L155" s="8">
        <v>24.365200000000002</v>
      </c>
      <c r="M155" s="16" t="s">
        <v>66</v>
      </c>
      <c r="N155" s="14" t="str">
        <f t="shared" si="10"/>
        <v>30</v>
      </c>
      <c r="O155" s="29">
        <f t="shared" si="9"/>
        <v>1.1540904767747591</v>
      </c>
    </row>
    <row r="156" spans="1:15">
      <c r="A156" t="s">
        <v>58</v>
      </c>
      <c r="B156" t="b">
        <f t="shared" si="7"/>
        <v>0</v>
      </c>
      <c r="C156" t="s">
        <v>209</v>
      </c>
      <c r="D156" s="14" t="str">
        <f t="shared" si="8"/>
        <v>FALSEk#</v>
      </c>
      <c r="E156" s="5" t="s">
        <v>57</v>
      </c>
      <c r="F156" s="5" t="s">
        <v>29</v>
      </c>
      <c r="G156" s="5"/>
      <c r="H156" s="5"/>
      <c r="I156" s="5">
        <v>2022</v>
      </c>
      <c r="J156" s="5" t="s">
        <v>14</v>
      </c>
      <c r="K156" s="7">
        <v>0</v>
      </c>
      <c r="L156" s="8" t="s">
        <v>55</v>
      </c>
      <c r="N156" s="14">
        <v>1</v>
      </c>
      <c r="O156" s="29">
        <f t="shared" si="9"/>
        <v>0</v>
      </c>
    </row>
    <row r="157" spans="1:15">
      <c r="A157" t="s">
        <v>58</v>
      </c>
      <c r="B157" t="b">
        <f t="shared" si="7"/>
        <v>0</v>
      </c>
      <c r="C157" t="s">
        <v>206</v>
      </c>
      <c r="D157" s="14" t="str">
        <f t="shared" si="8"/>
        <v>FALSElu</v>
      </c>
      <c r="E157" s="5" t="s">
        <v>41</v>
      </c>
      <c r="F157" s="5" t="s">
        <v>29</v>
      </c>
      <c r="G157" s="5"/>
      <c r="H157" s="5"/>
      <c r="I157" s="5">
        <v>2022</v>
      </c>
      <c r="J157" s="5" t="s">
        <v>14</v>
      </c>
      <c r="K157" s="7">
        <v>40.200000000000003</v>
      </c>
      <c r="L157" s="8">
        <v>31.264199999999999</v>
      </c>
      <c r="M157" s="16" t="s">
        <v>66</v>
      </c>
      <c r="N157" s="14" t="str">
        <f t="shared" si="10"/>
        <v>30</v>
      </c>
      <c r="O157" s="29">
        <f t="shared" si="9"/>
        <v>3.683758440488182</v>
      </c>
    </row>
    <row r="158" spans="1:15">
      <c r="A158" t="s">
        <v>59</v>
      </c>
      <c r="B158" t="str">
        <f t="shared" si="7"/>
        <v>Roots &lt;2</v>
      </c>
      <c r="C158" s="14">
        <v>1</v>
      </c>
      <c r="D158" s="14" t="str">
        <f t="shared" si="8"/>
        <v>Roots &lt;21</v>
      </c>
      <c r="E158" s="5" t="s">
        <v>10</v>
      </c>
      <c r="F158" s="5" t="s">
        <v>11</v>
      </c>
      <c r="G158" s="5" t="s">
        <v>12</v>
      </c>
      <c r="H158" s="5" t="s">
        <v>13</v>
      </c>
      <c r="I158" s="5">
        <v>2022</v>
      </c>
      <c r="J158" s="6" t="s">
        <v>14</v>
      </c>
      <c r="K158" s="7">
        <v>100.3</v>
      </c>
      <c r="L158" s="11">
        <v>28.932300000000001</v>
      </c>
      <c r="M158" s="16" t="s">
        <v>67</v>
      </c>
      <c r="N158" s="14" t="str">
        <f t="shared" si="10"/>
        <v>20</v>
      </c>
      <c r="O158" s="29">
        <f>IFERROR(100*L158*N158*0.0015/K158,0)</f>
        <v>0.86537288135593216</v>
      </c>
    </row>
    <row r="159" spans="1:15">
      <c r="A159" t="s">
        <v>59</v>
      </c>
      <c r="B159" t="str">
        <f t="shared" si="7"/>
        <v>Roots 2-5</v>
      </c>
      <c r="C159" s="14">
        <v>1</v>
      </c>
      <c r="D159" s="14" t="str">
        <f t="shared" si="8"/>
        <v>Roots 2-51</v>
      </c>
      <c r="E159" s="5" t="s">
        <v>10</v>
      </c>
      <c r="F159" s="5" t="s">
        <v>11</v>
      </c>
      <c r="G159" s="5" t="s">
        <v>12</v>
      </c>
      <c r="H159" s="5" t="s">
        <v>15</v>
      </c>
      <c r="I159" s="5">
        <v>2022</v>
      </c>
      <c r="J159" s="5" t="s">
        <v>14</v>
      </c>
      <c r="K159" s="7">
        <v>100.01</v>
      </c>
      <c r="L159" s="11">
        <v>33.859000000000002</v>
      </c>
      <c r="M159" s="16" t="s">
        <v>67</v>
      </c>
      <c r="N159" s="14" t="str">
        <f t="shared" si="10"/>
        <v>20</v>
      </c>
      <c r="O159" s="29">
        <f t="shared" ref="O159:O194" si="11">IFERROR(100*L159*N159*0.0015/K159,0)</f>
        <v>1.0156684331566843</v>
      </c>
    </row>
    <row r="160" spans="1:15">
      <c r="A160" t="s">
        <v>59</v>
      </c>
      <c r="B160" t="str">
        <f t="shared" si="7"/>
        <v>Roots &lt;2</v>
      </c>
      <c r="C160" s="14">
        <v>2</v>
      </c>
      <c r="D160" s="14" t="str">
        <f t="shared" si="8"/>
        <v>Roots &lt;22</v>
      </c>
      <c r="E160" s="5" t="s">
        <v>16</v>
      </c>
      <c r="F160" s="5" t="s">
        <v>11</v>
      </c>
      <c r="G160" s="5" t="s">
        <v>17</v>
      </c>
      <c r="H160" s="5" t="s">
        <v>13</v>
      </c>
      <c r="I160" s="5">
        <v>2022</v>
      </c>
      <c r="J160" s="5" t="s">
        <v>14</v>
      </c>
      <c r="K160" s="7">
        <v>100.29</v>
      </c>
      <c r="L160" s="11">
        <v>9.1117000000000008</v>
      </c>
      <c r="M160" s="16" t="s">
        <v>65</v>
      </c>
      <c r="N160" s="14" t="str">
        <f t="shared" si="10"/>
        <v>40</v>
      </c>
      <c r="O160" s="29">
        <f t="shared" si="11"/>
        <v>0.5451211486688603</v>
      </c>
    </row>
    <row r="161" spans="1:15">
      <c r="A161" t="s">
        <v>59</v>
      </c>
      <c r="B161" t="str">
        <f t="shared" si="7"/>
        <v>Roots 2-5</v>
      </c>
      <c r="C161" s="14">
        <v>2</v>
      </c>
      <c r="D161" s="14" t="str">
        <f t="shared" si="8"/>
        <v>Roots 2-52</v>
      </c>
      <c r="E161" s="5" t="s">
        <v>16</v>
      </c>
      <c r="F161" s="5" t="s">
        <v>11</v>
      </c>
      <c r="G161" s="5" t="s">
        <v>17</v>
      </c>
      <c r="H161" s="5" t="s">
        <v>15</v>
      </c>
      <c r="I161" s="5">
        <v>2022</v>
      </c>
      <c r="J161" s="5" t="s">
        <v>14</v>
      </c>
      <c r="K161" s="7">
        <v>100.04</v>
      </c>
      <c r="L161" s="11">
        <v>10.9016</v>
      </c>
      <c r="M161" s="16" t="s">
        <v>66</v>
      </c>
      <c r="N161" s="14" t="str">
        <f t="shared" si="10"/>
        <v>30</v>
      </c>
      <c r="O161" s="29">
        <f t="shared" si="11"/>
        <v>0.49037584966013598</v>
      </c>
    </row>
    <row r="162" spans="1:15">
      <c r="A162" t="s">
        <v>59</v>
      </c>
      <c r="B162" t="str">
        <f t="shared" si="7"/>
        <v>Roots &lt;2</v>
      </c>
      <c r="C162" s="14">
        <v>3</v>
      </c>
      <c r="D162" s="14" t="str">
        <f t="shared" si="8"/>
        <v>Roots &lt;23</v>
      </c>
      <c r="E162" s="5" t="s">
        <v>18</v>
      </c>
      <c r="F162" s="5" t="s">
        <v>11</v>
      </c>
      <c r="G162" s="5" t="s">
        <v>17</v>
      </c>
      <c r="H162" s="5" t="s">
        <v>13</v>
      </c>
      <c r="I162" s="5">
        <v>2022</v>
      </c>
      <c r="J162" s="5" t="s">
        <v>14</v>
      </c>
      <c r="K162" s="7">
        <v>100.01</v>
      </c>
      <c r="L162" s="11">
        <v>12.055300000000001</v>
      </c>
      <c r="M162" s="16" t="s">
        <v>67</v>
      </c>
      <c r="N162" s="14" t="str">
        <f t="shared" si="10"/>
        <v>20</v>
      </c>
      <c r="O162" s="29">
        <f t="shared" si="11"/>
        <v>0.36162283771622838</v>
      </c>
    </row>
    <row r="163" spans="1:15">
      <c r="A163" t="s">
        <v>59</v>
      </c>
      <c r="B163" t="str">
        <f t="shared" si="7"/>
        <v>Roots 2-5</v>
      </c>
      <c r="C163" s="14">
        <v>3</v>
      </c>
      <c r="D163" s="14" t="str">
        <f t="shared" si="8"/>
        <v>Roots 2-53</v>
      </c>
      <c r="E163" s="5" t="s">
        <v>18</v>
      </c>
      <c r="F163" s="5" t="s">
        <v>11</v>
      </c>
      <c r="G163" s="5" t="s">
        <v>17</v>
      </c>
      <c r="H163" s="5" t="s">
        <v>15</v>
      </c>
      <c r="I163" s="5">
        <v>2022</v>
      </c>
      <c r="J163" s="5" t="s">
        <v>14</v>
      </c>
      <c r="K163" s="7">
        <v>100.55</v>
      </c>
      <c r="L163" s="11">
        <v>8.1019000000000005</v>
      </c>
      <c r="M163" s="16" t="s">
        <v>67</v>
      </c>
      <c r="N163" s="14" t="str">
        <f t="shared" si="10"/>
        <v>20</v>
      </c>
      <c r="O163" s="29">
        <f t="shared" si="11"/>
        <v>0.24172749875683741</v>
      </c>
    </row>
    <row r="164" spans="1:15">
      <c r="A164" t="s">
        <v>59</v>
      </c>
      <c r="B164" t="str">
        <f t="shared" si="7"/>
        <v>Roots &lt;2</v>
      </c>
      <c r="C164" s="14">
        <v>4</v>
      </c>
      <c r="D164" s="14" t="str">
        <f t="shared" si="8"/>
        <v>Roots &lt;24</v>
      </c>
      <c r="E164" s="5" t="s">
        <v>19</v>
      </c>
      <c r="F164" s="5" t="s">
        <v>11</v>
      </c>
      <c r="G164" s="5" t="s">
        <v>17</v>
      </c>
      <c r="H164" s="5" t="s">
        <v>13</v>
      </c>
      <c r="I164" s="5">
        <v>2022</v>
      </c>
      <c r="J164" s="5" t="s">
        <v>14</v>
      </c>
      <c r="K164" s="7">
        <v>100.12</v>
      </c>
      <c r="L164" s="11">
        <v>9.7006999999999994</v>
      </c>
      <c r="M164" s="16" t="s">
        <v>67</v>
      </c>
      <c r="N164" s="14" t="str">
        <f t="shared" si="10"/>
        <v>20</v>
      </c>
      <c r="O164" s="29">
        <f t="shared" si="11"/>
        <v>0.29067219336795841</v>
      </c>
    </row>
    <row r="165" spans="1:15">
      <c r="A165" t="s">
        <v>59</v>
      </c>
      <c r="B165" t="str">
        <f t="shared" si="7"/>
        <v>Roots 2-5</v>
      </c>
      <c r="C165" s="14">
        <v>4</v>
      </c>
      <c r="D165" s="14" t="str">
        <f t="shared" si="8"/>
        <v>Roots 2-54</v>
      </c>
      <c r="E165" s="5" t="s">
        <v>19</v>
      </c>
      <c r="F165" s="5" t="s">
        <v>11</v>
      </c>
      <c r="G165" s="5" t="s">
        <v>17</v>
      </c>
      <c r="H165" s="5" t="s">
        <v>15</v>
      </c>
      <c r="I165" s="5">
        <v>2022</v>
      </c>
      <c r="J165" s="5" t="s">
        <v>14</v>
      </c>
      <c r="K165" s="7">
        <v>100.28</v>
      </c>
      <c r="L165" s="11">
        <v>16.760000000000002</v>
      </c>
      <c r="M165" s="16" t="s">
        <v>67</v>
      </c>
      <c r="N165" s="14" t="str">
        <f t="shared" si="10"/>
        <v>20</v>
      </c>
      <c r="O165" s="29">
        <f t="shared" si="11"/>
        <v>0.5013960909453532</v>
      </c>
    </row>
    <row r="166" spans="1:15">
      <c r="A166" t="s">
        <v>59</v>
      </c>
      <c r="B166" t="str">
        <f t="shared" si="7"/>
        <v>Roots &lt;2</v>
      </c>
      <c r="C166" s="14">
        <v>5</v>
      </c>
      <c r="D166" s="14" t="str">
        <f t="shared" si="8"/>
        <v>Roots &lt;25</v>
      </c>
      <c r="E166" s="5" t="s">
        <v>20</v>
      </c>
      <c r="F166" s="5" t="s">
        <v>11</v>
      </c>
      <c r="G166" s="5" t="s">
        <v>17</v>
      </c>
      <c r="H166" s="5" t="s">
        <v>13</v>
      </c>
      <c r="I166" s="5">
        <v>2022</v>
      </c>
      <c r="J166" s="5" t="s">
        <v>14</v>
      </c>
      <c r="K166" s="7">
        <v>100.07</v>
      </c>
      <c r="L166" s="11">
        <v>13.133699999999999</v>
      </c>
      <c r="M166" s="16" t="s">
        <v>67</v>
      </c>
      <c r="N166" s="14" t="str">
        <f t="shared" si="10"/>
        <v>20</v>
      </c>
      <c r="O166" s="29">
        <f t="shared" si="11"/>
        <v>0.3937353852303388</v>
      </c>
    </row>
    <row r="167" spans="1:15">
      <c r="A167" t="s">
        <v>59</v>
      </c>
      <c r="B167" t="str">
        <f t="shared" si="7"/>
        <v>Roots 2-5</v>
      </c>
      <c r="C167" s="14">
        <v>5</v>
      </c>
      <c r="D167" s="14" t="str">
        <f t="shared" si="8"/>
        <v>Roots 2-55</v>
      </c>
      <c r="E167" s="5" t="s">
        <v>20</v>
      </c>
      <c r="F167" s="5" t="s">
        <v>11</v>
      </c>
      <c r="G167" s="5" t="s">
        <v>17</v>
      </c>
      <c r="H167" s="5" t="s">
        <v>15</v>
      </c>
      <c r="I167" s="5">
        <v>2022</v>
      </c>
      <c r="J167" s="5" t="s">
        <v>14</v>
      </c>
      <c r="K167" s="7">
        <v>100.15</v>
      </c>
      <c r="L167" s="11">
        <v>25.5059</v>
      </c>
      <c r="M167" s="16" t="s">
        <v>67</v>
      </c>
      <c r="N167" s="14" t="str">
        <f t="shared" si="10"/>
        <v>20</v>
      </c>
      <c r="O167" s="29">
        <f t="shared" si="11"/>
        <v>0.76403095356964557</v>
      </c>
    </row>
    <row r="168" spans="1:15">
      <c r="A168" t="s">
        <v>59</v>
      </c>
      <c r="B168" t="str">
        <f t="shared" si="7"/>
        <v>Roots &lt;2</v>
      </c>
      <c r="C168" s="14">
        <v>7</v>
      </c>
      <c r="D168" s="14" t="str">
        <f t="shared" si="8"/>
        <v>Roots &lt;27</v>
      </c>
      <c r="E168" s="5" t="s">
        <v>21</v>
      </c>
      <c r="F168" s="5" t="s">
        <v>11</v>
      </c>
      <c r="G168" s="5" t="s">
        <v>12</v>
      </c>
      <c r="H168" s="5" t="s">
        <v>13</v>
      </c>
      <c r="I168" s="5">
        <v>2022</v>
      </c>
      <c r="J168" s="5" t="s">
        <v>14</v>
      </c>
      <c r="K168" s="7">
        <v>100.23</v>
      </c>
      <c r="L168" s="11">
        <v>11.9178</v>
      </c>
      <c r="M168" s="16" t="s">
        <v>67</v>
      </c>
      <c r="N168" s="14" t="str">
        <f t="shared" si="10"/>
        <v>20</v>
      </c>
      <c r="O168" s="29">
        <f t="shared" si="11"/>
        <v>0.35671355881472611</v>
      </c>
    </row>
    <row r="169" spans="1:15">
      <c r="A169" t="s">
        <v>59</v>
      </c>
      <c r="B169" t="str">
        <f t="shared" si="7"/>
        <v>Roots 2-5</v>
      </c>
      <c r="C169" s="14">
        <v>7</v>
      </c>
      <c r="D169" s="14" t="str">
        <f t="shared" si="8"/>
        <v>Roots 2-57</v>
      </c>
      <c r="E169" s="5" t="s">
        <v>21</v>
      </c>
      <c r="F169" s="5" t="s">
        <v>11</v>
      </c>
      <c r="G169" s="5" t="s">
        <v>12</v>
      </c>
      <c r="H169" s="5" t="s">
        <v>15</v>
      </c>
      <c r="I169" s="5">
        <v>2022</v>
      </c>
      <c r="J169" s="5" t="s">
        <v>14</v>
      </c>
      <c r="K169" s="7">
        <v>100.22</v>
      </c>
      <c r="L169" s="11">
        <v>32.067900000000002</v>
      </c>
      <c r="M169" s="16" t="s">
        <v>67</v>
      </c>
      <c r="N169" s="14" t="str">
        <f t="shared" si="10"/>
        <v>20</v>
      </c>
      <c r="O169" s="29">
        <f t="shared" si="11"/>
        <v>0.95992516463779698</v>
      </c>
    </row>
    <row r="170" spans="1:15">
      <c r="A170" t="s">
        <v>59</v>
      </c>
      <c r="B170" t="str">
        <f t="shared" si="7"/>
        <v>Roots &lt;2</v>
      </c>
      <c r="C170" s="14">
        <v>8</v>
      </c>
      <c r="D170" s="14" t="str">
        <f t="shared" si="8"/>
        <v>Roots &lt;28</v>
      </c>
      <c r="E170" s="5" t="s">
        <v>22</v>
      </c>
      <c r="F170" s="5" t="s">
        <v>11</v>
      </c>
      <c r="G170" s="5" t="s">
        <v>12</v>
      </c>
      <c r="H170" s="5" t="s">
        <v>13</v>
      </c>
      <c r="I170" s="5">
        <v>2022</v>
      </c>
      <c r="J170" s="5" t="s">
        <v>14</v>
      </c>
      <c r="K170" s="7">
        <v>100.23</v>
      </c>
      <c r="L170" s="11">
        <v>11.6105</v>
      </c>
      <c r="M170" s="16" t="s">
        <v>67</v>
      </c>
      <c r="N170" s="14" t="str">
        <f t="shared" si="10"/>
        <v>20</v>
      </c>
      <c r="O170" s="29">
        <f t="shared" si="11"/>
        <v>0.3475157138581263</v>
      </c>
    </row>
    <row r="171" spans="1:15">
      <c r="A171" t="s">
        <v>59</v>
      </c>
      <c r="B171" t="str">
        <f t="shared" si="7"/>
        <v>Roots 2-5</v>
      </c>
      <c r="C171" s="14">
        <v>8</v>
      </c>
      <c r="D171" s="14" t="str">
        <f t="shared" si="8"/>
        <v>Roots 2-58</v>
      </c>
      <c r="E171" s="5" t="s">
        <v>22</v>
      </c>
      <c r="F171" s="5" t="s">
        <v>11</v>
      </c>
      <c r="G171" s="5" t="s">
        <v>12</v>
      </c>
      <c r="H171" s="5" t="s">
        <v>15</v>
      </c>
      <c r="I171" s="5">
        <v>2022</v>
      </c>
      <c r="J171" s="5" t="s">
        <v>14</v>
      </c>
      <c r="K171" s="7">
        <v>100.29</v>
      </c>
      <c r="L171" s="11">
        <v>23.6891</v>
      </c>
      <c r="M171" s="16" t="s">
        <v>67</v>
      </c>
      <c r="N171" s="14" t="str">
        <f t="shared" si="10"/>
        <v>20</v>
      </c>
      <c r="O171" s="29">
        <f t="shared" si="11"/>
        <v>0.70861800777744544</v>
      </c>
    </row>
    <row r="172" spans="1:15">
      <c r="A172" t="s">
        <v>59</v>
      </c>
      <c r="B172" t="str">
        <f t="shared" si="7"/>
        <v>Roots &lt;2</v>
      </c>
      <c r="C172" s="14">
        <v>9</v>
      </c>
      <c r="D172" s="14" t="str">
        <f t="shared" si="8"/>
        <v>Roots &lt;29</v>
      </c>
      <c r="E172" s="5" t="s">
        <v>23</v>
      </c>
      <c r="F172" s="5" t="s">
        <v>11</v>
      </c>
      <c r="G172" s="5" t="s">
        <v>17</v>
      </c>
      <c r="H172" s="5" t="s">
        <v>13</v>
      </c>
      <c r="I172" s="5">
        <v>2022</v>
      </c>
      <c r="J172" s="5" t="s">
        <v>14</v>
      </c>
      <c r="K172" s="7">
        <v>100.19</v>
      </c>
      <c r="L172" s="11">
        <v>13.876799999999999</v>
      </c>
      <c r="M172" s="16" t="s">
        <v>67</v>
      </c>
      <c r="N172" s="14" t="str">
        <f t="shared" si="10"/>
        <v>20</v>
      </c>
      <c r="O172" s="29">
        <f t="shared" si="11"/>
        <v>0.41551452240742592</v>
      </c>
    </row>
    <row r="173" spans="1:15">
      <c r="A173" t="s">
        <v>59</v>
      </c>
      <c r="B173" t="str">
        <f t="shared" si="7"/>
        <v>Roots &lt;2</v>
      </c>
      <c r="C173" s="14">
        <v>10</v>
      </c>
      <c r="D173" s="14" t="str">
        <f t="shared" si="8"/>
        <v>Roots &lt;210</v>
      </c>
      <c r="E173" s="5" t="s">
        <v>24</v>
      </c>
      <c r="F173" s="5" t="s">
        <v>11</v>
      </c>
      <c r="G173" s="5" t="s">
        <v>12</v>
      </c>
      <c r="H173" s="5" t="s">
        <v>13</v>
      </c>
      <c r="I173" s="5">
        <v>2022</v>
      </c>
      <c r="J173" s="5" t="s">
        <v>14</v>
      </c>
      <c r="K173" s="7">
        <v>100.17</v>
      </c>
      <c r="L173" s="11">
        <v>6.7819000000000003</v>
      </c>
      <c r="M173" s="16" t="s">
        <v>67</v>
      </c>
      <c r="N173" s="14" t="str">
        <f t="shared" si="10"/>
        <v>20</v>
      </c>
      <c r="O173" s="29">
        <f t="shared" si="11"/>
        <v>0.20311171009284218</v>
      </c>
    </row>
    <row r="174" spans="1:15">
      <c r="A174" t="s">
        <v>59</v>
      </c>
      <c r="B174" t="str">
        <f t="shared" si="7"/>
        <v>Roots 2-5</v>
      </c>
      <c r="C174" s="14">
        <v>10</v>
      </c>
      <c r="D174" s="14" t="str">
        <f t="shared" si="8"/>
        <v>Roots 2-510</v>
      </c>
      <c r="E174" s="5" t="s">
        <v>24</v>
      </c>
      <c r="F174" s="5" t="s">
        <v>11</v>
      </c>
      <c r="G174" s="5" t="s">
        <v>12</v>
      </c>
      <c r="H174" s="5" t="s">
        <v>15</v>
      </c>
      <c r="I174" s="5">
        <v>2022</v>
      </c>
      <c r="J174" s="5" t="s">
        <v>14</v>
      </c>
      <c r="K174" s="7">
        <v>100.06</v>
      </c>
      <c r="L174" s="11" t="s">
        <v>55</v>
      </c>
      <c r="M174" s="16" t="s">
        <v>67</v>
      </c>
      <c r="N174" s="14" t="str">
        <f t="shared" si="10"/>
        <v>20</v>
      </c>
      <c r="O174" s="29">
        <f t="shared" si="11"/>
        <v>0</v>
      </c>
    </row>
    <row r="175" spans="1:15">
      <c r="A175" t="s">
        <v>59</v>
      </c>
      <c r="B175" t="str">
        <f t="shared" si="7"/>
        <v>Roots &lt;2</v>
      </c>
      <c r="C175" s="14">
        <v>11</v>
      </c>
      <c r="D175" s="14" t="str">
        <f t="shared" si="8"/>
        <v>Roots &lt;211</v>
      </c>
      <c r="E175" s="5" t="s">
        <v>25</v>
      </c>
      <c r="F175" s="5" t="s">
        <v>11</v>
      </c>
      <c r="G175" s="5" t="s">
        <v>12</v>
      </c>
      <c r="H175" s="5" t="s">
        <v>13</v>
      </c>
      <c r="I175" s="5">
        <v>2022</v>
      </c>
      <c r="J175" s="5" t="s">
        <v>14</v>
      </c>
      <c r="K175" s="7">
        <v>100.15</v>
      </c>
      <c r="L175" s="11">
        <v>1.2286999999999999</v>
      </c>
      <c r="M175" s="16" t="s">
        <v>67</v>
      </c>
      <c r="N175" s="14" t="str">
        <f t="shared" si="10"/>
        <v>20</v>
      </c>
      <c r="O175" s="29">
        <f t="shared" si="11"/>
        <v>3.6805791313030446E-2</v>
      </c>
    </row>
    <row r="176" spans="1:15">
      <c r="A176" t="s">
        <v>59</v>
      </c>
      <c r="B176" t="str">
        <f t="shared" si="7"/>
        <v>Roots 2-5</v>
      </c>
      <c r="C176" s="14">
        <v>11</v>
      </c>
      <c r="D176" s="14" t="str">
        <f t="shared" si="8"/>
        <v>Roots 2-511</v>
      </c>
      <c r="E176" s="5" t="s">
        <v>25</v>
      </c>
      <c r="F176" s="5" t="s">
        <v>11</v>
      </c>
      <c r="G176" s="5" t="s">
        <v>12</v>
      </c>
      <c r="H176" s="5" t="s">
        <v>15</v>
      </c>
      <c r="I176" s="5">
        <v>2022</v>
      </c>
      <c r="J176" s="5" t="s">
        <v>14</v>
      </c>
      <c r="K176" s="7">
        <v>100.18</v>
      </c>
      <c r="L176" s="11">
        <v>33.193100000000001</v>
      </c>
      <c r="M176" s="16" t="s">
        <v>67</v>
      </c>
      <c r="N176" s="14" t="str">
        <f t="shared" si="10"/>
        <v>20</v>
      </c>
      <c r="O176" s="29">
        <f t="shared" si="11"/>
        <v>0.99400379317228982</v>
      </c>
    </row>
    <row r="177" spans="1:15">
      <c r="A177" t="s">
        <v>59</v>
      </c>
      <c r="B177" t="str">
        <f t="shared" si="7"/>
        <v>Roots &lt;2</v>
      </c>
      <c r="C177" s="14">
        <v>12</v>
      </c>
      <c r="D177" s="14" t="str">
        <f t="shared" si="8"/>
        <v>Roots &lt;212</v>
      </c>
      <c r="E177" s="5" t="s">
        <v>26</v>
      </c>
      <c r="F177" s="5" t="s">
        <v>11</v>
      </c>
      <c r="G177" s="5" t="s">
        <v>17</v>
      </c>
      <c r="H177" s="5" t="s">
        <v>13</v>
      </c>
      <c r="I177" s="5">
        <v>2022</v>
      </c>
      <c r="J177" s="5" t="s">
        <v>14</v>
      </c>
      <c r="K177" s="7">
        <v>100.06</v>
      </c>
      <c r="L177" s="11">
        <v>13.7478</v>
      </c>
      <c r="M177" s="16" t="s">
        <v>67</v>
      </c>
      <c r="N177" s="14" t="str">
        <f t="shared" si="10"/>
        <v>20</v>
      </c>
      <c r="O177" s="29">
        <f t="shared" si="11"/>
        <v>0.4121866879872077</v>
      </c>
    </row>
    <row r="178" spans="1:15">
      <c r="A178" t="s">
        <v>59</v>
      </c>
      <c r="B178" t="str">
        <f t="shared" si="7"/>
        <v>Roots 2-5</v>
      </c>
      <c r="C178" s="14">
        <v>12</v>
      </c>
      <c r="D178" s="14" t="str">
        <f t="shared" si="8"/>
        <v>Roots 2-512</v>
      </c>
      <c r="E178" s="5" t="s">
        <v>26</v>
      </c>
      <c r="F178" s="5" t="s">
        <v>11</v>
      </c>
      <c r="G178" s="5" t="s">
        <v>17</v>
      </c>
      <c r="H178" s="5" t="s">
        <v>15</v>
      </c>
      <c r="I178" s="5">
        <v>2022</v>
      </c>
      <c r="J178" s="5" t="s">
        <v>14</v>
      </c>
      <c r="K178" s="7">
        <v>100.16</v>
      </c>
      <c r="L178" s="11">
        <v>21.124700000000001</v>
      </c>
      <c r="M178" s="16" t="s">
        <v>67</v>
      </c>
      <c r="N178" s="14" t="str">
        <f t="shared" si="10"/>
        <v>20</v>
      </c>
      <c r="O178" s="29">
        <f t="shared" si="11"/>
        <v>0.63272863418530367</v>
      </c>
    </row>
    <row r="179" spans="1:15">
      <c r="A179" t="s">
        <v>59</v>
      </c>
      <c r="B179" t="s">
        <v>27</v>
      </c>
      <c r="C179" s="14">
        <v>4</v>
      </c>
      <c r="D179" s="14" t="str">
        <f t="shared" si="8"/>
        <v>Screen4</v>
      </c>
      <c r="E179" s="5" t="s">
        <v>19</v>
      </c>
      <c r="F179" s="5" t="s">
        <v>11</v>
      </c>
      <c r="G179" s="5" t="s">
        <v>17</v>
      </c>
      <c r="H179" s="5" t="s">
        <v>27</v>
      </c>
      <c r="I179" s="5">
        <v>2022</v>
      </c>
      <c r="J179" s="5" t="s">
        <v>14</v>
      </c>
      <c r="K179" s="7">
        <v>81.39</v>
      </c>
      <c r="L179" s="11" t="s">
        <v>55</v>
      </c>
      <c r="M179" s="16" t="s">
        <v>67</v>
      </c>
      <c r="N179" s="14" t="str">
        <f t="shared" si="10"/>
        <v>20</v>
      </c>
      <c r="O179" s="29">
        <f t="shared" si="11"/>
        <v>0</v>
      </c>
    </row>
    <row r="180" spans="1:15">
      <c r="A180" t="s">
        <v>59</v>
      </c>
      <c r="B180" t="s">
        <v>27</v>
      </c>
      <c r="C180" s="14">
        <v>7</v>
      </c>
      <c r="D180" s="14" t="str">
        <f t="shared" si="8"/>
        <v>Screen7</v>
      </c>
      <c r="E180" s="5" t="s">
        <v>21</v>
      </c>
      <c r="F180" s="5" t="s">
        <v>11</v>
      </c>
      <c r="G180" s="5" t="s">
        <v>12</v>
      </c>
      <c r="H180" s="5" t="s">
        <v>27</v>
      </c>
      <c r="I180" s="5">
        <v>2022</v>
      </c>
      <c r="J180" s="5" t="s">
        <v>14</v>
      </c>
      <c r="K180" s="7">
        <v>100.21</v>
      </c>
      <c r="L180" s="11" t="s">
        <v>55</v>
      </c>
      <c r="M180" s="16" t="s">
        <v>67</v>
      </c>
      <c r="N180" s="14" t="str">
        <f t="shared" si="10"/>
        <v>20</v>
      </c>
      <c r="O180" s="29">
        <f t="shared" si="11"/>
        <v>0</v>
      </c>
    </row>
    <row r="181" spans="1:15">
      <c r="A181" t="s">
        <v>59</v>
      </c>
      <c r="B181" t="s">
        <v>27</v>
      </c>
      <c r="C181" s="14">
        <v>10</v>
      </c>
      <c r="D181" s="14" t="str">
        <f t="shared" si="8"/>
        <v>Screen10</v>
      </c>
      <c r="E181" s="5" t="s">
        <v>24</v>
      </c>
      <c r="F181" s="5" t="s">
        <v>11</v>
      </c>
      <c r="G181" s="5" t="s">
        <v>12</v>
      </c>
      <c r="H181" s="5" t="s">
        <v>27</v>
      </c>
      <c r="I181" s="5">
        <v>2022</v>
      </c>
      <c r="J181" s="5" t="s">
        <v>14</v>
      </c>
      <c r="K181" s="7">
        <v>100.09</v>
      </c>
      <c r="L181" s="11" t="s">
        <v>55</v>
      </c>
      <c r="M181" s="16" t="s">
        <v>67</v>
      </c>
      <c r="N181" s="14" t="str">
        <f t="shared" si="10"/>
        <v>20</v>
      </c>
      <c r="O181" s="29">
        <f t="shared" si="11"/>
        <v>0</v>
      </c>
    </row>
    <row r="182" spans="1:15">
      <c r="A182" t="s">
        <v>59</v>
      </c>
      <c r="B182" t="b">
        <f t="shared" si="7"/>
        <v>0</v>
      </c>
      <c r="C182" t="s">
        <v>207</v>
      </c>
      <c r="D182" s="14" t="str">
        <f t="shared" si="8"/>
        <v>FALSElo</v>
      </c>
      <c r="E182" s="5" t="s">
        <v>54</v>
      </c>
      <c r="F182" s="5" t="s">
        <v>29</v>
      </c>
      <c r="G182" s="5"/>
      <c r="H182" s="5"/>
      <c r="I182" s="5">
        <v>2022</v>
      </c>
      <c r="J182" s="5" t="s">
        <v>14</v>
      </c>
      <c r="K182" s="7">
        <v>2.08</v>
      </c>
      <c r="L182" s="11" t="s">
        <v>55</v>
      </c>
      <c r="M182" s="15">
        <v>0</v>
      </c>
      <c r="N182" s="14">
        <v>1</v>
      </c>
      <c r="O182" s="29">
        <f t="shared" si="11"/>
        <v>0</v>
      </c>
    </row>
    <row r="183" spans="1:15">
      <c r="A183" t="s">
        <v>59</v>
      </c>
      <c r="B183" t="b">
        <f t="shared" si="7"/>
        <v>0</v>
      </c>
      <c r="C183" t="s">
        <v>205</v>
      </c>
      <c r="D183" s="14" t="str">
        <f t="shared" si="8"/>
        <v>FALSEin</v>
      </c>
      <c r="E183" s="5" t="s">
        <v>32</v>
      </c>
      <c r="F183" s="5" t="s">
        <v>29</v>
      </c>
      <c r="G183" s="5"/>
      <c r="H183" s="5"/>
      <c r="I183" s="5">
        <v>2022</v>
      </c>
      <c r="J183" s="5" t="s">
        <v>14</v>
      </c>
      <c r="K183" s="7">
        <v>100.16</v>
      </c>
      <c r="L183" s="11" t="s">
        <v>55</v>
      </c>
      <c r="M183" s="16" t="s">
        <v>67</v>
      </c>
      <c r="N183" s="14" t="str">
        <f t="shared" si="10"/>
        <v>20</v>
      </c>
      <c r="O183" s="29">
        <f t="shared" si="11"/>
        <v>0</v>
      </c>
    </row>
    <row r="184" spans="1:15">
      <c r="A184" t="s">
        <v>59</v>
      </c>
      <c r="B184" t="b">
        <f t="shared" si="7"/>
        <v>0</v>
      </c>
      <c r="C184" t="s">
        <v>206</v>
      </c>
      <c r="D184" s="14" t="str">
        <f t="shared" si="8"/>
        <v>FALSElu</v>
      </c>
      <c r="E184" s="5" t="s">
        <v>33</v>
      </c>
      <c r="F184" s="5" t="s">
        <v>29</v>
      </c>
      <c r="G184" s="5"/>
      <c r="H184" s="5"/>
      <c r="I184" s="5">
        <v>2022</v>
      </c>
      <c r="J184" s="5" t="s">
        <v>14</v>
      </c>
      <c r="K184" s="7">
        <v>100.13</v>
      </c>
      <c r="L184" s="11">
        <v>43.089399999999998</v>
      </c>
      <c r="M184" s="16" t="s">
        <v>66</v>
      </c>
      <c r="N184" s="14" t="str">
        <f t="shared" si="10"/>
        <v>30</v>
      </c>
      <c r="O184" s="29">
        <f t="shared" si="11"/>
        <v>1.9365055427943672</v>
      </c>
    </row>
    <row r="185" spans="1:15">
      <c r="A185" t="s">
        <v>59</v>
      </c>
      <c r="B185" t="b">
        <f t="shared" si="7"/>
        <v>0</v>
      </c>
      <c r="C185" t="s">
        <v>208</v>
      </c>
      <c r="D185" s="14" t="str">
        <f t="shared" si="8"/>
        <v>FALSEk</v>
      </c>
      <c r="E185" s="5" t="s">
        <v>56</v>
      </c>
      <c r="F185" s="5" t="s">
        <v>29</v>
      </c>
      <c r="G185" s="5"/>
      <c r="H185" s="5"/>
      <c r="I185" s="5">
        <v>2022</v>
      </c>
      <c r="J185" s="5" t="s">
        <v>14</v>
      </c>
      <c r="K185" s="8">
        <v>0</v>
      </c>
      <c r="L185" s="11" t="s">
        <v>55</v>
      </c>
      <c r="M185" s="15">
        <v>1</v>
      </c>
      <c r="N185" s="14">
        <v>1</v>
      </c>
      <c r="O185" s="29">
        <f>IFERROR(100*L185*N185*0.0015/K185,0)</f>
        <v>0</v>
      </c>
    </row>
    <row r="186" spans="1:15">
      <c r="A186" t="s">
        <v>59</v>
      </c>
      <c r="B186" t="s">
        <v>27</v>
      </c>
      <c r="C186" s="14">
        <v>1</v>
      </c>
      <c r="D186" s="14" t="str">
        <f t="shared" si="8"/>
        <v>Screen1</v>
      </c>
      <c r="E186" s="5" t="s">
        <v>10</v>
      </c>
      <c r="F186" s="5" t="s">
        <v>34</v>
      </c>
      <c r="G186" s="5" t="s">
        <v>35</v>
      </c>
      <c r="H186" s="5" t="s">
        <v>27</v>
      </c>
      <c r="I186" s="5">
        <v>2022</v>
      </c>
      <c r="J186" s="5" t="s">
        <v>14</v>
      </c>
      <c r="K186" s="7">
        <v>11.58</v>
      </c>
      <c r="L186" s="11" t="s">
        <v>55</v>
      </c>
      <c r="M186" s="15">
        <v>1</v>
      </c>
      <c r="N186" s="14" t="str">
        <f t="shared" si="10"/>
        <v>1</v>
      </c>
      <c r="O186" s="29">
        <f t="shared" si="11"/>
        <v>0</v>
      </c>
    </row>
    <row r="187" spans="1:15">
      <c r="A187" t="s">
        <v>59</v>
      </c>
      <c r="B187" t="s">
        <v>27</v>
      </c>
      <c r="C187" s="14">
        <v>2</v>
      </c>
      <c r="D187" s="14" t="str">
        <f t="shared" si="8"/>
        <v>Screen2</v>
      </c>
      <c r="E187" s="5" t="s">
        <v>16</v>
      </c>
      <c r="F187" s="5" t="s">
        <v>34</v>
      </c>
      <c r="G187" s="5" t="s">
        <v>17</v>
      </c>
      <c r="H187" s="5" t="s">
        <v>27</v>
      </c>
      <c r="I187" s="5">
        <v>2022</v>
      </c>
      <c r="J187" s="5" t="s">
        <v>14</v>
      </c>
      <c r="K187" s="7">
        <v>7.56</v>
      </c>
      <c r="L187" s="11">
        <v>21.717500000000001</v>
      </c>
      <c r="M187" s="16" t="s">
        <v>68</v>
      </c>
      <c r="N187" s="14">
        <v>2</v>
      </c>
      <c r="O187" s="29">
        <f t="shared" si="11"/>
        <v>0.8618055555555556</v>
      </c>
    </row>
    <row r="188" spans="1:15">
      <c r="A188" t="s">
        <v>59</v>
      </c>
      <c r="B188" t="s">
        <v>27</v>
      </c>
      <c r="C188" s="14">
        <v>3</v>
      </c>
      <c r="D188" s="14" t="str">
        <f t="shared" si="8"/>
        <v>Screen3</v>
      </c>
      <c r="E188" s="5" t="s">
        <v>18</v>
      </c>
      <c r="F188" s="5" t="s">
        <v>34</v>
      </c>
      <c r="G188" s="5" t="s">
        <v>17</v>
      </c>
      <c r="H188" s="5" t="s">
        <v>27</v>
      </c>
      <c r="I188" s="5">
        <v>2022</v>
      </c>
      <c r="J188" s="5" t="s">
        <v>14</v>
      </c>
      <c r="K188" s="7">
        <v>8.4600000000000009</v>
      </c>
      <c r="L188" s="11" t="s">
        <v>55</v>
      </c>
      <c r="M188" s="15">
        <v>0</v>
      </c>
      <c r="N188" s="14" t="str">
        <f t="shared" si="10"/>
        <v>0</v>
      </c>
      <c r="O188" s="29">
        <f t="shared" si="11"/>
        <v>0</v>
      </c>
    </row>
    <row r="189" spans="1:15">
      <c r="A189" t="s">
        <v>59</v>
      </c>
      <c r="B189" t="s">
        <v>27</v>
      </c>
      <c r="C189" s="14">
        <v>5</v>
      </c>
      <c r="D189" s="14" t="str">
        <f t="shared" si="8"/>
        <v>Screen5</v>
      </c>
      <c r="E189" s="5" t="s">
        <v>20</v>
      </c>
      <c r="F189" s="5" t="s">
        <v>34</v>
      </c>
      <c r="G189" s="5" t="s">
        <v>17</v>
      </c>
      <c r="H189" s="5" t="s">
        <v>27</v>
      </c>
      <c r="I189" s="5">
        <v>2022</v>
      </c>
      <c r="J189" s="5" t="s">
        <v>14</v>
      </c>
      <c r="K189" s="7">
        <v>44</v>
      </c>
      <c r="L189" s="11">
        <v>9.9027999999999992</v>
      </c>
      <c r="M189" s="16" t="s">
        <v>69</v>
      </c>
      <c r="N189" s="14" t="str">
        <f t="shared" si="10"/>
        <v>15</v>
      </c>
      <c r="O189" s="29">
        <f t="shared" si="11"/>
        <v>0.50639318181818183</v>
      </c>
    </row>
    <row r="190" spans="1:15">
      <c r="A190" t="s">
        <v>59</v>
      </c>
      <c r="B190" t="s">
        <v>27</v>
      </c>
      <c r="C190" s="14">
        <v>8</v>
      </c>
      <c r="D190" s="14" t="str">
        <f t="shared" si="8"/>
        <v>Screen8</v>
      </c>
      <c r="E190" s="5" t="s">
        <v>22</v>
      </c>
      <c r="F190" s="5" t="s">
        <v>34</v>
      </c>
      <c r="G190" s="5" t="s">
        <v>12</v>
      </c>
      <c r="H190" s="5" t="s">
        <v>27</v>
      </c>
      <c r="I190" s="5">
        <v>2022</v>
      </c>
      <c r="J190" s="5" t="s">
        <v>14</v>
      </c>
      <c r="K190" s="7">
        <v>43.97</v>
      </c>
      <c r="L190" s="11">
        <v>0.69499999999999995</v>
      </c>
      <c r="M190" s="15">
        <v>1</v>
      </c>
      <c r="N190" s="14">
        <v>1</v>
      </c>
      <c r="O190" s="29">
        <f t="shared" si="11"/>
        <v>2.3709347282237889E-3</v>
      </c>
    </row>
    <row r="191" spans="1:15">
      <c r="A191" t="s">
        <v>59</v>
      </c>
      <c r="B191" t="b">
        <f t="shared" si="7"/>
        <v>0</v>
      </c>
      <c r="C191" t="s">
        <v>205</v>
      </c>
      <c r="D191" s="14" t="str">
        <f t="shared" si="8"/>
        <v>FALSEin</v>
      </c>
      <c r="E191" s="5" t="s">
        <v>39</v>
      </c>
      <c r="F191" s="5" t="s">
        <v>29</v>
      </c>
      <c r="G191" s="5"/>
      <c r="H191" s="5"/>
      <c r="I191" s="5">
        <v>2022</v>
      </c>
      <c r="J191" s="5" t="s">
        <v>14</v>
      </c>
      <c r="K191" s="7">
        <v>16.14</v>
      </c>
      <c r="L191" s="11" t="s">
        <v>55</v>
      </c>
      <c r="M191" s="16" t="s">
        <v>67</v>
      </c>
      <c r="N191" s="14" t="str">
        <f t="shared" si="10"/>
        <v>20</v>
      </c>
      <c r="O191" s="29">
        <f t="shared" si="11"/>
        <v>0</v>
      </c>
    </row>
    <row r="192" spans="1:15">
      <c r="A192" t="s">
        <v>59</v>
      </c>
      <c r="B192" t="b">
        <f t="shared" si="7"/>
        <v>0</v>
      </c>
      <c r="C192" t="s">
        <v>206</v>
      </c>
      <c r="D192" s="14" t="str">
        <f t="shared" si="8"/>
        <v>FALSElu</v>
      </c>
      <c r="E192" s="5" t="s">
        <v>40</v>
      </c>
      <c r="F192" s="5" t="s">
        <v>29</v>
      </c>
      <c r="G192" s="5"/>
      <c r="H192" s="5"/>
      <c r="I192" s="5">
        <v>2022</v>
      </c>
      <c r="J192" s="5" t="s">
        <v>14</v>
      </c>
      <c r="K192" s="7">
        <v>100</v>
      </c>
      <c r="L192" s="11">
        <v>51.419400000000003</v>
      </c>
      <c r="M192" s="16" t="s">
        <v>66</v>
      </c>
      <c r="N192" s="14" t="str">
        <f t="shared" si="10"/>
        <v>30</v>
      </c>
      <c r="O192" s="29">
        <f t="shared" si="11"/>
        <v>2.3138730000000001</v>
      </c>
    </row>
    <row r="193" spans="1:15">
      <c r="A193" t="s">
        <v>59</v>
      </c>
      <c r="B193" t="b">
        <f t="shared" si="7"/>
        <v>0</v>
      </c>
      <c r="C193" t="s">
        <v>209</v>
      </c>
      <c r="D193" s="14" t="str">
        <f t="shared" si="8"/>
        <v>FALSEk#</v>
      </c>
      <c r="E193" s="5" t="s">
        <v>57</v>
      </c>
      <c r="F193" s="5" t="s">
        <v>29</v>
      </c>
      <c r="G193" s="5"/>
      <c r="H193" s="5"/>
      <c r="I193" s="5">
        <v>2022</v>
      </c>
      <c r="J193" s="5" t="s">
        <v>14</v>
      </c>
      <c r="K193" s="7">
        <v>0</v>
      </c>
      <c r="L193" s="11" t="s">
        <v>55</v>
      </c>
      <c r="N193" s="14" t="str">
        <f t="shared" si="10"/>
        <v/>
      </c>
      <c r="O193" s="29">
        <f t="shared" si="11"/>
        <v>0</v>
      </c>
    </row>
    <row r="194" spans="1:15">
      <c r="A194" t="s">
        <v>59</v>
      </c>
      <c r="B194" t="b">
        <f t="shared" si="7"/>
        <v>0</v>
      </c>
      <c r="C194" t="s">
        <v>206</v>
      </c>
      <c r="D194" s="14" t="str">
        <f t="shared" si="8"/>
        <v>FALSElu</v>
      </c>
      <c r="E194" s="5" t="s">
        <v>41</v>
      </c>
      <c r="F194" s="5" t="s">
        <v>29</v>
      </c>
      <c r="G194" s="5"/>
      <c r="H194" s="5"/>
      <c r="I194" s="5">
        <v>2022</v>
      </c>
      <c r="J194" s="5" t="s">
        <v>14</v>
      </c>
      <c r="K194" s="7">
        <v>40.200000000000003</v>
      </c>
      <c r="L194" s="11">
        <v>39.686999999999998</v>
      </c>
      <c r="M194" s="16" t="s">
        <v>66</v>
      </c>
      <c r="N194" s="14" t="str">
        <f t="shared" si="10"/>
        <v>30</v>
      </c>
      <c r="O194" s="29">
        <f t="shared" si="11"/>
        <v>4.442574626865671</v>
      </c>
    </row>
    <row r="195" spans="1:15">
      <c r="A195" t="s">
        <v>60</v>
      </c>
      <c r="B195" t="str">
        <f t="shared" ref="B195:B232" si="12">IF(EXACT(H195,"&lt;2mm"),"Roots &lt;2",IF(EXACT(H195,"2-5mm"),"Roots 2-5"))</f>
        <v>Roots &lt;2</v>
      </c>
      <c r="C195" s="14">
        <v>1</v>
      </c>
      <c r="D195" s="14" t="str">
        <f t="shared" ref="D195:D232" si="13">B195&amp;C195</f>
        <v>Roots &lt;21</v>
      </c>
      <c r="E195" s="5" t="s">
        <v>10</v>
      </c>
      <c r="F195" s="5" t="s">
        <v>11</v>
      </c>
      <c r="G195" s="5" t="s">
        <v>12</v>
      </c>
      <c r="H195" s="5" t="s">
        <v>13</v>
      </c>
      <c r="I195" s="5">
        <v>2022</v>
      </c>
      <c r="J195" s="6" t="s">
        <v>14</v>
      </c>
      <c r="K195" s="7">
        <v>100.3</v>
      </c>
      <c r="L195" s="8">
        <v>2.7012</v>
      </c>
      <c r="M195" s="16" t="s">
        <v>70</v>
      </c>
      <c r="N195" s="14" t="str">
        <f t="shared" si="10"/>
        <v>10</v>
      </c>
      <c r="O195" s="29">
        <f>IFERROR(100*L195*N195*0.006/K195*0.9,0)</f>
        <v>0.1454285144566301</v>
      </c>
    </row>
    <row r="196" spans="1:15">
      <c r="A196" t="s">
        <v>60</v>
      </c>
      <c r="B196" t="str">
        <f t="shared" si="12"/>
        <v>Roots 2-5</v>
      </c>
      <c r="C196" s="14">
        <v>1</v>
      </c>
      <c r="D196" s="14" t="str">
        <f t="shared" si="13"/>
        <v>Roots 2-51</v>
      </c>
      <c r="E196" s="5" t="s">
        <v>10</v>
      </c>
      <c r="F196" s="5" t="s">
        <v>11</v>
      </c>
      <c r="G196" s="5" t="s">
        <v>12</v>
      </c>
      <c r="H196" s="5" t="s">
        <v>15</v>
      </c>
      <c r="I196" s="5">
        <v>2022</v>
      </c>
      <c r="J196" s="5" t="s">
        <v>14</v>
      </c>
      <c r="K196" s="7">
        <v>100.01</v>
      </c>
      <c r="L196" s="8">
        <v>2.3496999999999999</v>
      </c>
      <c r="M196" s="16" t="s">
        <v>70</v>
      </c>
      <c r="N196" s="14" t="str">
        <f t="shared" si="10"/>
        <v>10</v>
      </c>
      <c r="O196" s="29">
        <f t="shared" ref="O196:O232" si="14">IFERROR(100*L196*N196*0.006/K196*0.9,0)</f>
        <v>0.12687111288871111</v>
      </c>
    </row>
    <row r="197" spans="1:15">
      <c r="A197" t="s">
        <v>60</v>
      </c>
      <c r="B197" t="str">
        <f t="shared" si="12"/>
        <v>Roots &lt;2</v>
      </c>
      <c r="C197" s="14">
        <v>2</v>
      </c>
      <c r="D197" s="14" t="str">
        <f t="shared" si="13"/>
        <v>Roots &lt;22</v>
      </c>
      <c r="E197" s="5" t="s">
        <v>16</v>
      </c>
      <c r="F197" s="5" t="s">
        <v>11</v>
      </c>
      <c r="G197" s="5" t="s">
        <v>17</v>
      </c>
      <c r="H197" s="5" t="s">
        <v>13</v>
      </c>
      <c r="I197" s="5">
        <v>2022</v>
      </c>
      <c r="J197" s="5" t="s">
        <v>14</v>
      </c>
      <c r="K197" s="7">
        <v>100.29</v>
      </c>
      <c r="L197" s="8">
        <v>36.514899999999997</v>
      </c>
      <c r="M197" s="16" t="s">
        <v>70</v>
      </c>
      <c r="N197" s="14" t="str">
        <f t="shared" si="10"/>
        <v>10</v>
      </c>
      <c r="O197" s="29">
        <f t="shared" si="14"/>
        <v>1.9661029015854021</v>
      </c>
    </row>
    <row r="198" spans="1:15">
      <c r="A198" t="s">
        <v>60</v>
      </c>
      <c r="B198" t="str">
        <f t="shared" si="12"/>
        <v>Roots 2-5</v>
      </c>
      <c r="C198" s="14">
        <v>2</v>
      </c>
      <c r="D198" s="14" t="str">
        <f t="shared" si="13"/>
        <v>Roots 2-52</v>
      </c>
      <c r="E198" s="5" t="s">
        <v>16</v>
      </c>
      <c r="F198" s="5" t="s">
        <v>11</v>
      </c>
      <c r="G198" s="5" t="s">
        <v>17</v>
      </c>
      <c r="H198" s="5" t="s">
        <v>15</v>
      </c>
      <c r="I198" s="5">
        <v>2022</v>
      </c>
      <c r="J198" s="5" t="s">
        <v>14</v>
      </c>
      <c r="K198" s="7">
        <v>100.04</v>
      </c>
      <c r="L198" s="8">
        <v>42.992800000000003</v>
      </c>
      <c r="M198" s="16" t="s">
        <v>66</v>
      </c>
      <c r="N198" s="14" t="str">
        <f t="shared" si="10"/>
        <v>30</v>
      </c>
      <c r="O198" s="29">
        <f t="shared" si="14"/>
        <v>6.9620487804878053</v>
      </c>
    </row>
    <row r="199" spans="1:15">
      <c r="A199" t="s">
        <v>60</v>
      </c>
      <c r="B199" t="str">
        <f t="shared" si="12"/>
        <v>Roots &lt;2</v>
      </c>
      <c r="C199" s="14">
        <v>3</v>
      </c>
      <c r="D199" s="14" t="str">
        <f t="shared" si="13"/>
        <v>Roots &lt;23</v>
      </c>
      <c r="E199" s="5" t="s">
        <v>18</v>
      </c>
      <c r="F199" s="5" t="s">
        <v>11</v>
      </c>
      <c r="G199" s="5" t="s">
        <v>17</v>
      </c>
      <c r="H199" s="5" t="s">
        <v>13</v>
      </c>
      <c r="I199" s="5">
        <v>2022</v>
      </c>
      <c r="J199" s="5" t="s">
        <v>14</v>
      </c>
      <c r="K199" s="7">
        <v>100.01</v>
      </c>
      <c r="L199" s="8">
        <v>19.883600000000001</v>
      </c>
      <c r="M199" s="16" t="s">
        <v>70</v>
      </c>
      <c r="N199" s="14" t="str">
        <f t="shared" si="10"/>
        <v>10</v>
      </c>
      <c r="O199" s="29">
        <f t="shared" si="14"/>
        <v>1.0736070392960704</v>
      </c>
    </row>
    <row r="200" spans="1:15">
      <c r="A200" t="s">
        <v>60</v>
      </c>
      <c r="B200" t="str">
        <f t="shared" si="12"/>
        <v>Roots 2-5</v>
      </c>
      <c r="C200" s="14">
        <v>3</v>
      </c>
      <c r="D200" s="14" t="str">
        <f t="shared" si="13"/>
        <v>Roots 2-53</v>
      </c>
      <c r="E200" s="5" t="s">
        <v>18</v>
      </c>
      <c r="F200" s="5" t="s">
        <v>11</v>
      </c>
      <c r="G200" s="5" t="s">
        <v>17</v>
      </c>
      <c r="H200" s="5" t="s">
        <v>15</v>
      </c>
      <c r="I200" s="5">
        <v>2022</v>
      </c>
      <c r="J200" s="5" t="s">
        <v>14</v>
      </c>
      <c r="K200" s="7">
        <v>100.55</v>
      </c>
      <c r="L200" s="8">
        <v>35.801699999999997</v>
      </c>
      <c r="M200" s="16" t="s">
        <v>70</v>
      </c>
      <c r="N200" s="14" t="str">
        <f t="shared" si="10"/>
        <v>10</v>
      </c>
      <c r="O200" s="29">
        <f t="shared" si="14"/>
        <v>1.9227168572849329</v>
      </c>
    </row>
    <row r="201" spans="1:15">
      <c r="A201" t="s">
        <v>60</v>
      </c>
      <c r="B201" t="str">
        <f t="shared" si="12"/>
        <v>Roots &lt;2</v>
      </c>
      <c r="C201" s="14">
        <v>4</v>
      </c>
      <c r="D201" s="14" t="str">
        <f t="shared" si="13"/>
        <v>Roots &lt;24</v>
      </c>
      <c r="E201" s="5" t="s">
        <v>19</v>
      </c>
      <c r="F201" s="5" t="s">
        <v>11</v>
      </c>
      <c r="G201" s="5" t="s">
        <v>17</v>
      </c>
      <c r="H201" s="5" t="s">
        <v>13</v>
      </c>
      <c r="I201" s="5">
        <v>2022</v>
      </c>
      <c r="J201" s="5" t="s">
        <v>14</v>
      </c>
      <c r="K201" s="7">
        <v>100.12</v>
      </c>
      <c r="L201" s="8">
        <v>6.4340000000000002</v>
      </c>
      <c r="M201" s="16" t="s">
        <v>70</v>
      </c>
      <c r="N201" s="14" t="str">
        <f t="shared" si="10"/>
        <v>10</v>
      </c>
      <c r="O201" s="29">
        <f t="shared" si="14"/>
        <v>0.34701957650819015</v>
      </c>
    </row>
    <row r="202" spans="1:15">
      <c r="A202" t="s">
        <v>60</v>
      </c>
      <c r="B202" t="str">
        <f t="shared" si="12"/>
        <v>Roots 2-5</v>
      </c>
      <c r="C202" s="14">
        <v>4</v>
      </c>
      <c r="D202" s="14" t="str">
        <f t="shared" si="13"/>
        <v>Roots 2-54</v>
      </c>
      <c r="E202" s="5" t="s">
        <v>19</v>
      </c>
      <c r="F202" s="5" t="s">
        <v>11</v>
      </c>
      <c r="G202" s="5" t="s">
        <v>17</v>
      </c>
      <c r="H202" s="5" t="s">
        <v>15</v>
      </c>
      <c r="I202" s="5">
        <v>2022</v>
      </c>
      <c r="J202" s="5" t="s">
        <v>14</v>
      </c>
      <c r="K202" s="7">
        <v>100.28</v>
      </c>
      <c r="L202" s="8">
        <v>18.574100000000001</v>
      </c>
      <c r="M202" s="16" t="s">
        <v>70</v>
      </c>
      <c r="N202" s="14" t="str">
        <f t="shared" si="10"/>
        <v>10</v>
      </c>
      <c r="O202" s="29">
        <f t="shared" si="14"/>
        <v>1.0002008376545672</v>
      </c>
    </row>
    <row r="203" spans="1:15">
      <c r="A203" t="s">
        <v>60</v>
      </c>
      <c r="B203" t="str">
        <f t="shared" si="12"/>
        <v>Roots &lt;2</v>
      </c>
      <c r="C203" s="14">
        <v>5</v>
      </c>
      <c r="D203" s="14" t="str">
        <f t="shared" si="13"/>
        <v>Roots &lt;25</v>
      </c>
      <c r="E203" s="5" t="s">
        <v>20</v>
      </c>
      <c r="F203" s="5" t="s">
        <v>11</v>
      </c>
      <c r="G203" s="5" t="s">
        <v>17</v>
      </c>
      <c r="H203" s="5" t="s">
        <v>13</v>
      </c>
      <c r="I203" s="5">
        <v>2022</v>
      </c>
      <c r="J203" s="5" t="s">
        <v>14</v>
      </c>
      <c r="K203" s="7">
        <v>100.07</v>
      </c>
      <c r="L203" s="8">
        <v>19.783200000000001</v>
      </c>
      <c r="M203" s="16" t="s">
        <v>70</v>
      </c>
      <c r="N203" s="14" t="str">
        <f t="shared" si="10"/>
        <v>10</v>
      </c>
      <c r="O203" s="29">
        <f t="shared" si="14"/>
        <v>1.0675455181373039</v>
      </c>
    </row>
    <row r="204" spans="1:15">
      <c r="A204" t="s">
        <v>60</v>
      </c>
      <c r="B204" t="str">
        <f t="shared" si="12"/>
        <v>Roots 2-5</v>
      </c>
      <c r="C204" s="14">
        <v>5</v>
      </c>
      <c r="D204" s="14" t="str">
        <f t="shared" si="13"/>
        <v>Roots 2-55</v>
      </c>
      <c r="E204" s="5" t="s">
        <v>20</v>
      </c>
      <c r="F204" s="5" t="s">
        <v>11</v>
      </c>
      <c r="G204" s="5" t="s">
        <v>17</v>
      </c>
      <c r="H204" s="5" t="s">
        <v>15</v>
      </c>
      <c r="I204" s="5">
        <v>2022</v>
      </c>
      <c r="J204" s="5" t="s">
        <v>14</v>
      </c>
      <c r="K204" s="7">
        <v>100.15</v>
      </c>
      <c r="L204" s="8">
        <v>14.592499999999999</v>
      </c>
      <c r="M204" s="16" t="s">
        <v>70</v>
      </c>
      <c r="N204" s="14" t="str">
        <f t="shared" si="10"/>
        <v>10</v>
      </c>
      <c r="O204" s="29">
        <f t="shared" si="14"/>
        <v>0.78681477783325016</v>
      </c>
    </row>
    <row r="205" spans="1:15">
      <c r="A205" t="s">
        <v>60</v>
      </c>
      <c r="B205" t="str">
        <f t="shared" si="12"/>
        <v>Roots &lt;2</v>
      </c>
      <c r="C205" s="14">
        <v>7</v>
      </c>
      <c r="D205" s="14" t="str">
        <f t="shared" si="13"/>
        <v>Roots &lt;27</v>
      </c>
      <c r="E205" s="5" t="s">
        <v>21</v>
      </c>
      <c r="F205" s="5" t="s">
        <v>11</v>
      </c>
      <c r="G205" s="5" t="s">
        <v>12</v>
      </c>
      <c r="H205" s="5" t="s">
        <v>13</v>
      </c>
      <c r="I205" s="5">
        <v>2022</v>
      </c>
      <c r="J205" s="5" t="s">
        <v>14</v>
      </c>
      <c r="K205" s="7">
        <v>100.23</v>
      </c>
      <c r="L205" s="8">
        <v>2.6242999999999999</v>
      </c>
      <c r="M205" s="16" t="s">
        <v>70</v>
      </c>
      <c r="N205" s="14" t="str">
        <f t="shared" si="10"/>
        <v>10</v>
      </c>
      <c r="O205" s="29">
        <f t="shared" si="14"/>
        <v>0.14138700987728225</v>
      </c>
    </row>
    <row r="206" spans="1:15">
      <c r="A206" t="s">
        <v>60</v>
      </c>
      <c r="B206" t="str">
        <f t="shared" si="12"/>
        <v>Roots 2-5</v>
      </c>
      <c r="C206" s="14">
        <v>7</v>
      </c>
      <c r="D206" s="14" t="str">
        <f t="shared" si="13"/>
        <v>Roots 2-57</v>
      </c>
      <c r="E206" s="5" t="s">
        <v>21</v>
      </c>
      <c r="F206" s="5" t="s">
        <v>11</v>
      </c>
      <c r="G206" s="5" t="s">
        <v>12</v>
      </c>
      <c r="H206" s="5" t="s">
        <v>15</v>
      </c>
      <c r="I206" s="5">
        <v>2022</v>
      </c>
      <c r="J206" s="5" t="s">
        <v>14</v>
      </c>
      <c r="K206" s="7">
        <v>100.22</v>
      </c>
      <c r="L206" s="8">
        <v>3.7964000000000002</v>
      </c>
      <c r="M206" s="16" t="s">
        <v>70</v>
      </c>
      <c r="N206" s="14" t="str">
        <f t="shared" si="10"/>
        <v>10</v>
      </c>
      <c r="O206" s="29">
        <f t="shared" si="14"/>
        <v>0.20455557772899624</v>
      </c>
    </row>
    <row r="207" spans="1:15">
      <c r="A207" t="s">
        <v>60</v>
      </c>
      <c r="B207" t="str">
        <f t="shared" si="12"/>
        <v>Roots &lt;2</v>
      </c>
      <c r="C207" s="14">
        <v>8</v>
      </c>
      <c r="D207" s="14" t="str">
        <f t="shared" si="13"/>
        <v>Roots &lt;28</v>
      </c>
      <c r="E207" s="5" t="s">
        <v>22</v>
      </c>
      <c r="F207" s="5" t="s">
        <v>11</v>
      </c>
      <c r="G207" s="5" t="s">
        <v>12</v>
      </c>
      <c r="H207" s="5" t="s">
        <v>13</v>
      </c>
      <c r="I207" s="5">
        <v>2022</v>
      </c>
      <c r="J207" s="5" t="s">
        <v>14</v>
      </c>
      <c r="K207" s="7">
        <v>100.23</v>
      </c>
      <c r="L207" s="8">
        <v>3.6848000000000001</v>
      </c>
      <c r="M207" s="16" t="s">
        <v>70</v>
      </c>
      <c r="N207" s="14" t="str">
        <f t="shared" si="10"/>
        <v>10</v>
      </c>
      <c r="O207" s="29">
        <f t="shared" si="14"/>
        <v>0.19852259802454356</v>
      </c>
    </row>
    <row r="208" spans="1:15">
      <c r="A208" t="s">
        <v>60</v>
      </c>
      <c r="B208" t="str">
        <f t="shared" si="12"/>
        <v>Roots 2-5</v>
      </c>
      <c r="C208" s="14">
        <v>8</v>
      </c>
      <c r="D208" s="14" t="str">
        <f t="shared" si="13"/>
        <v>Roots 2-58</v>
      </c>
      <c r="E208" s="5" t="s">
        <v>22</v>
      </c>
      <c r="F208" s="5" t="s">
        <v>11</v>
      </c>
      <c r="G208" s="5" t="s">
        <v>12</v>
      </c>
      <c r="H208" s="5" t="s">
        <v>15</v>
      </c>
      <c r="I208" s="5">
        <v>2022</v>
      </c>
      <c r="J208" s="5" t="s">
        <v>14</v>
      </c>
      <c r="K208" s="7">
        <v>100.29</v>
      </c>
      <c r="L208" s="8">
        <v>2.7075999999999998</v>
      </c>
      <c r="M208" s="16" t="s">
        <v>70</v>
      </c>
      <c r="N208" s="14" t="str">
        <f t="shared" si="10"/>
        <v>10</v>
      </c>
      <c r="O208" s="29">
        <f t="shared" si="14"/>
        <v>0.14578761591384981</v>
      </c>
    </row>
    <row r="209" spans="1:15">
      <c r="A209" t="s">
        <v>60</v>
      </c>
      <c r="B209" t="str">
        <f t="shared" si="12"/>
        <v>Roots &lt;2</v>
      </c>
      <c r="C209" s="14">
        <v>9</v>
      </c>
      <c r="D209" s="14" t="str">
        <f t="shared" si="13"/>
        <v>Roots &lt;29</v>
      </c>
      <c r="E209" s="5" t="s">
        <v>23</v>
      </c>
      <c r="F209" s="5" t="s">
        <v>11</v>
      </c>
      <c r="G209" s="5" t="s">
        <v>17</v>
      </c>
      <c r="H209" s="5" t="s">
        <v>13</v>
      </c>
      <c r="I209" s="5">
        <v>2022</v>
      </c>
      <c r="J209" s="5" t="s">
        <v>14</v>
      </c>
      <c r="K209" s="7">
        <v>100.19</v>
      </c>
      <c r="L209" s="8">
        <v>18.599</v>
      </c>
      <c r="M209" s="16" t="s">
        <v>70</v>
      </c>
      <c r="N209" s="14" t="str">
        <f t="shared" si="10"/>
        <v>10</v>
      </c>
      <c r="O209" s="29">
        <f t="shared" si="14"/>
        <v>1.0024413614133147</v>
      </c>
    </row>
    <row r="210" spans="1:15">
      <c r="A210" t="s">
        <v>60</v>
      </c>
      <c r="B210" t="str">
        <f t="shared" si="12"/>
        <v>Roots &lt;2</v>
      </c>
      <c r="C210" s="14">
        <v>10</v>
      </c>
      <c r="D210" s="14" t="str">
        <f t="shared" si="13"/>
        <v>Roots &lt;210</v>
      </c>
      <c r="E210" s="5" t="s">
        <v>24</v>
      </c>
      <c r="F210" s="5" t="s">
        <v>11</v>
      </c>
      <c r="G210" s="5" t="s">
        <v>12</v>
      </c>
      <c r="H210" s="5" t="s">
        <v>13</v>
      </c>
      <c r="I210" s="5">
        <v>2022</v>
      </c>
      <c r="J210" s="5" t="s">
        <v>14</v>
      </c>
      <c r="K210" s="7">
        <v>100.17</v>
      </c>
      <c r="L210" s="8">
        <v>6.7426000000000004</v>
      </c>
      <c r="M210" s="16" t="s">
        <v>70</v>
      </c>
      <c r="N210" s="14" t="str">
        <f t="shared" si="10"/>
        <v>10</v>
      </c>
      <c r="O210" s="29">
        <f t="shared" si="14"/>
        <v>0.3634824797843666</v>
      </c>
    </row>
    <row r="211" spans="1:15">
      <c r="A211" t="s">
        <v>60</v>
      </c>
      <c r="B211" t="str">
        <f t="shared" si="12"/>
        <v>Roots 2-5</v>
      </c>
      <c r="C211" s="14">
        <v>10</v>
      </c>
      <c r="D211" s="14" t="str">
        <f t="shared" si="13"/>
        <v>Roots 2-510</v>
      </c>
      <c r="E211" s="5" t="s">
        <v>24</v>
      </c>
      <c r="F211" s="5" t="s">
        <v>11</v>
      </c>
      <c r="G211" s="5" t="s">
        <v>12</v>
      </c>
      <c r="H211" s="5" t="s">
        <v>15</v>
      </c>
      <c r="I211" s="5">
        <v>2022</v>
      </c>
      <c r="J211" s="5" t="s">
        <v>14</v>
      </c>
      <c r="K211" s="7">
        <v>100.06</v>
      </c>
      <c r="L211" s="8">
        <v>1.7685</v>
      </c>
      <c r="M211" s="16" t="s">
        <v>70</v>
      </c>
      <c r="N211" s="14" t="str">
        <f t="shared" si="10"/>
        <v>10</v>
      </c>
      <c r="O211" s="29">
        <f t="shared" si="14"/>
        <v>9.5441734959024596E-2</v>
      </c>
    </row>
    <row r="212" spans="1:15">
      <c r="A212" t="s">
        <v>60</v>
      </c>
      <c r="B212" t="str">
        <f t="shared" si="12"/>
        <v>Roots &lt;2</v>
      </c>
      <c r="C212" s="14">
        <v>11</v>
      </c>
      <c r="D212" s="14" t="str">
        <f t="shared" si="13"/>
        <v>Roots &lt;211</v>
      </c>
      <c r="E212" s="5" t="s">
        <v>25</v>
      </c>
      <c r="F212" s="5" t="s">
        <v>11</v>
      </c>
      <c r="G212" s="5" t="s">
        <v>12</v>
      </c>
      <c r="H212" s="5" t="s">
        <v>13</v>
      </c>
      <c r="I212" s="5">
        <v>2022</v>
      </c>
      <c r="J212" s="5" t="s">
        <v>14</v>
      </c>
      <c r="K212" s="7">
        <v>100.15</v>
      </c>
      <c r="L212" s="8">
        <v>4.4211999999999998</v>
      </c>
      <c r="M212" s="16" t="s">
        <v>70</v>
      </c>
      <c r="N212" s="14" t="str">
        <f t="shared" si="10"/>
        <v>10</v>
      </c>
      <c r="O212" s="29">
        <f t="shared" si="14"/>
        <v>0.23838721917124314</v>
      </c>
    </row>
    <row r="213" spans="1:15">
      <c r="A213" t="s">
        <v>60</v>
      </c>
      <c r="B213" t="str">
        <f t="shared" si="12"/>
        <v>Roots 2-5</v>
      </c>
      <c r="C213" s="14">
        <v>11</v>
      </c>
      <c r="D213" s="14" t="str">
        <f t="shared" si="13"/>
        <v>Roots 2-511</v>
      </c>
      <c r="E213" s="5" t="s">
        <v>25</v>
      </c>
      <c r="F213" s="5" t="s">
        <v>11</v>
      </c>
      <c r="G213" s="5" t="s">
        <v>12</v>
      </c>
      <c r="H213" s="5" t="s">
        <v>15</v>
      </c>
      <c r="I213" s="5">
        <v>2022</v>
      </c>
      <c r="J213" s="5" t="s">
        <v>14</v>
      </c>
      <c r="K213" s="7">
        <v>100.18</v>
      </c>
      <c r="L213" s="8">
        <v>1.4762999999999999</v>
      </c>
      <c r="M213" s="16" t="s">
        <v>70</v>
      </c>
      <c r="N213" s="14" t="str">
        <f t="shared" ref="N213:N232" si="15">RIGHT(M213,2)</f>
        <v>10</v>
      </c>
      <c r="O213" s="29">
        <f t="shared" si="14"/>
        <v>7.957696146935514E-2</v>
      </c>
    </row>
    <row r="214" spans="1:15">
      <c r="A214" t="s">
        <v>60</v>
      </c>
      <c r="B214" t="str">
        <f t="shared" si="12"/>
        <v>Roots &lt;2</v>
      </c>
      <c r="C214" s="14">
        <v>12</v>
      </c>
      <c r="D214" s="14" t="str">
        <f t="shared" si="13"/>
        <v>Roots &lt;212</v>
      </c>
      <c r="E214" s="5" t="s">
        <v>26</v>
      </c>
      <c r="F214" s="5" t="s">
        <v>11</v>
      </c>
      <c r="G214" s="5" t="s">
        <v>17</v>
      </c>
      <c r="H214" s="5" t="s">
        <v>13</v>
      </c>
      <c r="I214" s="5">
        <v>2022</v>
      </c>
      <c r="J214" s="5" t="s">
        <v>14</v>
      </c>
      <c r="K214" s="7">
        <v>100.06</v>
      </c>
      <c r="L214" s="8">
        <v>19.555299999999999</v>
      </c>
      <c r="M214" s="16" t="s">
        <v>70</v>
      </c>
      <c r="N214" s="14" t="str">
        <f t="shared" si="15"/>
        <v>10</v>
      </c>
      <c r="O214" s="29">
        <f t="shared" si="14"/>
        <v>1.0553529882070758</v>
      </c>
    </row>
    <row r="215" spans="1:15">
      <c r="A215" t="s">
        <v>60</v>
      </c>
      <c r="B215" t="str">
        <f t="shared" si="12"/>
        <v>Roots 2-5</v>
      </c>
      <c r="C215" s="14">
        <v>12</v>
      </c>
      <c r="D215" s="14" t="str">
        <f t="shared" si="13"/>
        <v>Roots 2-512</v>
      </c>
      <c r="E215" s="5" t="s">
        <v>26</v>
      </c>
      <c r="F215" s="5" t="s">
        <v>11</v>
      </c>
      <c r="G215" s="5" t="s">
        <v>17</v>
      </c>
      <c r="H215" s="5" t="s">
        <v>15</v>
      </c>
      <c r="I215" s="5">
        <v>2022</v>
      </c>
      <c r="J215" s="5" t="s">
        <v>14</v>
      </c>
      <c r="K215" s="7">
        <v>100.16</v>
      </c>
      <c r="L215" s="8">
        <v>17.326499999999999</v>
      </c>
      <c r="M215" s="16" t="s">
        <v>70</v>
      </c>
      <c r="N215" s="14" t="str">
        <f t="shared" si="15"/>
        <v>10</v>
      </c>
      <c r="O215" s="29">
        <f t="shared" si="14"/>
        <v>0.93413638178913749</v>
      </c>
    </row>
    <row r="216" spans="1:15">
      <c r="A216" t="s">
        <v>60</v>
      </c>
      <c r="B216" t="s">
        <v>27</v>
      </c>
      <c r="C216" s="14">
        <v>4</v>
      </c>
      <c r="D216" s="14" t="str">
        <f t="shared" si="13"/>
        <v>Screen4</v>
      </c>
      <c r="E216" s="5" t="s">
        <v>19</v>
      </c>
      <c r="F216" s="5" t="s">
        <v>11</v>
      </c>
      <c r="G216" s="5" t="s">
        <v>17</v>
      </c>
      <c r="H216" s="5" t="s">
        <v>27</v>
      </c>
      <c r="I216" s="5">
        <v>2022</v>
      </c>
      <c r="J216" s="5" t="s">
        <v>14</v>
      </c>
      <c r="K216" s="7">
        <v>81.39</v>
      </c>
      <c r="L216" s="8">
        <v>1.6853</v>
      </c>
      <c r="M216" s="16" t="s">
        <v>70</v>
      </c>
      <c r="N216" s="14" t="str">
        <f t="shared" si="15"/>
        <v>10</v>
      </c>
      <c r="O216" s="29">
        <f t="shared" si="14"/>
        <v>0.1118149649834132</v>
      </c>
    </row>
    <row r="217" spans="1:15">
      <c r="A217" t="s">
        <v>60</v>
      </c>
      <c r="B217" t="s">
        <v>27</v>
      </c>
      <c r="C217" s="14">
        <v>7</v>
      </c>
      <c r="D217" s="14" t="str">
        <f t="shared" si="13"/>
        <v>Screen7</v>
      </c>
      <c r="E217" s="5" t="s">
        <v>21</v>
      </c>
      <c r="F217" s="5" t="s">
        <v>11</v>
      </c>
      <c r="G217" s="5" t="s">
        <v>12</v>
      </c>
      <c r="H217" s="5" t="s">
        <v>27</v>
      </c>
      <c r="I217" s="5">
        <v>2022</v>
      </c>
      <c r="J217" s="5" t="s">
        <v>14</v>
      </c>
      <c r="K217" s="7">
        <v>100.21</v>
      </c>
      <c r="L217" s="8">
        <v>5.1413000000000002</v>
      </c>
      <c r="M217" s="16" t="s">
        <v>70</v>
      </c>
      <c r="N217" s="14" t="str">
        <f t="shared" si="15"/>
        <v>10</v>
      </c>
      <c r="O217" s="29">
        <f t="shared" si="14"/>
        <v>0.27704839836343687</v>
      </c>
    </row>
    <row r="218" spans="1:15">
      <c r="A218" t="s">
        <v>60</v>
      </c>
      <c r="B218" t="s">
        <v>27</v>
      </c>
      <c r="C218" s="14">
        <v>10</v>
      </c>
      <c r="D218" s="14" t="str">
        <f t="shared" si="13"/>
        <v>Screen10</v>
      </c>
      <c r="E218" s="5" t="s">
        <v>24</v>
      </c>
      <c r="F218" s="5" t="s">
        <v>11</v>
      </c>
      <c r="G218" s="5" t="s">
        <v>12</v>
      </c>
      <c r="H218" s="5" t="s">
        <v>27</v>
      </c>
      <c r="I218" s="5">
        <v>2022</v>
      </c>
      <c r="J218" s="5" t="s">
        <v>14</v>
      </c>
      <c r="K218" s="7">
        <v>100.09</v>
      </c>
      <c r="L218" s="8">
        <v>2.4207000000000001</v>
      </c>
      <c r="M218" s="16" t="s">
        <v>70</v>
      </c>
      <c r="N218" s="14" t="str">
        <f t="shared" si="15"/>
        <v>10</v>
      </c>
      <c r="O218" s="29">
        <f t="shared" si="14"/>
        <v>0.1306002597662104</v>
      </c>
    </row>
    <row r="219" spans="1:15">
      <c r="A219" t="s">
        <v>60</v>
      </c>
      <c r="B219" t="b">
        <f t="shared" si="12"/>
        <v>0</v>
      </c>
      <c r="C219" t="s">
        <v>207</v>
      </c>
      <c r="D219" s="14" t="str">
        <f t="shared" si="13"/>
        <v>FALSElo</v>
      </c>
      <c r="E219" t="s">
        <v>46</v>
      </c>
      <c r="F219" s="5" t="s">
        <v>29</v>
      </c>
      <c r="G219" s="5"/>
      <c r="H219" s="5"/>
      <c r="I219" s="5">
        <v>2022</v>
      </c>
      <c r="J219" s="5"/>
      <c r="K219" s="9">
        <v>2.02</v>
      </c>
      <c r="L219" s="11">
        <v>27.228000000000002</v>
      </c>
      <c r="M219" s="16" t="s">
        <v>70</v>
      </c>
      <c r="N219" s="14" t="str">
        <f t="shared" si="15"/>
        <v>10</v>
      </c>
      <c r="O219" s="29">
        <f t="shared" si="14"/>
        <v>72.78772277227722</v>
      </c>
    </row>
    <row r="220" spans="1:15">
      <c r="A220" t="s">
        <v>60</v>
      </c>
      <c r="B220" t="b">
        <f t="shared" si="12"/>
        <v>0</v>
      </c>
      <c r="C220" t="s">
        <v>205</v>
      </c>
      <c r="D220" s="14" t="str">
        <f t="shared" si="13"/>
        <v>FALSEin</v>
      </c>
      <c r="E220" t="s">
        <v>47</v>
      </c>
      <c r="F220" s="5" t="s">
        <v>29</v>
      </c>
      <c r="G220" s="5"/>
      <c r="H220" s="5"/>
      <c r="I220" s="5">
        <v>2022</v>
      </c>
      <c r="J220" s="5"/>
      <c r="K220" s="9">
        <v>16.010000000000002</v>
      </c>
      <c r="L220" s="11" t="s">
        <v>55</v>
      </c>
      <c r="M220" s="16" t="s">
        <v>70</v>
      </c>
      <c r="N220" s="14" t="str">
        <f t="shared" si="15"/>
        <v>10</v>
      </c>
      <c r="O220" s="29">
        <f t="shared" si="14"/>
        <v>0</v>
      </c>
    </row>
    <row r="221" spans="1:15">
      <c r="A221" t="s">
        <v>60</v>
      </c>
      <c r="B221" t="b">
        <f t="shared" si="12"/>
        <v>0</v>
      </c>
      <c r="C221" t="s">
        <v>206</v>
      </c>
      <c r="D221" s="14" t="str">
        <f t="shared" si="13"/>
        <v>FALSElu</v>
      </c>
      <c r="E221" t="s">
        <v>33</v>
      </c>
      <c r="F221" s="5" t="s">
        <v>29</v>
      </c>
      <c r="G221" s="5"/>
      <c r="H221" s="5"/>
      <c r="I221" s="5">
        <v>2022</v>
      </c>
      <c r="J221" s="5"/>
      <c r="K221" s="9">
        <v>0</v>
      </c>
      <c r="L221" s="11">
        <v>55.147599999999997</v>
      </c>
      <c r="M221" s="16" t="s">
        <v>66</v>
      </c>
      <c r="N221" s="14" t="str">
        <f t="shared" si="15"/>
        <v>30</v>
      </c>
      <c r="O221" s="29">
        <f t="shared" si="14"/>
        <v>0</v>
      </c>
    </row>
    <row r="222" spans="1:15">
      <c r="A222" t="s">
        <v>60</v>
      </c>
      <c r="B222" t="b">
        <f t="shared" si="12"/>
        <v>0</v>
      </c>
      <c r="C222" t="s">
        <v>209</v>
      </c>
      <c r="D222" s="14" t="str">
        <f t="shared" si="13"/>
        <v>FALSEk#</v>
      </c>
      <c r="E222" t="s">
        <v>61</v>
      </c>
      <c r="F222" s="5" t="s">
        <v>29</v>
      </c>
      <c r="G222" s="5"/>
      <c r="H222" s="5"/>
      <c r="I222" s="5">
        <v>2022</v>
      </c>
      <c r="J222" s="5"/>
      <c r="K222" s="9">
        <v>100.13</v>
      </c>
      <c r="L222" s="11" t="s">
        <v>55</v>
      </c>
      <c r="N222" s="14" t="str">
        <f t="shared" si="15"/>
        <v/>
      </c>
      <c r="O222" s="29">
        <f t="shared" si="14"/>
        <v>0</v>
      </c>
    </row>
    <row r="223" spans="1:15">
      <c r="A223" t="s">
        <v>60</v>
      </c>
      <c r="B223" t="s">
        <v>27</v>
      </c>
      <c r="C223" s="14">
        <v>1</v>
      </c>
      <c r="D223" s="14" t="str">
        <f t="shared" si="13"/>
        <v>Screen1</v>
      </c>
      <c r="E223" s="5" t="s">
        <v>10</v>
      </c>
      <c r="F223" s="5" t="s">
        <v>34</v>
      </c>
      <c r="G223" s="5" t="s">
        <v>35</v>
      </c>
      <c r="H223" s="5" t="s">
        <v>27</v>
      </c>
      <c r="I223" s="5">
        <v>2022</v>
      </c>
      <c r="J223" s="5" t="s">
        <v>14</v>
      </c>
      <c r="K223" s="7">
        <v>11.58</v>
      </c>
      <c r="L223" s="11">
        <v>6.4108000000000001</v>
      </c>
      <c r="M223" s="16" t="s">
        <v>70</v>
      </c>
      <c r="N223" s="14" t="str">
        <f t="shared" si="15"/>
        <v>10</v>
      </c>
      <c r="O223" s="29">
        <f t="shared" si="14"/>
        <v>2.9894922279792748</v>
      </c>
    </row>
    <row r="224" spans="1:15">
      <c r="A224" t="s">
        <v>60</v>
      </c>
      <c r="B224" t="s">
        <v>27</v>
      </c>
      <c r="C224" s="14">
        <v>2</v>
      </c>
      <c r="D224" s="14" t="str">
        <f t="shared" si="13"/>
        <v>Screen2</v>
      </c>
      <c r="E224" s="5" t="s">
        <v>16</v>
      </c>
      <c r="F224" s="5" t="s">
        <v>34</v>
      </c>
      <c r="G224" s="5" t="s">
        <v>17</v>
      </c>
      <c r="H224" s="5" t="s">
        <v>27</v>
      </c>
      <c r="I224" s="5">
        <v>2022</v>
      </c>
      <c r="J224" s="5" t="s">
        <v>14</v>
      </c>
      <c r="K224" s="7">
        <v>7.56</v>
      </c>
      <c r="L224" s="11">
        <v>1.1791</v>
      </c>
      <c r="M224" s="16" t="s">
        <v>70</v>
      </c>
      <c r="N224" s="14" t="str">
        <f t="shared" si="15"/>
        <v>10</v>
      </c>
      <c r="O224" s="29">
        <f t="shared" si="14"/>
        <v>0.84221428571428569</v>
      </c>
    </row>
    <row r="225" spans="1:16">
      <c r="A225" t="s">
        <v>60</v>
      </c>
      <c r="B225" t="s">
        <v>27</v>
      </c>
      <c r="C225" s="14">
        <v>3</v>
      </c>
      <c r="D225" s="14" t="str">
        <f t="shared" si="13"/>
        <v>Screen3</v>
      </c>
      <c r="E225" s="5" t="s">
        <v>18</v>
      </c>
      <c r="F225" s="5" t="s">
        <v>34</v>
      </c>
      <c r="G225" s="5" t="s">
        <v>17</v>
      </c>
      <c r="H225" s="5" t="s">
        <v>27</v>
      </c>
      <c r="I225" s="5">
        <v>2022</v>
      </c>
      <c r="J225" s="5" t="s">
        <v>14</v>
      </c>
      <c r="K225" s="7">
        <v>8.4600000000000009</v>
      </c>
      <c r="L225" s="11" t="s">
        <v>55</v>
      </c>
      <c r="M225" s="16" t="s">
        <v>70</v>
      </c>
      <c r="N225" s="14" t="str">
        <f t="shared" si="15"/>
        <v>10</v>
      </c>
      <c r="O225" s="29">
        <f t="shared" si="14"/>
        <v>0</v>
      </c>
    </row>
    <row r="226" spans="1:16">
      <c r="A226" t="s">
        <v>60</v>
      </c>
      <c r="B226" t="s">
        <v>27</v>
      </c>
      <c r="C226" s="14">
        <v>5</v>
      </c>
      <c r="D226" s="14" t="str">
        <f t="shared" si="13"/>
        <v>Screen5</v>
      </c>
      <c r="E226" s="5" t="s">
        <v>20</v>
      </c>
      <c r="F226" s="5" t="s">
        <v>34</v>
      </c>
      <c r="G226" s="5" t="s">
        <v>17</v>
      </c>
      <c r="H226" s="5" t="s">
        <v>27</v>
      </c>
      <c r="I226" s="5">
        <v>2022</v>
      </c>
      <c r="J226" s="5" t="s">
        <v>14</v>
      </c>
      <c r="K226" s="7">
        <v>44</v>
      </c>
      <c r="L226" s="11">
        <v>3.0541999999999998</v>
      </c>
      <c r="M226" s="16" t="s">
        <v>70</v>
      </c>
      <c r="N226" s="14" t="str">
        <f t="shared" si="15"/>
        <v>10</v>
      </c>
      <c r="O226" s="29">
        <f t="shared" si="14"/>
        <v>0.37483363636363637</v>
      </c>
    </row>
    <row r="227" spans="1:16">
      <c r="A227" t="s">
        <v>60</v>
      </c>
      <c r="B227" t="s">
        <v>27</v>
      </c>
      <c r="C227" s="14">
        <v>8</v>
      </c>
      <c r="D227" s="14" t="str">
        <f t="shared" si="13"/>
        <v>Screen8</v>
      </c>
      <c r="E227" s="5" t="s">
        <v>22</v>
      </c>
      <c r="F227" s="5" t="s">
        <v>34</v>
      </c>
      <c r="G227" s="5" t="s">
        <v>12</v>
      </c>
      <c r="H227" s="5" t="s">
        <v>27</v>
      </c>
      <c r="I227" s="5">
        <v>2022</v>
      </c>
      <c r="J227" s="5" t="s">
        <v>14</v>
      </c>
      <c r="K227" s="7">
        <v>43.97</v>
      </c>
      <c r="L227" s="11">
        <v>3.2056</v>
      </c>
      <c r="M227" s="16" t="s">
        <v>70</v>
      </c>
      <c r="N227" s="14" t="str">
        <f t="shared" si="15"/>
        <v>10</v>
      </c>
      <c r="O227" s="29">
        <f t="shared" si="14"/>
        <v>0.39368296565840344</v>
      </c>
    </row>
    <row r="228" spans="1:16">
      <c r="A228" t="s">
        <v>60</v>
      </c>
      <c r="B228" t="b">
        <f t="shared" si="12"/>
        <v>0</v>
      </c>
      <c r="C228" t="s">
        <v>205</v>
      </c>
      <c r="D228" s="14" t="str">
        <f t="shared" si="13"/>
        <v>FALSEin</v>
      </c>
      <c r="E228" t="s">
        <v>52</v>
      </c>
      <c r="F228" s="5" t="s">
        <v>29</v>
      </c>
      <c r="I228" s="5">
        <v>2022</v>
      </c>
      <c r="K228" s="9">
        <v>16.100000000000001</v>
      </c>
      <c r="L228" s="7" t="s">
        <v>55</v>
      </c>
      <c r="M228" s="16" t="s">
        <v>70</v>
      </c>
      <c r="N228" s="14" t="str">
        <f t="shared" si="15"/>
        <v>10</v>
      </c>
      <c r="O228" s="29">
        <f t="shared" si="14"/>
        <v>0</v>
      </c>
    </row>
    <row r="229" spans="1:16">
      <c r="A229" t="s">
        <v>60</v>
      </c>
      <c r="B229" t="b">
        <f t="shared" si="12"/>
        <v>0</v>
      </c>
      <c r="C229" t="s">
        <v>207</v>
      </c>
      <c r="D229" s="14" t="str">
        <f t="shared" si="13"/>
        <v>FALSElo</v>
      </c>
      <c r="E229" t="s">
        <v>51</v>
      </c>
      <c r="F229" s="5" t="s">
        <v>29</v>
      </c>
      <c r="I229" s="5">
        <v>2022</v>
      </c>
      <c r="K229" s="9">
        <v>2.04</v>
      </c>
      <c r="L229" s="11">
        <v>24.354099999999999</v>
      </c>
      <c r="M229" s="16" t="s">
        <v>70</v>
      </c>
      <c r="N229" s="14" t="str">
        <f t="shared" si="15"/>
        <v>10</v>
      </c>
      <c r="O229" s="29">
        <f t="shared" si="14"/>
        <v>64.46673529411764</v>
      </c>
    </row>
    <row r="230" spans="1:16">
      <c r="A230" t="s">
        <v>60</v>
      </c>
      <c r="B230" t="b">
        <f t="shared" si="12"/>
        <v>0</v>
      </c>
      <c r="C230" t="s">
        <v>206</v>
      </c>
      <c r="D230" s="14" t="str">
        <f t="shared" si="13"/>
        <v>FALSElu</v>
      </c>
      <c r="E230" t="s">
        <v>40</v>
      </c>
      <c r="F230" s="5" t="s">
        <v>29</v>
      </c>
      <c r="I230" s="5">
        <v>2022</v>
      </c>
      <c r="K230" s="9">
        <v>100</v>
      </c>
      <c r="L230" s="11">
        <v>52.591999999999999</v>
      </c>
      <c r="M230" s="16" t="s">
        <v>66</v>
      </c>
      <c r="N230" s="14" t="str">
        <f t="shared" si="15"/>
        <v>30</v>
      </c>
      <c r="O230" s="29">
        <f t="shared" si="14"/>
        <v>8.5199040000000021</v>
      </c>
    </row>
    <row r="231" spans="1:16">
      <c r="A231" t="s">
        <v>60</v>
      </c>
      <c r="B231" t="b">
        <f t="shared" si="12"/>
        <v>0</v>
      </c>
      <c r="C231" t="s">
        <v>206</v>
      </c>
      <c r="D231" s="14" t="str">
        <f t="shared" si="13"/>
        <v>FALSElu</v>
      </c>
      <c r="E231" t="s">
        <v>41</v>
      </c>
      <c r="F231" s="5" t="s">
        <v>29</v>
      </c>
      <c r="I231" s="5">
        <v>2022</v>
      </c>
      <c r="K231" s="9">
        <v>40.200000000000003</v>
      </c>
      <c r="L231" s="11">
        <v>66.570499999999996</v>
      </c>
      <c r="M231" s="16" t="s">
        <v>66</v>
      </c>
      <c r="N231" s="14" t="str">
        <f t="shared" si="15"/>
        <v>30</v>
      </c>
      <c r="O231" s="29">
        <f t="shared" si="14"/>
        <v>26.826917910447754</v>
      </c>
    </row>
    <row r="232" spans="1:16">
      <c r="A232" t="s">
        <v>60</v>
      </c>
      <c r="B232" t="b">
        <f t="shared" si="12"/>
        <v>0</v>
      </c>
      <c r="C232" t="s">
        <v>209</v>
      </c>
      <c r="D232" s="14" t="str">
        <f t="shared" si="13"/>
        <v>FALSEk#</v>
      </c>
      <c r="E232" t="s">
        <v>62</v>
      </c>
      <c r="F232" s="5" t="s">
        <v>29</v>
      </c>
      <c r="I232" s="5">
        <v>2022</v>
      </c>
      <c r="K232" s="9">
        <v>0</v>
      </c>
      <c r="L232" s="8" t="s">
        <v>55</v>
      </c>
      <c r="M232" s="16" t="s">
        <v>70</v>
      </c>
      <c r="N232" s="14" t="str">
        <f t="shared" si="15"/>
        <v>10</v>
      </c>
      <c r="O232" s="29">
        <f t="shared" si="14"/>
        <v>0</v>
      </c>
    </row>
    <row r="234" spans="1:16">
      <c r="A234" t="s">
        <v>72</v>
      </c>
      <c r="B234" t="s">
        <v>72</v>
      </c>
      <c r="C234" t="s">
        <v>122</v>
      </c>
      <c r="E234" t="s">
        <v>10</v>
      </c>
      <c r="F234" t="s">
        <v>11</v>
      </c>
      <c r="G234" s="18" t="s">
        <v>12</v>
      </c>
      <c r="H234" s="5" t="s">
        <v>13</v>
      </c>
      <c r="I234">
        <v>2022</v>
      </c>
      <c r="J234" t="s">
        <v>14</v>
      </c>
      <c r="O234" s="8">
        <v>3.0228825177653063</v>
      </c>
      <c r="P234" s="15"/>
    </row>
    <row r="235" spans="1:16">
      <c r="A235" t="s">
        <v>72</v>
      </c>
      <c r="B235" t="s">
        <v>72</v>
      </c>
      <c r="C235" t="s">
        <v>122</v>
      </c>
      <c r="E235" t="s">
        <v>16</v>
      </c>
      <c r="F235" t="s">
        <v>11</v>
      </c>
      <c r="G235" s="18" t="s">
        <v>17</v>
      </c>
      <c r="H235" s="5" t="s">
        <v>13</v>
      </c>
      <c r="I235">
        <v>2022</v>
      </c>
      <c r="O235" s="8">
        <v>3.7031750507724461</v>
      </c>
      <c r="P235" s="15"/>
    </row>
    <row r="236" spans="1:16">
      <c r="A236" t="s">
        <v>72</v>
      </c>
      <c r="B236" t="s">
        <v>72</v>
      </c>
      <c r="C236" t="s">
        <v>122</v>
      </c>
      <c r="E236" t="s">
        <v>18</v>
      </c>
      <c r="F236" t="s">
        <v>11</v>
      </c>
      <c r="G236" s="18" t="s">
        <v>17</v>
      </c>
      <c r="H236" s="5" t="s">
        <v>13</v>
      </c>
      <c r="I236">
        <v>2022</v>
      </c>
      <c r="O236" s="8">
        <v>4.6085683779551614</v>
      </c>
      <c r="P236" s="15"/>
    </row>
    <row r="237" spans="1:16">
      <c r="A237" t="s">
        <v>72</v>
      </c>
      <c r="B237" t="s">
        <v>72</v>
      </c>
      <c r="C237" t="s">
        <v>122</v>
      </c>
      <c r="E237" t="s">
        <v>19</v>
      </c>
      <c r="F237" t="s">
        <v>11</v>
      </c>
      <c r="G237" s="18" t="s">
        <v>17</v>
      </c>
      <c r="H237" s="5" t="s">
        <v>13</v>
      </c>
      <c r="I237">
        <v>2022</v>
      </c>
      <c r="O237" s="8">
        <v>2.3465550177951351</v>
      </c>
      <c r="P237" s="15"/>
    </row>
    <row r="238" spans="1:16">
      <c r="A238" t="s">
        <v>72</v>
      </c>
      <c r="B238" t="s">
        <v>72</v>
      </c>
      <c r="C238" t="s">
        <v>122</v>
      </c>
      <c r="E238" t="s">
        <v>20</v>
      </c>
      <c r="F238" t="s">
        <v>11</v>
      </c>
      <c r="G238" s="18" t="s">
        <v>17</v>
      </c>
      <c r="H238" s="5" t="s">
        <v>13</v>
      </c>
      <c r="I238">
        <v>2022</v>
      </c>
      <c r="O238" s="8">
        <v>2.5682741296633482</v>
      </c>
      <c r="P238" s="15"/>
    </row>
    <row r="239" spans="1:16">
      <c r="A239" t="s">
        <v>72</v>
      </c>
      <c r="B239" t="s">
        <v>72</v>
      </c>
      <c r="C239" t="s">
        <v>122</v>
      </c>
      <c r="E239" t="s">
        <v>71</v>
      </c>
      <c r="F239" t="s">
        <v>11</v>
      </c>
      <c r="G239" s="18"/>
      <c r="H239" s="5" t="s">
        <v>13</v>
      </c>
      <c r="I239">
        <v>2022</v>
      </c>
      <c r="O239" s="8"/>
      <c r="P239" s="15"/>
    </row>
    <row r="240" spans="1:16">
      <c r="A240" t="s">
        <v>72</v>
      </c>
      <c r="B240" t="s">
        <v>72</v>
      </c>
      <c r="C240" t="s">
        <v>122</v>
      </c>
      <c r="E240" t="s">
        <v>21</v>
      </c>
      <c r="F240" t="s">
        <v>11</v>
      </c>
      <c r="G240" s="18" t="s">
        <v>12</v>
      </c>
      <c r="H240" s="5" t="s">
        <v>13</v>
      </c>
      <c r="I240">
        <v>2022</v>
      </c>
      <c r="O240" s="8">
        <v>1.3827726982081734</v>
      </c>
      <c r="P240" s="15"/>
    </row>
    <row r="241" spans="1:16">
      <c r="A241" t="s">
        <v>72</v>
      </c>
      <c r="B241" t="s">
        <v>72</v>
      </c>
      <c r="C241" t="s">
        <v>122</v>
      </c>
      <c r="E241" t="s">
        <v>22</v>
      </c>
      <c r="F241" t="s">
        <v>11</v>
      </c>
      <c r="G241" s="18" t="s">
        <v>12</v>
      </c>
      <c r="H241" s="5" t="s">
        <v>13</v>
      </c>
      <c r="I241">
        <v>2022</v>
      </c>
      <c r="O241" s="8">
        <v>1.8946148607206115</v>
      </c>
      <c r="P241" s="15"/>
    </row>
    <row r="242" spans="1:16">
      <c r="A242" t="s">
        <v>72</v>
      </c>
      <c r="B242" t="s">
        <v>72</v>
      </c>
      <c r="C242" t="s">
        <v>122</v>
      </c>
      <c r="E242" t="s">
        <v>23</v>
      </c>
      <c r="F242" t="s">
        <v>11</v>
      </c>
      <c r="G242" s="18" t="s">
        <v>17</v>
      </c>
      <c r="H242" s="5" t="s">
        <v>13</v>
      </c>
      <c r="I242">
        <v>2022</v>
      </c>
      <c r="O242" s="8">
        <v>2.6576718760677531</v>
      </c>
      <c r="P242" s="15"/>
    </row>
    <row r="243" spans="1:16">
      <c r="A243" t="s">
        <v>72</v>
      </c>
      <c r="B243" t="s">
        <v>72</v>
      </c>
      <c r="C243" t="s">
        <v>122</v>
      </c>
      <c r="E243" t="s">
        <v>24</v>
      </c>
      <c r="F243" t="s">
        <v>11</v>
      </c>
      <c r="G243" s="18" t="s">
        <v>12</v>
      </c>
      <c r="H243" s="5" t="s">
        <v>13</v>
      </c>
      <c r="I243">
        <v>2022</v>
      </c>
      <c r="O243" s="8">
        <v>0.95859367162400688</v>
      </c>
      <c r="P243" s="15"/>
    </row>
    <row r="244" spans="1:16">
      <c r="A244" t="s">
        <v>72</v>
      </c>
      <c r="B244" t="s">
        <v>72</v>
      </c>
      <c r="C244" t="s">
        <v>122</v>
      </c>
      <c r="E244" t="s">
        <v>25</v>
      </c>
      <c r="F244" t="s">
        <v>11</v>
      </c>
      <c r="G244" s="18" t="s">
        <v>12</v>
      </c>
      <c r="H244" s="5" t="s">
        <v>13</v>
      </c>
      <c r="I244">
        <v>2022</v>
      </c>
      <c r="O244" s="8">
        <v>4.0285391872549932</v>
      </c>
      <c r="P244" s="15"/>
    </row>
    <row r="245" spans="1:16">
      <c r="A245" t="s">
        <v>72</v>
      </c>
      <c r="B245" t="s">
        <v>72</v>
      </c>
      <c r="C245" t="s">
        <v>122</v>
      </c>
      <c r="E245" t="s">
        <v>26</v>
      </c>
      <c r="F245" t="s">
        <v>11</v>
      </c>
      <c r="G245" s="18" t="s">
        <v>17</v>
      </c>
      <c r="H245" s="5" t="s">
        <v>13</v>
      </c>
      <c r="I245">
        <v>2022</v>
      </c>
      <c r="O245" s="8">
        <v>2.1743982964105357</v>
      </c>
      <c r="P245" s="15"/>
    </row>
    <row r="246" spans="1:16">
      <c r="A246" t="s">
        <v>73</v>
      </c>
      <c r="B246" t="s">
        <v>73</v>
      </c>
      <c r="C246" t="s">
        <v>122</v>
      </c>
      <c r="E246" t="s">
        <v>10</v>
      </c>
      <c r="F246" t="s">
        <v>11</v>
      </c>
      <c r="G246" s="18" t="s">
        <v>12</v>
      </c>
      <c r="H246" s="5" t="s">
        <v>13</v>
      </c>
      <c r="I246">
        <v>2022</v>
      </c>
      <c r="J246" t="s">
        <v>14</v>
      </c>
      <c r="O246" s="8">
        <v>0.66589755608655732</v>
      </c>
      <c r="P246" s="15"/>
    </row>
    <row r="247" spans="1:16">
      <c r="A247" t="s">
        <v>73</v>
      </c>
      <c r="B247" t="s">
        <v>73</v>
      </c>
      <c r="C247" t="s">
        <v>122</v>
      </c>
      <c r="E247" t="s">
        <v>16</v>
      </c>
      <c r="F247" t="s">
        <v>11</v>
      </c>
      <c r="G247" s="18" t="s">
        <v>17</v>
      </c>
      <c r="H247" s="5" t="s">
        <v>13</v>
      </c>
      <c r="I247">
        <v>2022</v>
      </c>
      <c r="O247" s="8">
        <v>1.3871226203201841</v>
      </c>
      <c r="P247" s="15"/>
    </row>
    <row r="248" spans="1:16">
      <c r="A248" t="s">
        <v>73</v>
      </c>
      <c r="B248" t="s">
        <v>73</v>
      </c>
      <c r="C248" t="s">
        <v>122</v>
      </c>
      <c r="E248" t="s">
        <v>18</v>
      </c>
      <c r="F248" t="s">
        <v>11</v>
      </c>
      <c r="G248" s="18" t="s">
        <v>17</v>
      </c>
      <c r="H248" s="5" t="s">
        <v>13</v>
      </c>
      <c r="I248">
        <v>2022</v>
      </c>
      <c r="O248" s="8">
        <v>0.90358052974639658</v>
      </c>
      <c r="P248" s="15"/>
    </row>
    <row r="249" spans="1:16">
      <c r="A249" t="s">
        <v>73</v>
      </c>
      <c r="B249" t="s">
        <v>73</v>
      </c>
      <c r="C249" t="s">
        <v>122</v>
      </c>
      <c r="E249" t="s">
        <v>19</v>
      </c>
      <c r="F249" t="s">
        <v>11</v>
      </c>
      <c r="G249" s="18" t="s">
        <v>17</v>
      </c>
      <c r="H249" s="5" t="s">
        <v>13</v>
      </c>
      <c r="I249">
        <v>2022</v>
      </c>
      <c r="O249" s="8">
        <v>0.80303880617546863</v>
      </c>
      <c r="P249" s="15"/>
    </row>
    <row r="250" spans="1:16">
      <c r="A250" t="s">
        <v>73</v>
      </c>
      <c r="B250" t="s">
        <v>73</v>
      </c>
      <c r="C250" t="s">
        <v>122</v>
      </c>
      <c r="E250" t="s">
        <v>20</v>
      </c>
      <c r="F250" t="s">
        <v>11</v>
      </c>
      <c r="G250" s="18" t="s">
        <v>17</v>
      </c>
      <c r="H250" s="5" t="s">
        <v>13</v>
      </c>
      <c r="I250">
        <v>2022</v>
      </c>
      <c r="O250" s="8">
        <v>0.78919930996521215</v>
      </c>
      <c r="P250" s="15"/>
    </row>
    <row r="251" spans="1:16">
      <c r="A251" t="s">
        <v>73</v>
      </c>
      <c r="B251" t="s">
        <v>73</v>
      </c>
      <c r="C251" t="s">
        <v>122</v>
      </c>
      <c r="E251" t="s">
        <v>71</v>
      </c>
      <c r="F251" t="s">
        <v>11</v>
      </c>
      <c r="G251" s="18"/>
      <c r="H251" s="5" t="s">
        <v>13</v>
      </c>
      <c r="I251">
        <v>2022</v>
      </c>
      <c r="O251" s="8"/>
      <c r="P251" s="15"/>
    </row>
    <row r="252" spans="1:16">
      <c r="A252" t="s">
        <v>73</v>
      </c>
      <c r="B252" t="s">
        <v>73</v>
      </c>
      <c r="C252" t="s">
        <v>122</v>
      </c>
      <c r="E252" t="s">
        <v>21</v>
      </c>
      <c r="F252" t="s">
        <v>11</v>
      </c>
      <c r="G252" s="18" t="s">
        <v>12</v>
      </c>
      <c r="H252" s="5" t="s">
        <v>13</v>
      </c>
      <c r="I252">
        <v>2022</v>
      </c>
      <c r="O252" s="8">
        <v>0.69464995218582859</v>
      </c>
      <c r="P252" s="15"/>
    </row>
    <row r="253" spans="1:16">
      <c r="A253" t="s">
        <v>73</v>
      </c>
      <c r="B253" t="s">
        <v>73</v>
      </c>
      <c r="C253" t="s">
        <v>122</v>
      </c>
      <c r="E253" t="s">
        <v>22</v>
      </c>
      <c r="F253" t="s">
        <v>11</v>
      </c>
      <c r="G253" s="18" t="s">
        <v>12</v>
      </c>
      <c r="H253" s="5" t="s">
        <v>13</v>
      </c>
      <c r="I253">
        <v>2022</v>
      </c>
      <c r="O253" s="8">
        <v>0.58059532183321239</v>
      </c>
      <c r="P253" s="15"/>
    </row>
    <row r="254" spans="1:16">
      <c r="A254" t="s">
        <v>73</v>
      </c>
      <c r="B254" t="s">
        <v>73</v>
      </c>
      <c r="C254" t="s">
        <v>122</v>
      </c>
      <c r="E254" t="s">
        <v>23</v>
      </c>
      <c r="F254" t="s">
        <v>11</v>
      </c>
      <c r="G254" s="18" t="s">
        <v>17</v>
      </c>
      <c r="H254" s="5" t="s">
        <v>13</v>
      </c>
      <c r="I254">
        <v>2022</v>
      </c>
      <c r="O254" s="8">
        <v>0.95358575611771335</v>
      </c>
      <c r="P254" s="15"/>
    </row>
    <row r="255" spans="1:16">
      <c r="A255" t="s">
        <v>73</v>
      </c>
      <c r="B255" t="s">
        <v>73</v>
      </c>
      <c r="C255" t="s">
        <v>122</v>
      </c>
      <c r="E255" t="s">
        <v>24</v>
      </c>
      <c r="F255" t="s">
        <v>11</v>
      </c>
      <c r="G255" s="18" t="s">
        <v>12</v>
      </c>
      <c r="H255" s="5" t="s">
        <v>13</v>
      </c>
      <c r="I255">
        <v>2022</v>
      </c>
      <c r="O255" s="8">
        <v>0.82428626698072116</v>
      </c>
      <c r="P255" s="15"/>
    </row>
    <row r="256" spans="1:16">
      <c r="A256" t="s">
        <v>73</v>
      </c>
      <c r="B256" t="s">
        <v>73</v>
      </c>
      <c r="C256" t="s">
        <v>122</v>
      </c>
      <c r="E256" t="s">
        <v>25</v>
      </c>
      <c r="F256" t="s">
        <v>11</v>
      </c>
      <c r="G256" s="18" t="s">
        <v>12</v>
      </c>
      <c r="H256" s="5" t="s">
        <v>13</v>
      </c>
      <c r="I256">
        <v>2022</v>
      </c>
      <c r="O256" s="8">
        <v>1.068586481623057</v>
      </c>
      <c r="P256" s="15"/>
    </row>
    <row r="257" spans="1:16">
      <c r="A257" t="s">
        <v>73</v>
      </c>
      <c r="B257" t="s">
        <v>73</v>
      </c>
      <c r="C257" t="s">
        <v>122</v>
      </c>
      <c r="E257" t="s">
        <v>26</v>
      </c>
      <c r="F257" t="s">
        <v>11</v>
      </c>
      <c r="G257" s="18" t="s">
        <v>17</v>
      </c>
      <c r="H257" s="5" t="s">
        <v>13</v>
      </c>
      <c r="I257">
        <v>2022</v>
      </c>
      <c r="O257" s="8">
        <v>0.84872493291754292</v>
      </c>
      <c r="P257" s="15"/>
    </row>
    <row r="258" spans="1:16" ht="15.75">
      <c r="A258" t="s">
        <v>74</v>
      </c>
      <c r="B258" t="s">
        <v>77</v>
      </c>
      <c r="C258" t="s">
        <v>122</v>
      </c>
      <c r="E258" t="s">
        <v>10</v>
      </c>
      <c r="F258" t="s">
        <v>11</v>
      </c>
      <c r="G258" s="18" t="s">
        <v>12</v>
      </c>
      <c r="H258" s="5" t="s">
        <v>13</v>
      </c>
      <c r="I258">
        <v>2022</v>
      </c>
      <c r="J258" t="s">
        <v>14</v>
      </c>
      <c r="O258" s="8">
        <v>0.66589755608655732</v>
      </c>
      <c r="P258" s="21">
        <v>2.4</v>
      </c>
    </row>
    <row r="259" spans="1:16" ht="15.75">
      <c r="A259" t="s">
        <v>74</v>
      </c>
      <c r="B259" t="s">
        <v>77</v>
      </c>
      <c r="C259" t="s">
        <v>122</v>
      </c>
      <c r="E259" t="s">
        <v>16</v>
      </c>
      <c r="F259" t="s">
        <v>11</v>
      </c>
      <c r="G259" s="18" t="s">
        <v>17</v>
      </c>
      <c r="H259" s="5" t="s">
        <v>13</v>
      </c>
      <c r="I259">
        <v>2022</v>
      </c>
      <c r="O259" s="8">
        <v>1.3871226203201841</v>
      </c>
      <c r="P259" s="21">
        <v>1.9</v>
      </c>
    </row>
    <row r="260" spans="1:16" ht="15.75">
      <c r="A260" t="s">
        <v>74</v>
      </c>
      <c r="B260" t="s">
        <v>77</v>
      </c>
      <c r="C260" t="s">
        <v>122</v>
      </c>
      <c r="E260" t="s">
        <v>18</v>
      </c>
      <c r="F260" t="s">
        <v>11</v>
      </c>
      <c r="G260" s="18" t="s">
        <v>17</v>
      </c>
      <c r="H260" s="5" t="s">
        <v>13</v>
      </c>
      <c r="I260">
        <v>2022</v>
      </c>
      <c r="O260" s="8">
        <v>0.90358052974639658</v>
      </c>
      <c r="P260" s="21">
        <v>1.9</v>
      </c>
    </row>
    <row r="261" spans="1:16" ht="15.75">
      <c r="A261" t="s">
        <v>74</v>
      </c>
      <c r="B261" t="s">
        <v>77</v>
      </c>
      <c r="C261" t="s">
        <v>122</v>
      </c>
      <c r="E261" t="s">
        <v>19</v>
      </c>
      <c r="F261" t="s">
        <v>11</v>
      </c>
      <c r="G261" s="18" t="s">
        <v>17</v>
      </c>
      <c r="H261" s="5" t="s">
        <v>13</v>
      </c>
      <c r="I261">
        <v>2022</v>
      </c>
      <c r="O261" s="8">
        <v>0.80303880617546863</v>
      </c>
      <c r="P261" s="21">
        <v>2.9</v>
      </c>
    </row>
    <row r="262" spans="1:16" ht="15.75">
      <c r="A262" t="s">
        <v>74</v>
      </c>
      <c r="B262" t="s">
        <v>77</v>
      </c>
      <c r="C262" t="s">
        <v>122</v>
      </c>
      <c r="E262" t="s">
        <v>20</v>
      </c>
      <c r="F262" t="s">
        <v>11</v>
      </c>
      <c r="G262" s="18" t="s">
        <v>17</v>
      </c>
      <c r="H262" s="5" t="s">
        <v>13</v>
      </c>
      <c r="I262">
        <v>2022</v>
      </c>
      <c r="O262" s="8">
        <v>0.78919930996521215</v>
      </c>
      <c r="P262" s="21">
        <v>2.6</v>
      </c>
    </row>
    <row r="263" spans="1:16">
      <c r="A263" t="s">
        <v>74</v>
      </c>
      <c r="B263" t="s">
        <v>77</v>
      </c>
      <c r="C263" t="s">
        <v>122</v>
      </c>
      <c r="E263" t="s">
        <v>71</v>
      </c>
      <c r="F263" t="s">
        <v>11</v>
      </c>
      <c r="G263" s="18"/>
      <c r="H263" s="5" t="s">
        <v>13</v>
      </c>
      <c r="I263">
        <v>2022</v>
      </c>
      <c r="O263" s="8"/>
    </row>
    <row r="264" spans="1:16" ht="15.75">
      <c r="A264" t="s">
        <v>74</v>
      </c>
      <c r="B264" t="s">
        <v>77</v>
      </c>
      <c r="C264" t="s">
        <v>122</v>
      </c>
      <c r="E264" t="s">
        <v>21</v>
      </c>
      <c r="F264" t="s">
        <v>11</v>
      </c>
      <c r="G264" s="18" t="s">
        <v>12</v>
      </c>
      <c r="H264" s="5" t="s">
        <v>13</v>
      </c>
      <c r="I264">
        <v>2022</v>
      </c>
      <c r="O264" s="8">
        <v>0.69464995218582859</v>
      </c>
      <c r="P264" s="21">
        <v>2.4</v>
      </c>
    </row>
    <row r="265" spans="1:16" ht="15.75">
      <c r="A265" t="s">
        <v>74</v>
      </c>
      <c r="B265" t="s">
        <v>77</v>
      </c>
      <c r="C265" t="s">
        <v>122</v>
      </c>
      <c r="E265" t="s">
        <v>22</v>
      </c>
      <c r="F265" t="s">
        <v>11</v>
      </c>
      <c r="G265" s="18" t="s">
        <v>12</v>
      </c>
      <c r="H265" s="5" t="s">
        <v>13</v>
      </c>
      <c r="I265">
        <v>2022</v>
      </c>
      <c r="O265" s="8">
        <v>0.58059532183321239</v>
      </c>
      <c r="P265" s="21">
        <v>2.4</v>
      </c>
    </row>
    <row r="266" spans="1:16" ht="15.75">
      <c r="A266" t="s">
        <v>74</v>
      </c>
      <c r="B266" t="s">
        <v>77</v>
      </c>
      <c r="C266" t="s">
        <v>122</v>
      </c>
      <c r="E266" t="s">
        <v>23</v>
      </c>
      <c r="F266" t="s">
        <v>11</v>
      </c>
      <c r="G266" s="18" t="s">
        <v>17</v>
      </c>
      <c r="H266" s="5" t="s">
        <v>13</v>
      </c>
      <c r="I266">
        <v>2022</v>
      </c>
      <c r="O266" s="8">
        <v>0.95358575611771335</v>
      </c>
      <c r="P266" s="21">
        <v>2.5</v>
      </c>
    </row>
    <row r="267" spans="1:16" ht="15.75">
      <c r="A267" t="s">
        <v>74</v>
      </c>
      <c r="B267" t="s">
        <v>77</v>
      </c>
      <c r="C267" t="s">
        <v>122</v>
      </c>
      <c r="E267" t="s">
        <v>24</v>
      </c>
      <c r="F267" t="s">
        <v>11</v>
      </c>
      <c r="G267" s="18" t="s">
        <v>12</v>
      </c>
      <c r="H267" s="5" t="s">
        <v>13</v>
      </c>
      <c r="I267">
        <v>2022</v>
      </c>
      <c r="O267" s="8">
        <v>0.82428626698072116</v>
      </c>
      <c r="P267" s="21">
        <v>2.6</v>
      </c>
    </row>
    <row r="268" spans="1:16" ht="15.75">
      <c r="A268" t="s">
        <v>74</v>
      </c>
      <c r="B268" t="s">
        <v>77</v>
      </c>
      <c r="C268" t="s">
        <v>122</v>
      </c>
      <c r="E268" t="s">
        <v>25</v>
      </c>
      <c r="F268" t="s">
        <v>11</v>
      </c>
      <c r="G268" s="18" t="s">
        <v>12</v>
      </c>
      <c r="H268" s="5" t="s">
        <v>13</v>
      </c>
      <c r="I268">
        <v>2022</v>
      </c>
      <c r="O268" s="8">
        <v>1.068586481623057</v>
      </c>
      <c r="P268" s="21">
        <v>1.9</v>
      </c>
    </row>
    <row r="269" spans="1:16" ht="15.75">
      <c r="A269" t="s">
        <v>74</v>
      </c>
      <c r="B269" t="s">
        <v>77</v>
      </c>
      <c r="C269" t="s">
        <v>122</v>
      </c>
      <c r="E269" t="s">
        <v>26</v>
      </c>
      <c r="F269" t="s">
        <v>11</v>
      </c>
      <c r="G269" s="18" t="s">
        <v>17</v>
      </c>
      <c r="H269" s="5" t="s">
        <v>13</v>
      </c>
      <c r="I269">
        <v>2022</v>
      </c>
      <c r="O269" s="8">
        <v>0.84872493291754292</v>
      </c>
      <c r="P269" s="21">
        <v>2.6</v>
      </c>
    </row>
    <row r="270" spans="1:16">
      <c r="A270" t="s">
        <v>75</v>
      </c>
      <c r="B270" t="s">
        <v>76</v>
      </c>
      <c r="C270" t="s">
        <v>122</v>
      </c>
      <c r="E270" t="s">
        <v>10</v>
      </c>
      <c r="F270" t="s">
        <v>11</v>
      </c>
      <c r="G270" s="18" t="s">
        <v>12</v>
      </c>
      <c r="H270" s="5" t="s">
        <v>13</v>
      </c>
      <c r="I270">
        <v>2022</v>
      </c>
      <c r="J270" t="s">
        <v>14</v>
      </c>
      <c r="O270" s="8">
        <v>-25.738406268116435</v>
      </c>
      <c r="P270" s="19">
        <v>6.3527808199054098E-2</v>
      </c>
    </row>
    <row r="271" spans="1:16">
      <c r="A271" t="s">
        <v>75</v>
      </c>
      <c r="B271" t="s">
        <v>76</v>
      </c>
      <c r="C271" t="s">
        <v>122</v>
      </c>
      <c r="E271" t="s">
        <v>16</v>
      </c>
      <c r="F271" t="s">
        <v>11</v>
      </c>
      <c r="G271" s="18" t="s">
        <v>17</v>
      </c>
      <c r="H271" s="5" t="s">
        <v>13</v>
      </c>
      <c r="I271">
        <v>2022</v>
      </c>
      <c r="O271" s="8">
        <v>-26.211696732446761</v>
      </c>
      <c r="P271" s="19">
        <v>5.7870398507725844E-2</v>
      </c>
    </row>
    <row r="272" spans="1:16">
      <c r="A272" t="s">
        <v>75</v>
      </c>
      <c r="B272" t="s">
        <v>76</v>
      </c>
      <c r="C272" t="s">
        <v>122</v>
      </c>
      <c r="E272" t="s">
        <v>18</v>
      </c>
      <c r="F272" t="s">
        <v>11</v>
      </c>
      <c r="G272" s="18" t="s">
        <v>17</v>
      </c>
      <c r="H272" s="5" t="s">
        <v>13</v>
      </c>
      <c r="I272">
        <v>2022</v>
      </c>
      <c r="O272" s="8">
        <v>-26.091166698083178</v>
      </c>
      <c r="P272" s="19">
        <v>1.8273153649126309E-2</v>
      </c>
    </row>
    <row r="273" spans="1:16">
      <c r="A273" t="s">
        <v>75</v>
      </c>
      <c r="B273" t="s">
        <v>76</v>
      </c>
      <c r="C273" t="s">
        <v>122</v>
      </c>
      <c r="E273" t="s">
        <v>19</v>
      </c>
      <c r="F273" t="s">
        <v>11</v>
      </c>
      <c r="G273" s="18" t="s">
        <v>17</v>
      </c>
      <c r="H273" s="5" t="s">
        <v>13</v>
      </c>
      <c r="I273">
        <v>2022</v>
      </c>
      <c r="O273" s="8">
        <v>-25.210496762443775</v>
      </c>
      <c r="P273" s="19">
        <v>2.2736263475356205E-2</v>
      </c>
    </row>
    <row r="274" spans="1:16">
      <c r="A274" t="s">
        <v>75</v>
      </c>
      <c r="B274" t="s">
        <v>76</v>
      </c>
      <c r="C274" t="s">
        <v>122</v>
      </c>
      <c r="E274" t="s">
        <v>20</v>
      </c>
      <c r="F274" t="s">
        <v>11</v>
      </c>
      <c r="G274" s="18" t="s">
        <v>17</v>
      </c>
      <c r="H274" s="5" t="s">
        <v>13</v>
      </c>
      <c r="I274">
        <v>2022</v>
      </c>
      <c r="O274" s="8">
        <v>-25.71909749991999</v>
      </c>
      <c r="P274" s="19">
        <v>1.5450805379857692E-2</v>
      </c>
    </row>
    <row r="275" spans="1:16">
      <c r="A275" t="s">
        <v>75</v>
      </c>
      <c r="B275" t="s">
        <v>76</v>
      </c>
      <c r="C275" t="s">
        <v>122</v>
      </c>
      <c r="E275" t="s">
        <v>71</v>
      </c>
      <c r="F275" t="s">
        <v>11</v>
      </c>
      <c r="G275" s="18"/>
      <c r="H275" s="5" t="s">
        <v>13</v>
      </c>
      <c r="I275">
        <v>2022</v>
      </c>
      <c r="O275" s="8"/>
      <c r="P275" s="18"/>
    </row>
    <row r="276" spans="1:16">
      <c r="A276" t="s">
        <v>75</v>
      </c>
      <c r="B276" t="s">
        <v>76</v>
      </c>
      <c r="C276" t="s">
        <v>122</v>
      </c>
      <c r="E276" t="s">
        <v>21</v>
      </c>
      <c r="F276" t="s">
        <v>11</v>
      </c>
      <c r="G276" s="18" t="s">
        <v>12</v>
      </c>
      <c r="H276" s="5" t="s">
        <v>13</v>
      </c>
      <c r="I276">
        <v>2022</v>
      </c>
      <c r="O276" s="8">
        <v>-25.053927763777477</v>
      </c>
      <c r="P276" s="19">
        <v>1.6151690690717192E-2</v>
      </c>
    </row>
    <row r="277" spans="1:16">
      <c r="A277" t="s">
        <v>75</v>
      </c>
      <c r="B277" t="s">
        <v>76</v>
      </c>
      <c r="C277" t="s">
        <v>122</v>
      </c>
      <c r="E277" t="s">
        <v>22</v>
      </c>
      <c r="F277" t="s">
        <v>11</v>
      </c>
      <c r="G277" s="18" t="s">
        <v>12</v>
      </c>
      <c r="H277" s="5" t="s">
        <v>13</v>
      </c>
      <c r="I277">
        <v>2022</v>
      </c>
      <c r="O277" s="8">
        <v>-25.762367631317534</v>
      </c>
      <c r="P277" s="19">
        <v>6.0206581862401319E-2</v>
      </c>
    </row>
    <row r="278" spans="1:16">
      <c r="A278" t="s">
        <v>75</v>
      </c>
      <c r="B278" t="s">
        <v>76</v>
      </c>
      <c r="C278" t="s">
        <v>122</v>
      </c>
      <c r="E278" t="s">
        <v>23</v>
      </c>
      <c r="F278" t="s">
        <v>11</v>
      </c>
      <c r="G278" s="18" t="s">
        <v>17</v>
      </c>
      <c r="H278" s="5" t="s">
        <v>13</v>
      </c>
      <c r="I278">
        <v>2022</v>
      </c>
      <c r="O278" s="8">
        <v>-25.312189789680446</v>
      </c>
      <c r="P278" s="19">
        <v>1.1424280920575862E-2</v>
      </c>
    </row>
    <row r="279" spans="1:16">
      <c r="A279" t="s">
        <v>75</v>
      </c>
      <c r="B279" t="s">
        <v>76</v>
      </c>
      <c r="C279" t="s">
        <v>122</v>
      </c>
      <c r="E279" t="s">
        <v>24</v>
      </c>
      <c r="F279" t="s">
        <v>11</v>
      </c>
      <c r="G279" s="18" t="s">
        <v>12</v>
      </c>
      <c r="H279" s="5" t="s">
        <v>13</v>
      </c>
      <c r="I279">
        <v>2022</v>
      </c>
      <c r="O279" s="8">
        <v>-27.341738405758207</v>
      </c>
      <c r="P279" s="20">
        <v>1.4251462283465102E-2</v>
      </c>
    </row>
    <row r="280" spans="1:16">
      <c r="A280" t="s">
        <v>75</v>
      </c>
      <c r="B280" t="s">
        <v>76</v>
      </c>
      <c r="C280" t="s">
        <v>122</v>
      </c>
      <c r="E280" t="s">
        <v>25</v>
      </c>
      <c r="F280" t="s">
        <v>11</v>
      </c>
      <c r="G280" s="18" t="s">
        <v>12</v>
      </c>
      <c r="H280" s="5" t="s">
        <v>13</v>
      </c>
      <c r="I280">
        <v>2022</v>
      </c>
      <c r="O280" s="8">
        <v>-26.127596245814992</v>
      </c>
      <c r="P280" s="19">
        <v>9.2738552512531144E-2</v>
      </c>
    </row>
    <row r="281" spans="1:16">
      <c r="A281" t="s">
        <v>75</v>
      </c>
      <c r="B281" t="s">
        <v>76</v>
      </c>
      <c r="C281" t="s">
        <v>122</v>
      </c>
      <c r="E281" t="s">
        <v>26</v>
      </c>
      <c r="F281" t="s">
        <v>11</v>
      </c>
      <c r="G281" s="18" t="s">
        <v>17</v>
      </c>
      <c r="H281" s="5" t="s">
        <v>13</v>
      </c>
      <c r="I281">
        <v>2022</v>
      </c>
      <c r="O281" s="8">
        <v>-25.413570315470892</v>
      </c>
      <c r="P281" s="19">
        <v>1.2836558263991545E-2</v>
      </c>
    </row>
    <row r="282" spans="1:16">
      <c r="C282" t="s">
        <v>122</v>
      </c>
      <c r="O282" s="8"/>
      <c r="P282" s="15"/>
    </row>
    <row r="283" spans="1:16">
      <c r="A283" t="s">
        <v>74</v>
      </c>
      <c r="B283" t="s">
        <v>77</v>
      </c>
      <c r="C283" t="s">
        <v>122</v>
      </c>
      <c r="E283" s="22" t="s">
        <v>10</v>
      </c>
      <c r="H283" s="5" t="s">
        <v>13</v>
      </c>
      <c r="I283">
        <v>2021</v>
      </c>
      <c r="O283" s="8">
        <v>34.6</v>
      </c>
      <c r="P283" s="15"/>
    </row>
    <row r="284" spans="1:16">
      <c r="A284" t="s">
        <v>74</v>
      </c>
      <c r="B284" t="s">
        <v>77</v>
      </c>
      <c r="C284" t="s">
        <v>122</v>
      </c>
      <c r="E284" s="22" t="s">
        <v>16</v>
      </c>
      <c r="H284" s="5" t="s">
        <v>13</v>
      </c>
      <c r="I284">
        <v>2021</v>
      </c>
      <c r="O284" s="8">
        <v>-17.600000000000001</v>
      </c>
      <c r="P284" s="15"/>
    </row>
    <row r="285" spans="1:16">
      <c r="A285" t="s">
        <v>74</v>
      </c>
      <c r="B285" t="s">
        <v>77</v>
      </c>
      <c r="C285" t="s">
        <v>122</v>
      </c>
      <c r="E285" s="22" t="s">
        <v>18</v>
      </c>
      <c r="H285" s="5" t="s">
        <v>13</v>
      </c>
      <c r="I285">
        <v>2021</v>
      </c>
      <c r="O285" s="8">
        <v>-14.7</v>
      </c>
      <c r="P285" s="15"/>
    </row>
    <row r="286" spans="1:16">
      <c r="A286" t="s">
        <v>74</v>
      </c>
      <c r="B286" t="s">
        <v>77</v>
      </c>
      <c r="C286" t="s">
        <v>122</v>
      </c>
      <c r="E286" s="22" t="s">
        <v>19</v>
      </c>
      <c r="H286" s="5" t="s">
        <v>13</v>
      </c>
      <c r="I286">
        <v>2021</v>
      </c>
      <c r="O286" s="8">
        <v>-16.399999999999999</v>
      </c>
      <c r="P286" s="15"/>
    </row>
    <row r="287" spans="1:16">
      <c r="A287" t="s">
        <v>74</v>
      </c>
      <c r="B287" t="s">
        <v>77</v>
      </c>
      <c r="C287" t="s">
        <v>122</v>
      </c>
      <c r="E287" s="22" t="s">
        <v>20</v>
      </c>
      <c r="H287" s="5" t="s">
        <v>13</v>
      </c>
      <c r="I287">
        <v>2021</v>
      </c>
      <c r="O287" s="8">
        <v>-13.8</v>
      </c>
      <c r="P287" s="15"/>
    </row>
    <row r="288" spans="1:16">
      <c r="A288" t="s">
        <v>74</v>
      </c>
      <c r="B288" t="s">
        <v>77</v>
      </c>
      <c r="C288" t="s">
        <v>122</v>
      </c>
      <c r="E288" s="22" t="s">
        <v>21</v>
      </c>
      <c r="H288" s="5" t="s">
        <v>13</v>
      </c>
      <c r="I288">
        <v>2021</v>
      </c>
      <c r="O288" s="8">
        <v>-14.8</v>
      </c>
      <c r="P288" s="15"/>
    </row>
    <row r="289" spans="1:16">
      <c r="A289" t="s">
        <v>74</v>
      </c>
      <c r="B289" t="s">
        <v>77</v>
      </c>
      <c r="C289" t="s">
        <v>122</v>
      </c>
      <c r="E289" s="22" t="s">
        <v>22</v>
      </c>
      <c r="H289" s="5" t="s">
        <v>13</v>
      </c>
      <c r="I289">
        <v>2021</v>
      </c>
      <c r="O289" s="8">
        <v>13.6</v>
      </c>
      <c r="P289" s="15"/>
    </row>
    <row r="290" spans="1:16">
      <c r="A290" t="s">
        <v>74</v>
      </c>
      <c r="B290" t="s">
        <v>77</v>
      </c>
      <c r="C290" t="s">
        <v>122</v>
      </c>
      <c r="E290" s="22" t="s">
        <v>23</v>
      </c>
      <c r="H290" s="5" t="s">
        <v>13</v>
      </c>
      <c r="I290">
        <v>2021</v>
      </c>
      <c r="O290" s="8">
        <v>-11.8</v>
      </c>
      <c r="P290" s="15"/>
    </row>
    <row r="291" spans="1:16">
      <c r="A291" t="s">
        <v>74</v>
      </c>
      <c r="B291" t="s">
        <v>77</v>
      </c>
      <c r="C291" t="s">
        <v>122</v>
      </c>
      <c r="E291" s="22" t="s">
        <v>24</v>
      </c>
      <c r="H291" s="5" t="s">
        <v>13</v>
      </c>
      <c r="I291">
        <v>2021</v>
      </c>
      <c r="O291" s="8">
        <v>32.700000000000003</v>
      </c>
      <c r="P291" s="15"/>
    </row>
    <row r="292" spans="1:16">
      <c r="A292" t="s">
        <v>74</v>
      </c>
      <c r="B292" t="s">
        <v>77</v>
      </c>
      <c r="C292" t="s">
        <v>122</v>
      </c>
      <c r="E292" s="22" t="s">
        <v>25</v>
      </c>
      <c r="H292" s="5" t="s">
        <v>13</v>
      </c>
      <c r="I292">
        <v>2021</v>
      </c>
      <c r="O292" s="8">
        <v>-13.9</v>
      </c>
      <c r="P292" s="15"/>
    </row>
    <row r="293" spans="1:16">
      <c r="A293" t="s">
        <v>74</v>
      </c>
      <c r="B293" t="s">
        <v>77</v>
      </c>
      <c r="C293" t="s">
        <v>122</v>
      </c>
      <c r="E293" s="22" t="s">
        <v>26</v>
      </c>
      <c r="H293" s="5" t="s">
        <v>13</v>
      </c>
      <c r="I293">
        <v>2021</v>
      </c>
      <c r="O293" s="8">
        <v>-19.100000000000001</v>
      </c>
      <c r="P293" s="15"/>
    </row>
    <row r="294" spans="1:16" ht="15.75">
      <c r="A294" t="s">
        <v>79</v>
      </c>
      <c r="B294" t="s">
        <v>77</v>
      </c>
      <c r="C294" t="s">
        <v>78</v>
      </c>
      <c r="E294" s="22" t="s">
        <v>10</v>
      </c>
      <c r="H294" s="5" t="s">
        <v>13</v>
      </c>
      <c r="I294">
        <v>2021</v>
      </c>
      <c r="O294" s="23">
        <v>-2.2000000000000002</v>
      </c>
      <c r="P294" s="15"/>
    </row>
    <row r="295" spans="1:16" ht="15.75">
      <c r="A295" t="s">
        <v>79</v>
      </c>
      <c r="B295" t="s">
        <v>77</v>
      </c>
      <c r="C295" t="s">
        <v>78</v>
      </c>
      <c r="E295" s="22" t="s">
        <v>16</v>
      </c>
      <c r="H295" s="5" t="s">
        <v>13</v>
      </c>
      <c r="I295">
        <v>2021</v>
      </c>
      <c r="O295" s="24">
        <v>-18.3</v>
      </c>
      <c r="P295" s="15"/>
    </row>
    <row r="296" spans="1:16" ht="15.75">
      <c r="A296" t="s">
        <v>79</v>
      </c>
      <c r="B296" t="s">
        <v>77</v>
      </c>
      <c r="C296" t="s">
        <v>78</v>
      </c>
      <c r="E296" s="22" t="s">
        <v>18</v>
      </c>
      <c r="H296" s="5" t="s">
        <v>13</v>
      </c>
      <c r="I296">
        <v>2021</v>
      </c>
      <c r="O296" s="24">
        <v>-15.1</v>
      </c>
      <c r="P296" s="15"/>
    </row>
    <row r="297" spans="1:16" ht="15.75">
      <c r="A297" t="s">
        <v>79</v>
      </c>
      <c r="B297" t="s">
        <v>77</v>
      </c>
      <c r="C297" t="s">
        <v>78</v>
      </c>
      <c r="E297" s="22" t="s">
        <v>19</v>
      </c>
      <c r="H297" s="5" t="s">
        <v>13</v>
      </c>
      <c r="I297">
        <v>2021</v>
      </c>
      <c r="O297" s="24">
        <v>-4</v>
      </c>
      <c r="P297" s="15"/>
    </row>
    <row r="298" spans="1:16" ht="15.75">
      <c r="A298" t="s">
        <v>79</v>
      </c>
      <c r="B298" t="s">
        <v>77</v>
      </c>
      <c r="C298" t="s">
        <v>78</v>
      </c>
      <c r="E298" s="22" t="s">
        <v>20</v>
      </c>
      <c r="H298" s="5" t="s">
        <v>13</v>
      </c>
      <c r="I298">
        <v>2021</v>
      </c>
      <c r="O298" s="24">
        <v>-11.7</v>
      </c>
      <c r="P298" s="15"/>
    </row>
    <row r="299" spans="1:16" ht="15.75">
      <c r="A299" t="s">
        <v>79</v>
      </c>
      <c r="B299" t="s">
        <v>77</v>
      </c>
      <c r="C299" t="s">
        <v>78</v>
      </c>
      <c r="E299" s="22" t="s">
        <v>21</v>
      </c>
      <c r="H299" s="5" t="s">
        <v>13</v>
      </c>
      <c r="I299">
        <v>2021</v>
      </c>
      <c r="O299" s="23">
        <v>4.5999999999999996</v>
      </c>
      <c r="P299" s="15"/>
    </row>
    <row r="300" spans="1:16" ht="15.75">
      <c r="A300" t="s">
        <v>79</v>
      </c>
      <c r="B300" t="s">
        <v>77</v>
      </c>
      <c r="C300" t="s">
        <v>78</v>
      </c>
      <c r="E300" s="22" t="s">
        <v>22</v>
      </c>
      <c r="H300" s="5" t="s">
        <v>13</v>
      </c>
      <c r="I300">
        <v>2021</v>
      </c>
      <c r="O300" s="23">
        <v>-12.9</v>
      </c>
      <c r="P300" s="15"/>
    </row>
    <row r="301" spans="1:16" ht="15.75">
      <c r="A301" t="s">
        <v>79</v>
      </c>
      <c r="B301" t="s">
        <v>77</v>
      </c>
      <c r="C301" t="s">
        <v>78</v>
      </c>
      <c r="E301" s="22" t="s">
        <v>23</v>
      </c>
      <c r="H301" s="5" t="s">
        <v>13</v>
      </c>
      <c r="I301">
        <v>2021</v>
      </c>
      <c r="O301" s="24">
        <v>7.6</v>
      </c>
      <c r="P301" s="15"/>
    </row>
    <row r="302" spans="1:16" ht="15.75">
      <c r="A302" t="s">
        <v>79</v>
      </c>
      <c r="B302" t="s">
        <v>77</v>
      </c>
      <c r="C302" t="s">
        <v>78</v>
      </c>
      <c r="E302" s="22" t="s">
        <v>24</v>
      </c>
      <c r="H302" s="5" t="s">
        <v>13</v>
      </c>
      <c r="I302">
        <v>2021</v>
      </c>
      <c r="O302" s="23"/>
      <c r="P302" s="15"/>
    </row>
    <row r="303" spans="1:16" ht="15.75">
      <c r="A303" t="s">
        <v>79</v>
      </c>
      <c r="B303" t="s">
        <v>77</v>
      </c>
      <c r="C303" t="s">
        <v>78</v>
      </c>
      <c r="E303" s="22" t="s">
        <v>25</v>
      </c>
      <c r="H303" s="5" t="s">
        <v>13</v>
      </c>
      <c r="I303">
        <v>2021</v>
      </c>
      <c r="O303" s="23"/>
      <c r="P303" s="15"/>
    </row>
    <row r="304" spans="1:16" ht="15.75">
      <c r="A304" t="s">
        <v>79</v>
      </c>
      <c r="B304" t="s">
        <v>77</v>
      </c>
      <c r="C304" t="s">
        <v>78</v>
      </c>
      <c r="E304" s="22" t="s">
        <v>26</v>
      </c>
      <c r="H304" s="5" t="s">
        <v>13</v>
      </c>
      <c r="I304">
        <v>2021</v>
      </c>
      <c r="O304" s="24">
        <v>-20.3</v>
      </c>
      <c r="P304" s="15"/>
    </row>
    <row r="305" spans="1:16" ht="15.75">
      <c r="B305" t="s">
        <v>77</v>
      </c>
      <c r="C305" t="s">
        <v>90</v>
      </c>
      <c r="E305" s="22"/>
      <c r="H305" s="5" t="s">
        <v>13</v>
      </c>
      <c r="I305">
        <v>2021</v>
      </c>
      <c r="O305" s="24">
        <v>33.9</v>
      </c>
      <c r="P305" s="15"/>
    </row>
    <row r="306" spans="1:16" ht="15.75">
      <c r="B306" t="s">
        <v>77</v>
      </c>
      <c r="C306" t="s">
        <v>90</v>
      </c>
      <c r="E306" s="22"/>
      <c r="H306" s="5" t="s">
        <v>13</v>
      </c>
      <c r="I306">
        <v>2021</v>
      </c>
      <c r="O306" s="24">
        <v>20.9</v>
      </c>
      <c r="P306" s="15"/>
    </row>
    <row r="307" spans="1:16" ht="15.75">
      <c r="B307" t="s">
        <v>77</v>
      </c>
      <c r="C307" t="s">
        <v>90</v>
      </c>
      <c r="E307" s="22"/>
      <c r="H307" s="5" t="s">
        <v>13</v>
      </c>
      <c r="I307">
        <v>2021</v>
      </c>
      <c r="O307" s="24">
        <v>5.3</v>
      </c>
      <c r="P307" s="15"/>
    </row>
    <row r="308" spans="1:16" ht="15.75">
      <c r="B308" t="s">
        <v>77</v>
      </c>
      <c r="C308" t="s">
        <v>90</v>
      </c>
      <c r="E308" s="22"/>
      <c r="H308" s="5" t="s">
        <v>13</v>
      </c>
      <c r="I308">
        <v>2021</v>
      </c>
      <c r="O308" s="24">
        <v>1.9</v>
      </c>
      <c r="P308" s="15"/>
    </row>
    <row r="309" spans="1:16" ht="15.75">
      <c r="B309" t="s">
        <v>77</v>
      </c>
      <c r="C309" t="s">
        <v>90</v>
      </c>
      <c r="E309" s="22"/>
      <c r="H309" s="5" t="s">
        <v>13</v>
      </c>
      <c r="I309">
        <v>2021</v>
      </c>
      <c r="O309" s="24">
        <v>35.299999999999997</v>
      </c>
      <c r="P309" s="15"/>
    </row>
    <row r="310" spans="1:16" ht="15.75">
      <c r="B310" t="s">
        <v>77</v>
      </c>
      <c r="C310" t="s">
        <v>90</v>
      </c>
      <c r="E310" s="22"/>
      <c r="H310" s="5" t="s">
        <v>13</v>
      </c>
      <c r="I310">
        <v>2021</v>
      </c>
      <c r="O310" s="24">
        <v>41.4</v>
      </c>
      <c r="P310" s="15"/>
    </row>
    <row r="311" spans="1:16" ht="15.75">
      <c r="B311" t="s">
        <v>77</v>
      </c>
      <c r="C311" t="s">
        <v>90</v>
      </c>
      <c r="E311" s="22"/>
      <c r="H311" s="5" t="s">
        <v>13</v>
      </c>
      <c r="I311">
        <v>2021</v>
      </c>
      <c r="O311" s="24">
        <v>14.5</v>
      </c>
      <c r="P311" s="15"/>
    </row>
    <row r="312" spans="1:16" ht="15.75">
      <c r="B312" t="s">
        <v>77</v>
      </c>
      <c r="C312" t="s">
        <v>90</v>
      </c>
      <c r="E312" s="22"/>
      <c r="H312" s="5" t="s">
        <v>13</v>
      </c>
      <c r="I312">
        <v>2021</v>
      </c>
      <c r="O312" s="24">
        <v>33.200000000000003</v>
      </c>
      <c r="P312" s="15"/>
    </row>
    <row r="313" spans="1:16" ht="15.75">
      <c r="B313" t="s">
        <v>77</v>
      </c>
      <c r="C313" t="s">
        <v>90</v>
      </c>
      <c r="E313" s="22"/>
      <c r="H313" s="5" t="s">
        <v>13</v>
      </c>
      <c r="I313">
        <v>2021</v>
      </c>
      <c r="O313" s="24"/>
      <c r="P313" s="15"/>
    </row>
    <row r="314" spans="1:16" ht="15.75">
      <c r="B314" t="s">
        <v>77</v>
      </c>
      <c r="C314" t="s">
        <v>90</v>
      </c>
      <c r="E314" s="22"/>
      <c r="H314" s="5" t="s">
        <v>13</v>
      </c>
      <c r="I314">
        <v>2021</v>
      </c>
      <c r="O314" s="24">
        <v>11.4</v>
      </c>
      <c r="P314" s="15"/>
    </row>
    <row r="315" spans="1:16" ht="15.75">
      <c r="B315" t="s">
        <v>77</v>
      </c>
      <c r="C315" t="s">
        <v>90</v>
      </c>
      <c r="E315" s="22"/>
      <c r="H315" s="5" t="s">
        <v>13</v>
      </c>
      <c r="I315">
        <v>2021</v>
      </c>
      <c r="O315" s="24">
        <v>-5.6</v>
      </c>
      <c r="P315" s="15"/>
    </row>
    <row r="316" spans="1:16" ht="15.75">
      <c r="A316" t="s">
        <v>113</v>
      </c>
      <c r="B316" t="s">
        <v>80</v>
      </c>
      <c r="C316" t="s">
        <v>78</v>
      </c>
      <c r="E316" s="22" t="s">
        <v>10</v>
      </c>
      <c r="H316" s="5" t="s">
        <v>13</v>
      </c>
      <c r="I316">
        <v>2021</v>
      </c>
      <c r="O316" s="23">
        <v>0.513713198477869</v>
      </c>
      <c r="P316" s="15"/>
    </row>
    <row r="317" spans="1:16" ht="15.75">
      <c r="A317" t="s">
        <v>113</v>
      </c>
      <c r="B317" t="s">
        <v>80</v>
      </c>
      <c r="C317" t="s">
        <v>78</v>
      </c>
      <c r="E317" s="22" t="s">
        <v>16</v>
      </c>
      <c r="H317" s="5" t="s">
        <v>13</v>
      </c>
      <c r="I317">
        <v>2021</v>
      </c>
      <c r="O317" s="24">
        <v>0.61585331594261061</v>
      </c>
      <c r="P317" s="15"/>
    </row>
    <row r="318" spans="1:16" ht="15.75">
      <c r="A318" t="s">
        <v>113</v>
      </c>
      <c r="B318" t="s">
        <v>80</v>
      </c>
      <c r="C318" t="s">
        <v>78</v>
      </c>
      <c r="E318" s="22" t="s">
        <v>18</v>
      </c>
      <c r="H318" s="5" t="s">
        <v>13</v>
      </c>
      <c r="I318">
        <v>2021</v>
      </c>
      <c r="O318" s="24">
        <v>0.39553933819854037</v>
      </c>
      <c r="P318" s="15"/>
    </row>
    <row r="319" spans="1:16" ht="15.75">
      <c r="A319" t="s">
        <v>113</v>
      </c>
      <c r="B319" t="s">
        <v>80</v>
      </c>
      <c r="C319" t="s">
        <v>78</v>
      </c>
      <c r="E319" s="22" t="s">
        <v>19</v>
      </c>
      <c r="H319" s="5" t="s">
        <v>13</v>
      </c>
      <c r="I319">
        <v>2021</v>
      </c>
      <c r="O319" s="24">
        <v>0.55697525937749404</v>
      </c>
      <c r="P319" s="15"/>
    </row>
    <row r="320" spans="1:16" ht="15.75">
      <c r="A320" t="s">
        <v>113</v>
      </c>
      <c r="B320" t="s">
        <v>80</v>
      </c>
      <c r="C320" t="s">
        <v>78</v>
      </c>
      <c r="E320" s="22" t="s">
        <v>20</v>
      </c>
      <c r="H320" s="5" t="s">
        <v>13</v>
      </c>
      <c r="I320">
        <v>2021</v>
      </c>
      <c r="O320" s="24">
        <v>0.474655567740006</v>
      </c>
      <c r="P320" s="15"/>
    </row>
    <row r="321" spans="1:16" ht="15.75">
      <c r="A321" t="s">
        <v>113</v>
      </c>
      <c r="B321" t="s">
        <v>80</v>
      </c>
      <c r="C321" t="s">
        <v>78</v>
      </c>
      <c r="E321" s="22" t="s">
        <v>21</v>
      </c>
      <c r="H321" s="5" t="s">
        <v>13</v>
      </c>
      <c r="I321">
        <v>2021</v>
      </c>
      <c r="O321" s="23">
        <v>0.5764009975062343</v>
      </c>
      <c r="P321" s="15"/>
    </row>
    <row r="322" spans="1:16" ht="15.75">
      <c r="A322" t="s">
        <v>113</v>
      </c>
      <c r="B322" t="s">
        <v>80</v>
      </c>
      <c r="C322" t="s">
        <v>78</v>
      </c>
      <c r="E322" s="22" t="s">
        <v>22</v>
      </c>
      <c r="H322" s="5" t="s">
        <v>13</v>
      </c>
      <c r="I322">
        <v>2021</v>
      </c>
      <c r="O322" s="23">
        <v>0.4364302014088699</v>
      </c>
      <c r="P322" s="15"/>
    </row>
    <row r="323" spans="1:16" ht="15.75">
      <c r="A323" t="s">
        <v>113</v>
      </c>
      <c r="B323" t="s">
        <v>80</v>
      </c>
      <c r="C323" t="s">
        <v>78</v>
      </c>
      <c r="E323" s="22" t="s">
        <v>23</v>
      </c>
      <c r="H323" s="5" t="s">
        <v>13</v>
      </c>
      <c r="I323">
        <v>2021</v>
      </c>
      <c r="O323" s="24">
        <v>0.64503145910316595</v>
      </c>
      <c r="P323" s="15"/>
    </row>
    <row r="324" spans="1:16" ht="15.75">
      <c r="A324" t="s">
        <v>113</v>
      </c>
      <c r="B324" t="s">
        <v>80</v>
      </c>
      <c r="C324" t="s">
        <v>78</v>
      </c>
      <c r="E324" s="22" t="s">
        <v>24</v>
      </c>
      <c r="H324" s="5" t="s">
        <v>13</v>
      </c>
      <c r="I324">
        <v>2021</v>
      </c>
      <c r="O324" s="23">
        <v>0.10292554773470804</v>
      </c>
      <c r="P324" s="15"/>
    </row>
    <row r="325" spans="1:16" ht="15.75">
      <c r="A325" t="s">
        <v>113</v>
      </c>
      <c r="B325" t="s">
        <v>80</v>
      </c>
      <c r="C325" t="s">
        <v>78</v>
      </c>
      <c r="E325" s="22" t="s">
        <v>25</v>
      </c>
      <c r="H325" s="5" t="s">
        <v>13</v>
      </c>
      <c r="I325">
        <v>2021</v>
      </c>
      <c r="O325" s="23"/>
      <c r="P325" s="15"/>
    </row>
    <row r="326" spans="1:16" ht="15.75">
      <c r="A326" t="s">
        <v>113</v>
      </c>
      <c r="B326" t="s">
        <v>80</v>
      </c>
      <c r="C326" t="s">
        <v>78</v>
      </c>
      <c r="E326" s="22" t="s">
        <v>26</v>
      </c>
      <c r="H326" s="5" t="s">
        <v>13</v>
      </c>
      <c r="I326">
        <v>2021</v>
      </c>
      <c r="O326" s="24">
        <v>0.6256757297081168</v>
      </c>
      <c r="P326" s="15"/>
    </row>
    <row r="327" spans="1:16" ht="15.75">
      <c r="A327" t="s">
        <v>113</v>
      </c>
      <c r="B327" t="s">
        <v>81</v>
      </c>
      <c r="C327" t="s">
        <v>78</v>
      </c>
      <c r="E327" s="22" t="s">
        <v>10</v>
      </c>
      <c r="H327" s="5" t="s">
        <v>13</v>
      </c>
      <c r="I327">
        <v>2021</v>
      </c>
      <c r="O327" s="23">
        <v>0.1490305419699762</v>
      </c>
      <c r="P327" s="15"/>
    </row>
    <row r="328" spans="1:16" ht="15.75">
      <c r="A328" t="s">
        <v>113</v>
      </c>
      <c r="B328" t="s">
        <v>81</v>
      </c>
      <c r="C328" t="s">
        <v>78</v>
      </c>
      <c r="E328" s="22" t="s">
        <v>16</v>
      </c>
      <c r="H328" s="5" t="s">
        <v>13</v>
      </c>
      <c r="I328">
        <v>2021</v>
      </c>
      <c r="O328" s="24">
        <v>1.3418040823059656</v>
      </c>
      <c r="P328" s="15"/>
    </row>
    <row r="329" spans="1:16" ht="15.75">
      <c r="A329" t="s">
        <v>113</v>
      </c>
      <c r="B329" t="s">
        <v>81</v>
      </c>
      <c r="C329" t="s">
        <v>78</v>
      </c>
      <c r="E329" s="22" t="s">
        <v>18</v>
      </c>
      <c r="H329" s="5" t="s">
        <v>13</v>
      </c>
      <c r="I329">
        <v>2021</v>
      </c>
      <c r="O329" s="24">
        <v>1.0638699923765202</v>
      </c>
      <c r="P329" s="15"/>
    </row>
    <row r="330" spans="1:16" ht="15.75">
      <c r="A330" t="s">
        <v>113</v>
      </c>
      <c r="B330" t="s">
        <v>81</v>
      </c>
      <c r="C330" t="s">
        <v>78</v>
      </c>
      <c r="E330" s="22" t="s">
        <v>19</v>
      </c>
      <c r="H330" s="5" t="s">
        <v>13</v>
      </c>
      <c r="I330">
        <v>2021</v>
      </c>
      <c r="O330" s="24">
        <v>1.3180892107845643</v>
      </c>
      <c r="P330" s="15"/>
    </row>
    <row r="331" spans="1:16" ht="15.75">
      <c r="A331" t="s">
        <v>113</v>
      </c>
      <c r="B331" t="s">
        <v>81</v>
      </c>
      <c r="C331" t="s">
        <v>78</v>
      </c>
      <c r="E331" s="22" t="s">
        <v>20</v>
      </c>
      <c r="H331" s="5" t="s">
        <v>13</v>
      </c>
      <c r="I331">
        <v>2021</v>
      </c>
      <c r="O331" s="24">
        <v>0.91210710950304708</v>
      </c>
      <c r="P331" s="15"/>
    </row>
    <row r="332" spans="1:16" ht="15.75">
      <c r="A332" t="s">
        <v>113</v>
      </c>
      <c r="B332" t="s">
        <v>81</v>
      </c>
      <c r="C332" t="s">
        <v>78</v>
      </c>
      <c r="E332" s="22" t="s">
        <v>21</v>
      </c>
      <c r="H332" s="5" t="s">
        <v>13</v>
      </c>
      <c r="I332">
        <v>2021</v>
      </c>
      <c r="O332" s="23">
        <v>0.96013747489296053</v>
      </c>
      <c r="P332" s="15"/>
    </row>
    <row r="333" spans="1:16" ht="15.75">
      <c r="A333" t="s">
        <v>113</v>
      </c>
      <c r="B333" t="s">
        <v>81</v>
      </c>
      <c r="C333" t="s">
        <v>78</v>
      </c>
      <c r="E333" s="22" t="s">
        <v>22</v>
      </c>
      <c r="H333" s="5" t="s">
        <v>13</v>
      </c>
      <c r="I333">
        <v>2021</v>
      </c>
      <c r="O333" s="23">
        <v>0.71545002803879143</v>
      </c>
      <c r="P333" s="15"/>
    </row>
    <row r="334" spans="1:16" ht="15.75">
      <c r="A334" t="s">
        <v>113</v>
      </c>
      <c r="B334" t="s">
        <v>81</v>
      </c>
      <c r="C334" t="s">
        <v>78</v>
      </c>
      <c r="E334" s="22" t="s">
        <v>23</v>
      </c>
      <c r="H334" s="5" t="s">
        <v>13</v>
      </c>
      <c r="I334">
        <v>2021</v>
      </c>
      <c r="O334" s="24">
        <v>1.2745156248673395</v>
      </c>
      <c r="P334" s="15"/>
    </row>
    <row r="335" spans="1:16" ht="15.75">
      <c r="A335" t="s">
        <v>113</v>
      </c>
      <c r="B335" t="s">
        <v>81</v>
      </c>
      <c r="C335" t="s">
        <v>78</v>
      </c>
      <c r="E335" s="22" t="s">
        <v>24</v>
      </c>
      <c r="H335" s="5" t="s">
        <v>13</v>
      </c>
      <c r="I335">
        <v>2021</v>
      </c>
      <c r="O335" s="23">
        <v>0.71523948397408799</v>
      </c>
      <c r="P335" s="15"/>
    </row>
    <row r="336" spans="1:16" ht="15.75">
      <c r="A336" t="s">
        <v>113</v>
      </c>
      <c r="B336" t="s">
        <v>81</v>
      </c>
      <c r="C336" t="s">
        <v>78</v>
      </c>
      <c r="E336" s="22" t="s">
        <v>25</v>
      </c>
      <c r="H336" s="5" t="s">
        <v>13</v>
      </c>
      <c r="I336">
        <v>2021</v>
      </c>
      <c r="O336" s="23"/>
      <c r="P336" s="15"/>
    </row>
    <row r="337" spans="1:16" ht="15.75">
      <c r="A337" t="s">
        <v>113</v>
      </c>
      <c r="B337" t="s">
        <v>81</v>
      </c>
      <c r="C337" t="s">
        <v>78</v>
      </c>
      <c r="E337" s="22" t="s">
        <v>26</v>
      </c>
      <c r="H337" s="5" t="s">
        <v>13</v>
      </c>
      <c r="I337">
        <v>2021</v>
      </c>
      <c r="O337" s="24">
        <v>1.5794368764325997</v>
      </c>
      <c r="P337" s="15"/>
    </row>
    <row r="338" spans="1:16">
      <c r="A338" t="s">
        <v>113</v>
      </c>
      <c r="B338" t="s">
        <v>91</v>
      </c>
      <c r="E338" s="22" t="s">
        <v>10</v>
      </c>
      <c r="H338" s="5" t="s">
        <v>13</v>
      </c>
      <c r="I338">
        <v>2021</v>
      </c>
      <c r="O338" s="8">
        <v>0.32725115161225715</v>
      </c>
      <c r="P338" s="15"/>
    </row>
    <row r="339" spans="1:16">
      <c r="A339" t="s">
        <v>113</v>
      </c>
      <c r="B339" t="s">
        <v>91</v>
      </c>
      <c r="E339" s="22" t="s">
        <v>16</v>
      </c>
      <c r="H339" s="5" t="s">
        <v>13</v>
      </c>
      <c r="I339">
        <v>2021</v>
      </c>
      <c r="O339" s="8">
        <v>0.49872780174576103</v>
      </c>
      <c r="P339" s="15"/>
    </row>
    <row r="340" spans="1:16">
      <c r="A340" t="s">
        <v>113</v>
      </c>
      <c r="B340" t="s">
        <v>91</v>
      </c>
      <c r="E340" s="22" t="s">
        <v>18</v>
      </c>
      <c r="H340" s="5" t="s">
        <v>13</v>
      </c>
      <c r="I340">
        <v>2021</v>
      </c>
      <c r="O340" s="8">
        <v>0.30724282715185441</v>
      </c>
      <c r="P340" s="15"/>
    </row>
    <row r="341" spans="1:16">
      <c r="A341" t="s">
        <v>113</v>
      </c>
      <c r="B341" t="s">
        <v>91</v>
      </c>
      <c r="E341" s="22" t="s">
        <v>19</v>
      </c>
      <c r="H341" s="5" t="s">
        <v>13</v>
      </c>
      <c r="I341">
        <v>2021</v>
      </c>
      <c r="O341" s="8">
        <v>0.42024241819632885</v>
      </c>
      <c r="P341" s="15"/>
    </row>
    <row r="342" spans="1:16">
      <c r="A342" t="s">
        <v>113</v>
      </c>
      <c r="B342" t="s">
        <v>91</v>
      </c>
      <c r="E342" s="22" t="s">
        <v>20</v>
      </c>
      <c r="H342" s="5" t="s">
        <v>13</v>
      </c>
      <c r="I342">
        <v>2021</v>
      </c>
      <c r="O342" s="8">
        <v>0.42416010367859636</v>
      </c>
      <c r="P342" s="15"/>
    </row>
    <row r="343" spans="1:16">
      <c r="A343" t="s">
        <v>113</v>
      </c>
      <c r="B343" t="s">
        <v>91</v>
      </c>
      <c r="E343" s="22" t="s">
        <v>21</v>
      </c>
      <c r="H343" s="5" t="s">
        <v>13</v>
      </c>
      <c r="I343">
        <v>2021</v>
      </c>
      <c r="O343" s="8">
        <v>0.53395810473815464</v>
      </c>
      <c r="P343" s="15"/>
    </row>
    <row r="344" spans="1:16">
      <c r="A344" t="s">
        <v>113</v>
      </c>
      <c r="B344" t="s">
        <v>91</v>
      </c>
      <c r="E344" s="22" t="s">
        <v>22</v>
      </c>
      <c r="H344" s="5" t="s">
        <v>13</v>
      </c>
      <c r="I344">
        <v>2021</v>
      </c>
      <c r="O344" s="8">
        <v>0.33205972814763374</v>
      </c>
      <c r="P344" s="15"/>
    </row>
    <row r="345" spans="1:16">
      <c r="A345" t="s">
        <v>113</v>
      </c>
      <c r="B345" t="s">
        <v>91</v>
      </c>
      <c r="E345" s="22" t="s">
        <v>23</v>
      </c>
      <c r="H345" s="5" t="s">
        <v>13</v>
      </c>
      <c r="I345">
        <v>2021</v>
      </c>
      <c r="O345" s="8">
        <v>0.49254169579546592</v>
      </c>
      <c r="P345" s="15"/>
    </row>
    <row r="346" spans="1:16">
      <c r="A346" t="s">
        <v>113</v>
      </c>
      <c r="B346" t="s">
        <v>91</v>
      </c>
      <c r="E346" s="22" t="s">
        <v>24</v>
      </c>
      <c r="H346" s="5" t="s">
        <v>13</v>
      </c>
      <c r="I346">
        <v>2021</v>
      </c>
      <c r="O346" s="8">
        <v>9.0068404877565164E-2</v>
      </c>
      <c r="P346" s="15"/>
    </row>
    <row r="347" spans="1:16">
      <c r="A347" t="s">
        <v>113</v>
      </c>
      <c r="B347" t="s">
        <v>91</v>
      </c>
      <c r="E347" s="22" t="s">
        <v>25</v>
      </c>
      <c r="H347" s="5" t="s">
        <v>13</v>
      </c>
      <c r="I347">
        <v>2021</v>
      </c>
      <c r="O347" s="8"/>
      <c r="P347" s="15"/>
    </row>
    <row r="348" spans="1:16">
      <c r="A348" t="s">
        <v>113</v>
      </c>
      <c r="B348" t="s">
        <v>91</v>
      </c>
      <c r="E348" s="22" t="s">
        <v>26</v>
      </c>
      <c r="H348" s="5" t="s">
        <v>13</v>
      </c>
      <c r="I348">
        <v>2021</v>
      </c>
      <c r="O348" s="8">
        <v>0.58403138744502203</v>
      </c>
      <c r="P348" s="15"/>
    </row>
    <row r="349" spans="1:16">
      <c r="A349" t="s">
        <v>113</v>
      </c>
      <c r="B349" t="s">
        <v>89</v>
      </c>
      <c r="E349" s="22" t="s">
        <v>10</v>
      </c>
      <c r="H349" s="5" t="s">
        <v>13</v>
      </c>
      <c r="I349">
        <v>2021</v>
      </c>
      <c r="O349" s="15">
        <v>7.0340056078509919E-2</v>
      </c>
      <c r="P349" s="15"/>
    </row>
    <row r="350" spans="1:16">
      <c r="A350" t="s">
        <v>113</v>
      </c>
      <c r="B350" t="s">
        <v>89</v>
      </c>
      <c r="E350" s="22" t="s">
        <v>16</v>
      </c>
      <c r="H350" s="5" t="s">
        <v>13</v>
      </c>
      <c r="I350">
        <v>2021</v>
      </c>
      <c r="O350" s="15">
        <v>1.1032936289756194</v>
      </c>
      <c r="P350" s="15"/>
    </row>
    <row r="351" spans="1:16">
      <c r="A351" t="s">
        <v>113</v>
      </c>
      <c r="B351" t="s">
        <v>89</v>
      </c>
      <c r="E351" s="22" t="s">
        <v>18</v>
      </c>
      <c r="H351" s="5" t="s">
        <v>13</v>
      </c>
      <c r="I351">
        <v>2021</v>
      </c>
      <c r="O351" s="15">
        <v>1.2050254123762871</v>
      </c>
      <c r="P351" s="15"/>
    </row>
    <row r="352" spans="1:16">
      <c r="A352" t="s">
        <v>113</v>
      </c>
      <c r="B352" t="s">
        <v>89</v>
      </c>
      <c r="E352" s="22" t="s">
        <v>19</v>
      </c>
      <c r="H352" s="5" t="s">
        <v>13</v>
      </c>
      <c r="I352">
        <v>2021</v>
      </c>
      <c r="O352" s="15">
        <v>1.1634328012769355</v>
      </c>
      <c r="P352" s="15"/>
    </row>
    <row r="353" spans="1:18">
      <c r="A353" t="s">
        <v>113</v>
      </c>
      <c r="B353" t="s">
        <v>89</v>
      </c>
      <c r="E353" s="22" t="s">
        <v>20</v>
      </c>
      <c r="H353" s="5" t="s">
        <v>13</v>
      </c>
      <c r="I353">
        <v>2021</v>
      </c>
      <c r="O353" s="15">
        <v>0.57066926527763939</v>
      </c>
      <c r="P353" s="15"/>
    </row>
    <row r="354" spans="1:18">
      <c r="A354" t="s">
        <v>113</v>
      </c>
      <c r="B354" t="s">
        <v>89</v>
      </c>
      <c r="E354" s="22" t="s">
        <v>21</v>
      </c>
      <c r="H354" s="5" t="s">
        <v>13</v>
      </c>
      <c r="I354">
        <v>2021</v>
      </c>
      <c r="O354" s="15">
        <v>0.22856462842892772</v>
      </c>
      <c r="P354" s="15"/>
    </row>
    <row r="355" spans="1:18">
      <c r="A355" t="s">
        <v>113</v>
      </c>
      <c r="B355" t="s">
        <v>89</v>
      </c>
      <c r="E355" s="22" t="s">
        <v>22</v>
      </c>
      <c r="H355" s="5" t="s">
        <v>13</v>
      </c>
      <c r="I355">
        <v>2021</v>
      </c>
      <c r="O355" s="15">
        <v>0.21398819327314217</v>
      </c>
      <c r="P355" s="15"/>
    </row>
    <row r="356" spans="1:18">
      <c r="A356" t="s">
        <v>113</v>
      </c>
      <c r="B356" t="s">
        <v>89</v>
      </c>
      <c r="E356" s="22" t="s">
        <v>23</v>
      </c>
      <c r="H356" s="5" t="s">
        <v>13</v>
      </c>
      <c r="I356">
        <v>2021</v>
      </c>
      <c r="O356" s="15">
        <v>0.87736598422051326</v>
      </c>
      <c r="P356" s="15"/>
    </row>
    <row r="357" spans="1:18">
      <c r="A357" t="s">
        <v>113</v>
      </c>
      <c r="B357" t="s">
        <v>89</v>
      </c>
      <c r="E357" s="22" t="s">
        <v>24</v>
      </c>
      <c r="H357" s="5" t="s">
        <v>13</v>
      </c>
      <c r="I357">
        <v>2021</v>
      </c>
      <c r="O357" s="15">
        <v>0.20548801427580055</v>
      </c>
      <c r="P357" s="15"/>
    </row>
    <row r="358" spans="1:18">
      <c r="A358" t="s">
        <v>113</v>
      </c>
      <c r="B358" t="s">
        <v>89</v>
      </c>
      <c r="E358" s="22" t="s">
        <v>25</v>
      </c>
      <c r="H358" s="5" t="s">
        <v>13</v>
      </c>
      <c r="I358">
        <v>2021</v>
      </c>
      <c r="O358" s="15"/>
      <c r="P358" s="15"/>
    </row>
    <row r="359" spans="1:18" ht="15.75" thickBot="1">
      <c r="A359" t="s">
        <v>113</v>
      </c>
      <c r="B359" t="s">
        <v>89</v>
      </c>
      <c r="E359" s="22" t="s">
        <v>26</v>
      </c>
      <c r="H359" s="5" t="s">
        <v>13</v>
      </c>
      <c r="I359">
        <v>2021</v>
      </c>
      <c r="O359" s="15">
        <v>0.84226883246701334</v>
      </c>
      <c r="P359" s="15"/>
    </row>
    <row r="360" spans="1:18" ht="16.5" thickBot="1">
      <c r="A360" t="s">
        <v>77</v>
      </c>
      <c r="B360" t="s">
        <v>92</v>
      </c>
      <c r="E360" s="25" t="s">
        <v>93</v>
      </c>
      <c r="H360" s="5" t="s">
        <v>112</v>
      </c>
      <c r="I360">
        <v>2022</v>
      </c>
      <c r="O360" s="25">
        <v>-10.1</v>
      </c>
      <c r="P360" s="25">
        <v>2</v>
      </c>
    </row>
    <row r="361" spans="1:18" ht="16.5" thickBot="1">
      <c r="A361" t="s">
        <v>77</v>
      </c>
      <c r="B361" t="s">
        <v>92</v>
      </c>
      <c r="E361" s="25" t="s">
        <v>94</v>
      </c>
      <c r="H361" s="5" t="s">
        <v>112</v>
      </c>
      <c r="I361">
        <v>2022</v>
      </c>
      <c r="O361" s="25">
        <v>-10</v>
      </c>
      <c r="P361" s="25">
        <v>2</v>
      </c>
    </row>
    <row r="362" spans="1:18" ht="16.5" thickBot="1">
      <c r="A362" t="s">
        <v>77</v>
      </c>
      <c r="B362" t="s">
        <v>92</v>
      </c>
      <c r="E362" s="25" t="s">
        <v>95</v>
      </c>
      <c r="H362" s="5" t="s">
        <v>112</v>
      </c>
      <c r="I362">
        <v>2022</v>
      </c>
      <c r="O362" s="25">
        <v>-10.1</v>
      </c>
      <c r="P362" s="25">
        <v>2.2000000000000002</v>
      </c>
    </row>
    <row r="363" spans="1:18" ht="16.5" thickBot="1">
      <c r="A363" t="s">
        <v>77</v>
      </c>
      <c r="B363" t="s">
        <v>92</v>
      </c>
      <c r="E363" s="25" t="s">
        <v>96</v>
      </c>
      <c r="H363" s="5" t="s">
        <v>112</v>
      </c>
      <c r="I363">
        <v>2022</v>
      </c>
      <c r="O363" s="25">
        <v>-7.9</v>
      </c>
      <c r="P363" s="25">
        <v>2.1</v>
      </c>
    </row>
    <row r="364" spans="1:18" ht="16.5" thickBot="1">
      <c r="A364" t="s">
        <v>77</v>
      </c>
      <c r="B364" t="s">
        <v>92</v>
      </c>
      <c r="E364" s="25" t="s">
        <v>97</v>
      </c>
      <c r="H364" s="5" t="s">
        <v>112</v>
      </c>
      <c r="I364">
        <v>2022</v>
      </c>
      <c r="O364" s="25">
        <v>-9.6999999999999993</v>
      </c>
      <c r="P364" s="25">
        <v>2</v>
      </c>
    </row>
    <row r="365" spans="1:18" ht="15.75">
      <c r="A365" s="21" t="s">
        <v>98</v>
      </c>
      <c r="E365" s="28" t="s">
        <v>16</v>
      </c>
      <c r="F365" t="s">
        <v>34</v>
      </c>
      <c r="H365" s="5" t="s">
        <v>13</v>
      </c>
      <c r="I365">
        <v>2021</v>
      </c>
      <c r="O365" s="24">
        <v>207</v>
      </c>
      <c r="P365" s="21">
        <v>4.4000000000000004</v>
      </c>
      <c r="Q365" s="27">
        <v>1.2174</v>
      </c>
      <c r="R365" s="27">
        <v>4.4000000000000003E-3</v>
      </c>
    </row>
    <row r="366" spans="1:18" ht="15.75">
      <c r="A366" s="21" t="s">
        <v>99</v>
      </c>
      <c r="E366" s="28" t="s">
        <v>18</v>
      </c>
      <c r="F366" t="s">
        <v>34</v>
      </c>
      <c r="H366" s="5" t="s">
        <v>13</v>
      </c>
      <c r="I366">
        <v>2021</v>
      </c>
      <c r="O366" s="24">
        <v>184.8</v>
      </c>
      <c r="P366" s="21">
        <v>4.0999999999999996</v>
      </c>
      <c r="Q366" s="27">
        <v>1.1950000000000001</v>
      </c>
      <c r="R366" s="27">
        <v>4.1000000000000003E-3</v>
      </c>
    </row>
    <row r="367" spans="1:18" ht="15.75">
      <c r="A367" s="21" t="s">
        <v>100</v>
      </c>
      <c r="E367" s="28" t="s">
        <v>20</v>
      </c>
      <c r="F367" t="s">
        <v>34</v>
      </c>
      <c r="H367" s="5" t="s">
        <v>13</v>
      </c>
      <c r="I367">
        <v>2021</v>
      </c>
      <c r="O367" s="24">
        <v>64.8</v>
      </c>
      <c r="P367" s="21">
        <v>3.8</v>
      </c>
      <c r="Q367" s="27">
        <v>1.0740000000000001</v>
      </c>
      <c r="R367" s="27">
        <v>3.8E-3</v>
      </c>
    </row>
    <row r="368" spans="1:18" ht="15.75">
      <c r="A368" s="21" t="s">
        <v>101</v>
      </c>
      <c r="E368" s="28" t="s">
        <v>20</v>
      </c>
      <c r="F368" t="s">
        <v>34</v>
      </c>
      <c r="H368" s="5" t="s">
        <v>13</v>
      </c>
      <c r="I368">
        <v>2021</v>
      </c>
      <c r="O368" s="24">
        <v>143.4</v>
      </c>
      <c r="P368" s="21">
        <v>4.0999999999999996</v>
      </c>
      <c r="Q368" s="27">
        <v>1.1532</v>
      </c>
      <c r="R368" s="27">
        <v>4.1999999999999997E-3</v>
      </c>
    </row>
    <row r="369" spans="1:18" ht="15.75">
      <c r="A369" s="21" t="s">
        <v>102</v>
      </c>
      <c r="E369" s="28" t="s">
        <v>71</v>
      </c>
      <c r="F369" t="s">
        <v>34</v>
      </c>
      <c r="H369" s="5" t="s">
        <v>13</v>
      </c>
      <c r="I369">
        <v>2021</v>
      </c>
      <c r="O369" s="23">
        <v>130.5</v>
      </c>
      <c r="P369" s="21">
        <v>4.2</v>
      </c>
      <c r="Q369" s="27">
        <v>1.1402000000000001</v>
      </c>
      <c r="R369" s="27">
        <v>4.1999999999999997E-3</v>
      </c>
    </row>
    <row r="370" spans="1:18" ht="15.75">
      <c r="A370" s="21" t="s">
        <v>103</v>
      </c>
      <c r="E370" s="28" t="s">
        <v>21</v>
      </c>
      <c r="F370" t="s">
        <v>34</v>
      </c>
      <c r="H370" s="5" t="s">
        <v>13</v>
      </c>
      <c r="I370">
        <v>2021</v>
      </c>
      <c r="O370" s="23">
        <v>280.39999999999998</v>
      </c>
      <c r="P370" s="21">
        <v>4.7</v>
      </c>
      <c r="Q370" s="27">
        <v>1.2914000000000001</v>
      </c>
      <c r="R370" s="27">
        <v>4.7000000000000002E-3</v>
      </c>
    </row>
    <row r="371" spans="1:18" ht="15.75">
      <c r="A371" s="21" t="s">
        <v>104</v>
      </c>
      <c r="E371" s="28" t="s">
        <v>22</v>
      </c>
      <c r="F371" t="s">
        <v>34</v>
      </c>
      <c r="H371" s="5" t="s">
        <v>13</v>
      </c>
      <c r="I371">
        <v>2021</v>
      </c>
      <c r="O371" s="23">
        <v>165.1</v>
      </c>
      <c r="P371" s="21">
        <v>4.2</v>
      </c>
      <c r="Q371" s="27">
        <v>1.1752</v>
      </c>
      <c r="R371" s="27">
        <v>4.1999999999999997E-3</v>
      </c>
    </row>
    <row r="372" spans="1:18" ht="15.75">
      <c r="A372" s="21" t="s">
        <v>105</v>
      </c>
      <c r="E372" s="28" t="s">
        <v>23</v>
      </c>
      <c r="F372" t="s">
        <v>34</v>
      </c>
      <c r="H372" s="5" t="s">
        <v>13</v>
      </c>
      <c r="I372">
        <v>2021</v>
      </c>
      <c r="O372" s="24">
        <v>148.5</v>
      </c>
      <c r="P372" s="21">
        <v>4.4000000000000004</v>
      </c>
      <c r="Q372" s="27">
        <v>1.1584000000000001</v>
      </c>
      <c r="R372" s="27">
        <v>4.4000000000000003E-3</v>
      </c>
    </row>
    <row r="373" spans="1:18" ht="15.75">
      <c r="A373" s="21" t="s">
        <v>106</v>
      </c>
      <c r="E373" s="28" t="s">
        <v>25</v>
      </c>
      <c r="F373" t="s">
        <v>34</v>
      </c>
      <c r="H373" s="5" t="s">
        <v>13</v>
      </c>
      <c r="I373">
        <v>2021</v>
      </c>
      <c r="O373" s="23">
        <v>138.5</v>
      </c>
      <c r="P373" s="21">
        <v>4.0999999999999996</v>
      </c>
      <c r="Q373" s="27">
        <v>1.1483000000000001</v>
      </c>
      <c r="R373" s="27">
        <v>4.1000000000000003E-3</v>
      </c>
    </row>
    <row r="374" spans="1:18" ht="15.75">
      <c r="A374" s="21" t="s">
        <v>107</v>
      </c>
      <c r="E374" s="28" t="s">
        <v>25</v>
      </c>
      <c r="F374" t="s">
        <v>34</v>
      </c>
      <c r="H374" s="5" t="s">
        <v>13</v>
      </c>
      <c r="I374">
        <v>2021</v>
      </c>
      <c r="O374" s="23">
        <v>117.9</v>
      </c>
      <c r="P374" s="21">
        <v>4</v>
      </c>
      <c r="Q374" s="27">
        <v>1.1274999999999999</v>
      </c>
      <c r="R374" s="27">
        <v>4.0000000000000001E-3</v>
      </c>
    </row>
    <row r="375" spans="1:18" ht="15.75">
      <c r="A375" s="21" t="s">
        <v>108</v>
      </c>
      <c r="B375" s="21" t="s">
        <v>92</v>
      </c>
      <c r="E375" s="21" t="s">
        <v>110</v>
      </c>
      <c r="H375" s="5" t="s">
        <v>112</v>
      </c>
      <c r="I375">
        <v>2021</v>
      </c>
      <c r="O375" s="21">
        <v>-15.4</v>
      </c>
      <c r="P375" s="21">
        <v>3.8</v>
      </c>
      <c r="Q375" s="27">
        <v>0.99309999999999998</v>
      </c>
      <c r="R375" s="27">
        <v>3.8E-3</v>
      </c>
    </row>
    <row r="376" spans="1:18" ht="15.75">
      <c r="A376" s="21" t="s">
        <v>109</v>
      </c>
      <c r="B376" s="21" t="s">
        <v>92</v>
      </c>
      <c r="E376" s="21" t="s">
        <v>111</v>
      </c>
      <c r="H376" s="5" t="s">
        <v>112</v>
      </c>
      <c r="I376">
        <v>2021</v>
      </c>
      <c r="O376" s="21">
        <v>4.7</v>
      </c>
      <c r="P376" s="21">
        <v>3.7</v>
      </c>
      <c r="Q376" s="27">
        <v>1.0134000000000001</v>
      </c>
      <c r="R376" s="27">
        <v>3.7000000000000002E-3</v>
      </c>
    </row>
    <row r="377" spans="1:18" ht="15.75">
      <c r="B377" s="21"/>
      <c r="O377" s="21"/>
      <c r="P377" s="21"/>
      <c r="Q377" s="27"/>
      <c r="R377" s="27"/>
    </row>
    <row r="378" spans="1:18" ht="15.75">
      <c r="A378" t="s">
        <v>114</v>
      </c>
      <c r="C378" t="s">
        <v>115</v>
      </c>
      <c r="E378" t="s">
        <v>23</v>
      </c>
      <c r="F378" t="s">
        <v>34</v>
      </c>
      <c r="I378">
        <v>2020</v>
      </c>
      <c r="O378" s="14">
        <v>173.6</v>
      </c>
      <c r="P378" s="21">
        <v>2</v>
      </c>
    </row>
    <row r="379" spans="1:18" ht="15.75">
      <c r="A379" t="s">
        <v>116</v>
      </c>
      <c r="C379" t="s">
        <v>115</v>
      </c>
      <c r="E379" t="s">
        <v>20</v>
      </c>
      <c r="F379" t="s">
        <v>34</v>
      </c>
      <c r="I379">
        <v>2020</v>
      </c>
      <c r="O379" s="14">
        <v>224.4</v>
      </c>
      <c r="P379" s="21">
        <v>1.9</v>
      </c>
    </row>
    <row r="380" spans="1:18" ht="15.75">
      <c r="A380" t="s">
        <v>117</v>
      </c>
      <c r="C380" t="s">
        <v>115</v>
      </c>
      <c r="E380" t="s">
        <v>20</v>
      </c>
      <c r="F380" t="s">
        <v>34</v>
      </c>
      <c r="I380">
        <v>2020</v>
      </c>
      <c r="O380" s="14">
        <v>169.4</v>
      </c>
      <c r="P380" s="21">
        <v>1.8</v>
      </c>
    </row>
    <row r="381" spans="1:18" ht="15.75">
      <c r="A381" t="s">
        <v>118</v>
      </c>
      <c r="C381" t="s">
        <v>115</v>
      </c>
      <c r="E381" t="s">
        <v>19</v>
      </c>
      <c r="F381" t="s">
        <v>34</v>
      </c>
      <c r="I381">
        <v>2020</v>
      </c>
      <c r="O381" s="14">
        <v>192.3</v>
      </c>
      <c r="P381" s="21">
        <v>2.4</v>
      </c>
    </row>
    <row r="382" spans="1:18" ht="15.75">
      <c r="A382" t="s">
        <v>119</v>
      </c>
      <c r="C382" t="s">
        <v>115</v>
      </c>
      <c r="E382" t="s">
        <v>19</v>
      </c>
      <c r="F382" t="s">
        <v>34</v>
      </c>
      <c r="I382">
        <v>2020</v>
      </c>
      <c r="O382" s="14">
        <v>25.8</v>
      </c>
      <c r="P382" s="21">
        <v>3.6</v>
      </c>
    </row>
    <row r="383" spans="1:18" ht="15.75">
      <c r="A383" t="s">
        <v>114</v>
      </c>
      <c r="C383" t="s">
        <v>120</v>
      </c>
      <c r="E383" t="s">
        <v>23</v>
      </c>
      <c r="F383" t="s">
        <v>34</v>
      </c>
      <c r="I383">
        <v>2020</v>
      </c>
      <c r="O383" s="14">
        <v>190.4</v>
      </c>
      <c r="P383" s="21">
        <v>2.7</v>
      </c>
    </row>
    <row r="384" spans="1:18" ht="15.75">
      <c r="A384" t="s">
        <v>116</v>
      </c>
      <c r="C384" t="s">
        <v>120</v>
      </c>
      <c r="E384" t="s">
        <v>20</v>
      </c>
      <c r="F384" t="s">
        <v>34</v>
      </c>
      <c r="I384">
        <v>2020</v>
      </c>
      <c r="O384" s="14">
        <v>207.6</v>
      </c>
      <c r="P384" s="21">
        <v>3.3</v>
      </c>
    </row>
    <row r="385" spans="1:16" ht="15.75">
      <c r="A385" t="s">
        <v>117</v>
      </c>
      <c r="C385" t="s">
        <v>120</v>
      </c>
      <c r="E385" t="s">
        <v>20</v>
      </c>
      <c r="F385" t="s">
        <v>34</v>
      </c>
      <c r="I385">
        <v>2020</v>
      </c>
      <c r="O385" s="14">
        <v>183.7</v>
      </c>
      <c r="P385" s="21">
        <v>2.6</v>
      </c>
    </row>
    <row r="386" spans="1:16" ht="15.75">
      <c r="A386" t="s">
        <v>118</v>
      </c>
      <c r="C386" t="s">
        <v>120</v>
      </c>
      <c r="E386" t="s">
        <v>19</v>
      </c>
      <c r="F386" t="s">
        <v>34</v>
      </c>
      <c r="I386">
        <v>2020</v>
      </c>
      <c r="O386" s="14">
        <v>147.9</v>
      </c>
      <c r="P386" s="21">
        <v>5.6</v>
      </c>
    </row>
    <row r="387" spans="1:16" ht="15.75">
      <c r="A387" t="s">
        <v>119</v>
      </c>
      <c r="C387" t="s">
        <v>120</v>
      </c>
      <c r="E387" t="s">
        <v>19</v>
      </c>
      <c r="F387" t="s">
        <v>34</v>
      </c>
      <c r="I387">
        <v>2020</v>
      </c>
      <c r="O387" s="14">
        <v>63.7</v>
      </c>
      <c r="P387" s="21">
        <v>3.6</v>
      </c>
    </row>
  </sheetData>
  <phoneticPr fontId="3" type="noConversion"/>
  <conditionalFormatting sqref="L84:L173 L175:L178 L184 L187 L189:L190 L192 L194:L219 L221 L223:L224 L226:L227 L229:L231">
    <cfRule type="cellIs" dxfId="7" priority="7" operator="lessThan">
      <formula>1</formula>
    </cfRule>
    <cfRule type="cellIs" dxfId="6" priority="8" operator="greaterThan">
      <formula>50</formula>
    </cfRule>
  </conditionalFormatting>
  <conditionalFormatting sqref="O270:O315 O338:O348 O2:O83 L388:L1048576 O378:O387 L84:L233 O234:O245">
    <cfRule type="cellIs" dxfId="5" priority="6" operator="greaterThan">
      <formula>50</formula>
    </cfRule>
  </conditionalFormatting>
  <conditionalFormatting sqref="L84:L231">
    <cfRule type="cellIs" dxfId="4" priority="5" operator="lessThan">
      <formula>1</formula>
    </cfRule>
  </conditionalFormatting>
  <conditionalFormatting sqref="O246:O257">
    <cfRule type="cellIs" dxfId="3" priority="4" operator="greaterThan">
      <formula>50</formula>
    </cfRule>
  </conditionalFormatting>
  <conditionalFormatting sqref="O258:O269">
    <cfRule type="cellIs" dxfId="2" priority="3" operator="greaterThan">
      <formula>50</formula>
    </cfRule>
  </conditionalFormatting>
  <conditionalFormatting sqref="O316:O326">
    <cfRule type="cellIs" dxfId="1" priority="2" operator="greaterThan">
      <formula>50</formula>
    </cfRule>
  </conditionalFormatting>
  <conditionalFormatting sqref="O327:O337">
    <cfRule type="cellIs" dxfId="0" priority="1" operator="greaterThan">
      <formula>50</formula>
    </cfRule>
  </conditionalFormatting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D14" sqref="D14"/>
    </sheetView>
  </sheetViews>
  <sheetFormatPr defaultColWidth="8.7109375" defaultRowHeight="15"/>
  <cols>
    <col min="1" max="1" width="14.28515625" bestFit="1" customWidth="1"/>
  </cols>
  <sheetData>
    <row r="1" spans="1:2">
      <c r="A1" s="1" t="s">
        <v>29</v>
      </c>
      <c r="B1" s="1" t="s">
        <v>63</v>
      </c>
    </row>
    <row r="2" spans="1:2">
      <c r="A2" t="s">
        <v>28</v>
      </c>
      <c r="B2" s="12">
        <v>1</v>
      </c>
    </row>
    <row r="3" spans="1:2">
      <c r="A3" t="s">
        <v>30</v>
      </c>
      <c r="B3" s="12">
        <v>3.05</v>
      </c>
    </row>
    <row r="4" spans="1:2">
      <c r="A4" t="s">
        <v>31</v>
      </c>
      <c r="B4" s="12">
        <v>5.03</v>
      </c>
    </row>
    <row r="5" spans="1:2">
      <c r="A5" t="s">
        <v>54</v>
      </c>
      <c r="B5" s="12">
        <v>2.08</v>
      </c>
    </row>
    <row r="6" spans="1:2">
      <c r="A6" t="s">
        <v>32</v>
      </c>
      <c r="B6" s="12">
        <v>100.16</v>
      </c>
    </row>
    <row r="7" spans="1:2">
      <c r="A7" t="s">
        <v>33</v>
      </c>
      <c r="B7" s="12">
        <v>100.13</v>
      </c>
    </row>
    <row r="8" spans="1:2">
      <c r="A8" t="s">
        <v>56</v>
      </c>
      <c r="B8" s="12">
        <v>0</v>
      </c>
    </row>
    <row r="9" spans="1:2">
      <c r="A9" t="s">
        <v>36</v>
      </c>
      <c r="B9" s="12">
        <v>1.06</v>
      </c>
    </row>
    <row r="10" spans="1:2">
      <c r="A10" t="s">
        <v>37</v>
      </c>
      <c r="B10" s="12">
        <v>3.12</v>
      </c>
    </row>
    <row r="11" spans="1:2">
      <c r="A11" t="s">
        <v>38</v>
      </c>
      <c r="B11" s="12">
        <v>5</v>
      </c>
    </row>
    <row r="12" spans="1:2">
      <c r="A12" t="s">
        <v>39</v>
      </c>
      <c r="B12" s="12">
        <v>16.14</v>
      </c>
    </row>
    <row r="13" spans="1:2">
      <c r="A13" t="s">
        <v>40</v>
      </c>
      <c r="B13" s="12">
        <v>100</v>
      </c>
    </row>
    <row r="14" spans="1:2">
      <c r="A14" t="s">
        <v>41</v>
      </c>
      <c r="B14" s="12">
        <v>40.200000000000003</v>
      </c>
    </row>
    <row r="15" spans="1:2">
      <c r="A15" t="s">
        <v>57</v>
      </c>
      <c r="B15" s="12">
        <v>0</v>
      </c>
    </row>
    <row r="16" spans="1:2">
      <c r="A16" t="s">
        <v>43</v>
      </c>
      <c r="B16" s="12">
        <v>1.1299999999999999</v>
      </c>
    </row>
    <row r="17" spans="1:2">
      <c r="A17" t="s">
        <v>44</v>
      </c>
      <c r="B17" s="12">
        <v>3.04</v>
      </c>
    </row>
    <row r="18" spans="1:2">
      <c r="A18" t="s">
        <v>45</v>
      </c>
      <c r="B18" s="12">
        <v>5.0999999999999996</v>
      </c>
    </row>
    <row r="19" spans="1:2">
      <c r="A19" t="s">
        <v>46</v>
      </c>
      <c r="B19" s="12">
        <v>2.02</v>
      </c>
    </row>
    <row r="20" spans="1:2">
      <c r="A20" t="s">
        <v>47</v>
      </c>
      <c r="B20" s="12">
        <v>16.010000000000002</v>
      </c>
    </row>
    <row r="21" spans="1:2">
      <c r="A21" t="s">
        <v>61</v>
      </c>
      <c r="B21" s="12">
        <v>0</v>
      </c>
    </row>
    <row r="22" spans="1:2">
      <c r="A22" t="s">
        <v>48</v>
      </c>
      <c r="B22" s="12">
        <v>1.0900000000000001</v>
      </c>
    </row>
    <row r="23" spans="1:2">
      <c r="A23" t="s">
        <v>49</v>
      </c>
      <c r="B23" s="12">
        <v>3.11</v>
      </c>
    </row>
    <row r="24" spans="1:2">
      <c r="A24" t="s">
        <v>50</v>
      </c>
      <c r="B24" s="12">
        <v>5.05</v>
      </c>
    </row>
    <row r="25" spans="1:2">
      <c r="A25" t="s">
        <v>52</v>
      </c>
      <c r="B25" s="12">
        <v>16.100000000000001</v>
      </c>
    </row>
    <row r="26" spans="1:2">
      <c r="A26" t="s">
        <v>51</v>
      </c>
      <c r="B26" s="12">
        <v>2.04</v>
      </c>
    </row>
    <row r="27" spans="1:2">
      <c r="A27" t="s">
        <v>62</v>
      </c>
      <c r="B27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72"/>
  <sheetViews>
    <sheetView topLeftCell="AK1" zoomScale="90" zoomScaleNormal="90" workbookViewId="0">
      <pane ySplit="1" topLeftCell="A2" activePane="bottomLeft" state="frozen"/>
      <selection pane="bottomLeft" sqref="A1:BI1048576"/>
    </sheetView>
  </sheetViews>
  <sheetFormatPr defaultColWidth="8.7109375" defaultRowHeight="15"/>
  <cols>
    <col min="1" max="1" width="14.28515625" bestFit="1" customWidth="1"/>
    <col min="3" max="3" width="15.140625" bestFit="1" customWidth="1"/>
    <col min="5" max="29" width="8.7109375" customWidth="1"/>
    <col min="30" max="30" width="21.7109375" customWidth="1"/>
    <col min="31" max="31" width="13.5703125" customWidth="1"/>
    <col min="32" max="32" width="10.140625" customWidth="1"/>
    <col min="33" max="57" width="8.7109375" customWidth="1"/>
    <col min="58" max="58" width="11.5703125" bestFit="1" customWidth="1"/>
  </cols>
  <sheetData>
    <row r="1" spans="1:59" ht="15.75">
      <c r="A1" t="s">
        <v>82</v>
      </c>
      <c r="B1" t="s">
        <v>4</v>
      </c>
      <c r="C1" t="s">
        <v>192</v>
      </c>
      <c r="D1" s="10" t="s">
        <v>83</v>
      </c>
      <c r="E1" t="s">
        <v>185</v>
      </c>
      <c r="G1" t="s">
        <v>128</v>
      </c>
      <c r="H1" t="s">
        <v>129</v>
      </c>
      <c r="I1" t="s">
        <v>130</v>
      </c>
      <c r="J1" t="s">
        <v>131</v>
      </c>
      <c r="K1" t="s">
        <v>151</v>
      </c>
      <c r="O1" s="30" t="s">
        <v>136</v>
      </c>
      <c r="P1" s="30" t="s">
        <v>137</v>
      </c>
      <c r="Q1" t="s">
        <v>143</v>
      </c>
      <c r="R1" t="s">
        <v>191</v>
      </c>
      <c r="S1" t="s">
        <v>125</v>
      </c>
      <c r="T1" t="s">
        <v>138</v>
      </c>
      <c r="U1" t="s">
        <v>139</v>
      </c>
      <c r="V1" t="s">
        <v>140</v>
      </c>
      <c r="W1" t="s">
        <v>141</v>
      </c>
      <c r="X1" t="s">
        <v>198</v>
      </c>
      <c r="Y1" t="s">
        <v>190</v>
      </c>
      <c r="Z1" t="s">
        <v>146</v>
      </c>
      <c r="AA1" t="s">
        <v>155</v>
      </c>
      <c r="AB1" t="s">
        <v>73</v>
      </c>
      <c r="AC1" t="s">
        <v>84</v>
      </c>
      <c r="AD1" t="s">
        <v>85</v>
      </c>
      <c r="AF1" t="s">
        <v>90</v>
      </c>
      <c r="AG1" t="s">
        <v>86</v>
      </c>
      <c r="AH1" t="s">
        <v>87</v>
      </c>
      <c r="AI1" t="s">
        <v>88</v>
      </c>
      <c r="AJ1" t="s">
        <v>89</v>
      </c>
      <c r="AK1" t="s">
        <v>123</v>
      </c>
      <c r="AL1" t="s">
        <v>199</v>
      </c>
      <c r="AM1" t="s">
        <v>211</v>
      </c>
      <c r="AP1" t="s">
        <v>196</v>
      </c>
      <c r="AQ1" t="s">
        <v>186</v>
      </c>
      <c r="AS1" t="s">
        <v>124</v>
      </c>
      <c r="AT1" t="s">
        <v>187</v>
      </c>
      <c r="AU1" t="s">
        <v>141</v>
      </c>
      <c r="AV1" t="s">
        <v>153</v>
      </c>
      <c r="AW1" t="s">
        <v>154</v>
      </c>
      <c r="AX1" t="s">
        <v>152</v>
      </c>
      <c r="AY1" t="s">
        <v>155</v>
      </c>
      <c r="BB1" t="s">
        <v>212</v>
      </c>
      <c r="BC1" t="s">
        <v>217</v>
      </c>
      <c r="BF1" t="s">
        <v>148</v>
      </c>
      <c r="BG1" t="s">
        <v>197</v>
      </c>
    </row>
    <row r="2" spans="1:59" ht="15.75">
      <c r="A2" t="s">
        <v>189</v>
      </c>
      <c r="B2" t="s">
        <v>12</v>
      </c>
      <c r="C2" s="52">
        <v>43285</v>
      </c>
      <c r="D2" s="10">
        <v>1</v>
      </c>
      <c r="O2" s="30"/>
      <c r="P2" s="30"/>
      <c r="AC2">
        <v>5.3</v>
      </c>
      <c r="AD2">
        <v>27.7</v>
      </c>
      <c r="AF2">
        <v>48.9</v>
      </c>
      <c r="AG2">
        <v>0.87586736720000002</v>
      </c>
      <c r="AH2">
        <v>1.668230036</v>
      </c>
      <c r="AI2">
        <v>0.85056007140000001</v>
      </c>
      <c r="AK2">
        <v>-27.203329499999999</v>
      </c>
      <c r="AL2">
        <v>-28.431773199999999</v>
      </c>
      <c r="BF2">
        <v>1.7614087860000001</v>
      </c>
    </row>
    <row r="3" spans="1:59" ht="15.75">
      <c r="A3" t="s">
        <v>189</v>
      </c>
      <c r="B3" t="s">
        <v>17</v>
      </c>
      <c r="C3" s="52">
        <v>43285</v>
      </c>
      <c r="D3" s="10">
        <v>2</v>
      </c>
      <c r="O3" s="30"/>
      <c r="P3" s="30"/>
      <c r="AC3">
        <v>4.5</v>
      </c>
      <c r="AD3">
        <v>9.1999999999999993</v>
      </c>
      <c r="AF3">
        <v>9.8000000000000007</v>
      </c>
      <c r="AG3">
        <v>0.60213143870000008</v>
      </c>
      <c r="AH3">
        <v>1.6336200989999998</v>
      </c>
      <c r="AI3">
        <v>0.43157637659999998</v>
      </c>
      <c r="AK3">
        <v>-28.294295290000001</v>
      </c>
      <c r="BF3">
        <v>3.2811368270000001</v>
      </c>
    </row>
    <row r="4" spans="1:59" ht="15.75">
      <c r="A4" t="s">
        <v>189</v>
      </c>
      <c r="B4" t="s">
        <v>17</v>
      </c>
      <c r="C4" s="52">
        <v>43285</v>
      </c>
      <c r="D4" s="10">
        <v>3</v>
      </c>
      <c r="O4" s="30"/>
      <c r="P4" s="30"/>
      <c r="AC4">
        <v>4.4000000000000004</v>
      </c>
      <c r="AD4">
        <v>0.8</v>
      </c>
      <c r="AF4">
        <v>18.600000000000001</v>
      </c>
      <c r="AG4">
        <v>0.69178229430000004</v>
      </c>
      <c r="AH4">
        <v>1.5804980929999999</v>
      </c>
      <c r="AI4">
        <v>0.67085206180000001</v>
      </c>
      <c r="AK4">
        <v>-27.714945490000002</v>
      </c>
      <c r="AL4">
        <v>-28.21414128</v>
      </c>
      <c r="BF4">
        <v>2.9308409879999999</v>
      </c>
    </row>
    <row r="5" spans="1:59" ht="15.75">
      <c r="A5" t="s">
        <v>189</v>
      </c>
      <c r="B5" t="s">
        <v>17</v>
      </c>
      <c r="C5" s="52">
        <v>43285</v>
      </c>
      <c r="D5" s="10">
        <v>4</v>
      </c>
      <c r="O5" s="30"/>
      <c r="P5" s="30"/>
      <c r="AC5">
        <v>3.6</v>
      </c>
      <c r="AD5">
        <v>33.5</v>
      </c>
      <c r="AF5">
        <v>50.6</v>
      </c>
      <c r="AG5">
        <v>0.50598972419999999</v>
      </c>
      <c r="AH5">
        <v>1.8213884</v>
      </c>
      <c r="AI5">
        <v>0.3806652244</v>
      </c>
      <c r="AK5">
        <v>-27.660945290000001</v>
      </c>
      <c r="AL5">
        <v>-28.177768360000002</v>
      </c>
      <c r="BF5">
        <v>1.6406552999999999</v>
      </c>
    </row>
    <row r="6" spans="1:59" ht="15.75">
      <c r="A6" t="s">
        <v>189</v>
      </c>
      <c r="B6" t="s">
        <v>17</v>
      </c>
      <c r="C6" s="52">
        <v>43285</v>
      </c>
      <c r="D6" s="10">
        <v>5</v>
      </c>
      <c r="O6" s="30"/>
      <c r="P6" s="30"/>
      <c r="AC6">
        <v>2.9</v>
      </c>
      <c r="AD6">
        <v>7.6</v>
      </c>
      <c r="AF6">
        <v>14.3</v>
      </c>
      <c r="AG6">
        <v>0.6500049068</v>
      </c>
      <c r="AH6">
        <v>2.6125088270000001</v>
      </c>
      <c r="AI6">
        <v>0.46043670260000003</v>
      </c>
      <c r="AK6">
        <v>-27.049587689999999</v>
      </c>
      <c r="AL6">
        <v>-28.165286219999999</v>
      </c>
      <c r="BF6">
        <v>4.4094132119999996</v>
      </c>
    </row>
    <row r="7" spans="1:59" ht="15.75">
      <c r="A7" t="s">
        <v>189</v>
      </c>
      <c r="B7" t="s">
        <v>12</v>
      </c>
      <c r="C7" s="52">
        <v>43285</v>
      </c>
      <c r="D7" s="10">
        <v>6</v>
      </c>
      <c r="O7" s="30"/>
      <c r="P7" s="30"/>
      <c r="AC7">
        <v>-1.5</v>
      </c>
      <c r="AD7">
        <v>13.3</v>
      </c>
      <c r="AF7">
        <v>20.100000000000001</v>
      </c>
      <c r="AG7">
        <v>0.76117457529999999</v>
      </c>
      <c r="AH7">
        <v>2.4477698929999998</v>
      </c>
      <c r="AI7">
        <v>0.67050380790000008</v>
      </c>
      <c r="AK7">
        <v>-27.894567970000001</v>
      </c>
      <c r="AL7">
        <v>-28.549332440000001</v>
      </c>
      <c r="BF7">
        <v>1.8981827739999999</v>
      </c>
    </row>
    <row r="8" spans="1:59" ht="15.75">
      <c r="A8" t="s">
        <v>189</v>
      </c>
      <c r="B8" t="s">
        <v>12</v>
      </c>
      <c r="C8" s="52">
        <v>43285</v>
      </c>
      <c r="D8" s="10">
        <v>7</v>
      </c>
      <c r="O8" s="30"/>
      <c r="P8" s="30"/>
      <c r="AD8">
        <v>6.5</v>
      </c>
      <c r="AF8">
        <v>4.7</v>
      </c>
      <c r="AG8">
        <v>1.0317984529999999</v>
      </c>
      <c r="AH8">
        <v>2.241163791</v>
      </c>
      <c r="AI8">
        <v>0.69746178520000002</v>
      </c>
      <c r="AK8">
        <v>-27.553038440000002</v>
      </c>
      <c r="AL8">
        <v>-28.475771229999999</v>
      </c>
      <c r="BF8">
        <v>1.9928453669999999</v>
      </c>
    </row>
    <row r="9" spans="1:59" ht="15.75">
      <c r="A9" t="s">
        <v>189</v>
      </c>
      <c r="B9" t="s">
        <v>12</v>
      </c>
      <c r="C9" s="52">
        <v>43285</v>
      </c>
      <c r="D9" s="10">
        <v>8</v>
      </c>
      <c r="O9" s="30"/>
      <c r="P9" s="30"/>
      <c r="AD9">
        <v>9.9</v>
      </c>
      <c r="AF9">
        <v>13.9</v>
      </c>
      <c r="AG9">
        <v>0.99111663230000002</v>
      </c>
      <c r="AH9">
        <v>2.9141300929999998</v>
      </c>
      <c r="AI9">
        <v>0.73828520529999997</v>
      </c>
      <c r="AL9">
        <v>-28.00434113</v>
      </c>
      <c r="BF9">
        <v>1.698053292</v>
      </c>
    </row>
    <row r="10" spans="1:59" ht="15.75">
      <c r="A10" t="s">
        <v>189</v>
      </c>
      <c r="B10" t="s">
        <v>17</v>
      </c>
      <c r="C10" s="52">
        <v>43285</v>
      </c>
      <c r="D10" s="10">
        <v>9</v>
      </c>
      <c r="I10" s="10"/>
      <c r="K10" s="52"/>
      <c r="O10" s="30"/>
      <c r="P10" s="30"/>
      <c r="AD10">
        <v>21.6</v>
      </c>
      <c r="AF10">
        <v>19.399999999999999</v>
      </c>
      <c r="AG10">
        <v>1.0231833079999999</v>
      </c>
      <c r="AH10">
        <v>1.9132941919999999</v>
      </c>
      <c r="AI10">
        <v>0.85771491899999996</v>
      </c>
      <c r="AL10">
        <v>-29.101297519999999</v>
      </c>
    </row>
    <row r="11" spans="1:59" ht="15.75">
      <c r="A11" t="s">
        <v>189</v>
      </c>
      <c r="B11" t="s">
        <v>12</v>
      </c>
      <c r="C11" s="52">
        <v>43285</v>
      </c>
      <c r="D11" s="10">
        <v>10</v>
      </c>
      <c r="I11" s="10"/>
      <c r="K11" s="52"/>
      <c r="O11" s="30"/>
      <c r="P11" s="30"/>
      <c r="AD11">
        <v>22.1</v>
      </c>
      <c r="AF11">
        <v>15</v>
      </c>
      <c r="AG11">
        <v>0.22681417590000003</v>
      </c>
      <c r="AH11">
        <v>2.4004987880000002</v>
      </c>
      <c r="AI11">
        <v>0.25311269450000001</v>
      </c>
      <c r="AK11">
        <v>-27.553774430000001</v>
      </c>
      <c r="AL11">
        <v>-27.514569890000001</v>
      </c>
      <c r="BF11">
        <v>2.2911177550000001</v>
      </c>
    </row>
    <row r="12" spans="1:59" ht="15.75">
      <c r="A12" t="s">
        <v>189</v>
      </c>
      <c r="B12" t="s">
        <v>12</v>
      </c>
      <c r="C12" s="52">
        <v>43285</v>
      </c>
      <c r="D12" s="10">
        <v>11</v>
      </c>
      <c r="I12" s="10"/>
      <c r="K12" s="52"/>
      <c r="O12" s="30"/>
      <c r="P12" s="30"/>
      <c r="AD12">
        <v>21.5</v>
      </c>
      <c r="AF12">
        <v>23.1</v>
      </c>
      <c r="AG12">
        <v>0.79784695560000007</v>
      </c>
      <c r="AH12">
        <v>1.7821201290000002</v>
      </c>
      <c r="AI12">
        <v>0.69120954469999996</v>
      </c>
      <c r="AK12">
        <v>-26.592557469999999</v>
      </c>
      <c r="AL12">
        <v>-28.860431040000002</v>
      </c>
      <c r="BF12">
        <v>2.6837489570000002</v>
      </c>
    </row>
    <row r="13" spans="1:59" ht="15.75">
      <c r="A13" t="s">
        <v>189</v>
      </c>
      <c r="B13" t="s">
        <v>17</v>
      </c>
      <c r="C13" s="52">
        <v>43285</v>
      </c>
      <c r="D13" s="10">
        <v>12</v>
      </c>
      <c r="I13" s="10"/>
      <c r="K13" s="52"/>
      <c r="O13" s="30"/>
      <c r="P13" s="30"/>
      <c r="AD13">
        <v>30.2</v>
      </c>
      <c r="AF13">
        <v>35</v>
      </c>
      <c r="AG13">
        <v>0.85766194149999997</v>
      </c>
      <c r="AH13">
        <v>2.5473823920000003</v>
      </c>
      <c r="AI13">
        <v>0.71297774990000007</v>
      </c>
      <c r="AK13">
        <v>-27.254010709999999</v>
      </c>
      <c r="AL13">
        <v>-28.56787009</v>
      </c>
      <c r="BF13">
        <v>3.0620892120000001</v>
      </c>
    </row>
    <row r="14" spans="1:59" ht="15.75">
      <c r="A14" t="s">
        <v>201</v>
      </c>
      <c r="B14" t="s">
        <v>12</v>
      </c>
      <c r="C14" s="52">
        <v>43285</v>
      </c>
      <c r="D14" s="10">
        <v>1</v>
      </c>
      <c r="I14" s="10"/>
      <c r="K14" s="52"/>
      <c r="O14" s="30"/>
      <c r="P14" s="30"/>
      <c r="AC14">
        <v>6.6</v>
      </c>
      <c r="AD14">
        <v>33.9</v>
      </c>
      <c r="AF14">
        <v>55.8</v>
      </c>
      <c r="AG14">
        <v>1.269527582</v>
      </c>
      <c r="AH14">
        <v>2.3675451220000001</v>
      </c>
      <c r="AI14">
        <v>1.229518779</v>
      </c>
      <c r="AK14">
        <v>-27.7125804</v>
      </c>
      <c r="AL14">
        <v>-28.979499950000001</v>
      </c>
      <c r="BF14">
        <v>1.763929356</v>
      </c>
    </row>
    <row r="15" spans="1:59" ht="15.75">
      <c r="A15" t="s">
        <v>201</v>
      </c>
      <c r="B15" t="s">
        <v>17</v>
      </c>
      <c r="C15" s="52">
        <v>43285</v>
      </c>
      <c r="D15" s="10">
        <v>2</v>
      </c>
      <c r="I15" s="10"/>
      <c r="O15" s="30"/>
      <c r="P15" s="30"/>
      <c r="AC15">
        <v>13</v>
      </c>
      <c r="AD15">
        <v>10.199999999999999</v>
      </c>
      <c r="AF15">
        <v>14</v>
      </c>
      <c r="AG15">
        <v>0.22561257100000001</v>
      </c>
      <c r="AH15">
        <v>3.0353035859999999</v>
      </c>
      <c r="AI15">
        <v>0.18825905540000001</v>
      </c>
      <c r="AK15">
        <v>-27.387302309999999</v>
      </c>
      <c r="AL15">
        <v>-31.43510938</v>
      </c>
      <c r="BF15">
        <v>2.9134936599999999</v>
      </c>
    </row>
    <row r="16" spans="1:59" ht="15.75">
      <c r="A16" t="s">
        <v>201</v>
      </c>
      <c r="B16" t="s">
        <v>17</v>
      </c>
      <c r="C16" s="52">
        <v>43285</v>
      </c>
      <c r="D16" s="10">
        <v>3</v>
      </c>
      <c r="I16" s="10"/>
      <c r="K16" s="52"/>
      <c r="O16" s="30"/>
      <c r="P16" s="30"/>
      <c r="AC16">
        <v>3.4</v>
      </c>
      <c r="AD16">
        <v>3.8</v>
      </c>
      <c r="AF16">
        <v>18.3</v>
      </c>
      <c r="AG16">
        <v>0.54992316559999999</v>
      </c>
      <c r="AH16">
        <v>1.8709372790000001</v>
      </c>
      <c r="AI16">
        <v>0.56291778719999996</v>
      </c>
      <c r="AK16">
        <v>-27.201205609999999</v>
      </c>
      <c r="AL16">
        <v>-29.931308810000001</v>
      </c>
      <c r="BF16">
        <v>1.360274408</v>
      </c>
    </row>
    <row r="17" spans="1:58" ht="15.75">
      <c r="A17" t="s">
        <v>201</v>
      </c>
      <c r="B17" t="s">
        <v>17</v>
      </c>
      <c r="C17" s="52">
        <v>43285</v>
      </c>
      <c r="D17" s="10">
        <v>4</v>
      </c>
      <c r="I17" s="10"/>
      <c r="K17" s="52"/>
      <c r="O17" s="30"/>
      <c r="P17" s="30"/>
      <c r="AC17">
        <v>3.6019999999999999</v>
      </c>
      <c r="AD17">
        <v>47.3</v>
      </c>
      <c r="AF17">
        <v>57.2</v>
      </c>
      <c r="AG17">
        <v>0.52196769070000004</v>
      </c>
      <c r="AH17">
        <v>2.2558667969999999</v>
      </c>
      <c r="AI17">
        <v>0.37914459749999996</v>
      </c>
      <c r="AK17">
        <v>-26.62521542</v>
      </c>
      <c r="AL17">
        <v>-29.065673889999999</v>
      </c>
      <c r="BF17">
        <v>1.123494038</v>
      </c>
    </row>
    <row r="18" spans="1:58" ht="15.75">
      <c r="A18" t="s">
        <v>201</v>
      </c>
      <c r="B18" t="s">
        <v>17</v>
      </c>
      <c r="C18" s="52">
        <v>43285</v>
      </c>
      <c r="D18" s="10">
        <v>5</v>
      </c>
      <c r="I18" s="10"/>
      <c r="K18" s="52"/>
      <c r="O18" s="30"/>
      <c r="P18" s="30"/>
      <c r="AC18">
        <v>5.0999999999999996</v>
      </c>
      <c r="AD18">
        <v>5.0999999999999996</v>
      </c>
      <c r="AF18">
        <v>10.6</v>
      </c>
      <c r="AG18">
        <v>0.51140724950000005</v>
      </c>
      <c r="AH18">
        <v>3.5996831010000001</v>
      </c>
      <c r="AI18">
        <v>0.38090230660000002</v>
      </c>
      <c r="AK18">
        <v>-25.58510304</v>
      </c>
      <c r="BF18">
        <v>3.2935397690000001</v>
      </c>
    </row>
    <row r="19" spans="1:58" ht="15.75">
      <c r="A19" t="s">
        <v>201</v>
      </c>
      <c r="B19" t="s">
        <v>12</v>
      </c>
      <c r="C19" s="52">
        <v>43285</v>
      </c>
      <c r="D19" s="10">
        <v>6</v>
      </c>
      <c r="I19" s="10"/>
      <c r="K19" s="52"/>
      <c r="O19" s="30"/>
      <c r="P19" s="30"/>
      <c r="AC19">
        <v>-0.8</v>
      </c>
      <c r="AD19">
        <v>7.9</v>
      </c>
      <c r="AF19">
        <v>13.4</v>
      </c>
      <c r="AG19">
        <v>0.30466870350000003</v>
      </c>
      <c r="AH19">
        <v>2.1970736519999998</v>
      </c>
      <c r="AI19">
        <v>0.25291197250000003</v>
      </c>
      <c r="AK19">
        <v>-28.06282135</v>
      </c>
      <c r="AL19">
        <v>-28.669412550000001</v>
      </c>
      <c r="BF19">
        <v>1.353944517</v>
      </c>
    </row>
    <row r="20" spans="1:58" ht="15.75">
      <c r="A20" t="s">
        <v>201</v>
      </c>
      <c r="B20" t="s">
        <v>12</v>
      </c>
      <c r="C20" s="52">
        <v>43285</v>
      </c>
      <c r="D20" s="10">
        <v>7</v>
      </c>
      <c r="I20" s="10"/>
      <c r="K20" s="52"/>
      <c r="O20" s="30"/>
      <c r="P20" s="30"/>
      <c r="AD20">
        <v>1</v>
      </c>
      <c r="AF20">
        <v>14.8</v>
      </c>
      <c r="AG20">
        <v>0.88908367710000002</v>
      </c>
      <c r="AH20">
        <v>4.0206190149999994</v>
      </c>
      <c r="AI20">
        <v>0.58759575720000001</v>
      </c>
      <c r="AL20">
        <v>-28.74736974</v>
      </c>
    </row>
    <row r="21" spans="1:58" ht="15.75">
      <c r="A21" t="s">
        <v>201</v>
      </c>
      <c r="B21" t="s">
        <v>12</v>
      </c>
      <c r="C21" s="52">
        <v>43285</v>
      </c>
      <c r="D21" s="10">
        <v>8</v>
      </c>
      <c r="I21" s="10"/>
      <c r="K21" s="52"/>
      <c r="O21" s="30"/>
      <c r="P21" s="30"/>
      <c r="AL21">
        <v>-28.19058879</v>
      </c>
      <c r="BF21">
        <v>1.195558817</v>
      </c>
    </row>
    <row r="22" spans="1:58" ht="15.75">
      <c r="A22" t="s">
        <v>201</v>
      </c>
      <c r="B22" t="s">
        <v>17</v>
      </c>
      <c r="C22" s="52">
        <v>43285</v>
      </c>
      <c r="D22" s="10">
        <v>9</v>
      </c>
      <c r="O22" s="30"/>
      <c r="P22" s="30"/>
      <c r="AD22">
        <v>15.7</v>
      </c>
      <c r="AF22">
        <v>20.3</v>
      </c>
      <c r="AG22">
        <v>0.81820296349999988</v>
      </c>
      <c r="AH22">
        <v>3.8788880149999998</v>
      </c>
      <c r="AI22">
        <v>0.61214679529999994</v>
      </c>
      <c r="AL22">
        <v>-29.473342500000001</v>
      </c>
    </row>
    <row r="23" spans="1:58" ht="15.75">
      <c r="A23" t="s">
        <v>201</v>
      </c>
      <c r="B23" t="s">
        <v>12</v>
      </c>
      <c r="C23" s="52">
        <v>43285</v>
      </c>
      <c r="D23" s="10">
        <v>10</v>
      </c>
      <c r="O23" s="30"/>
      <c r="P23" s="30"/>
      <c r="AD23">
        <v>12.8</v>
      </c>
      <c r="AF23">
        <v>29.8</v>
      </c>
      <c r="AG23">
        <v>0.19355094140000001</v>
      </c>
      <c r="AH23">
        <v>4.2432177370000002</v>
      </c>
      <c r="AI23">
        <v>0.14798081999999999</v>
      </c>
      <c r="AK23">
        <v>-26.85282729</v>
      </c>
      <c r="AL23">
        <v>-27.832105330000001</v>
      </c>
      <c r="BF23">
        <v>1.688874687</v>
      </c>
    </row>
    <row r="24" spans="1:58" ht="15.75">
      <c r="A24" t="s">
        <v>201</v>
      </c>
      <c r="B24" t="s">
        <v>12</v>
      </c>
      <c r="C24" s="52">
        <v>43285</v>
      </c>
      <c r="D24" s="10">
        <v>11</v>
      </c>
      <c r="O24" s="30"/>
      <c r="P24" s="30"/>
      <c r="AD24">
        <v>33.4</v>
      </c>
      <c r="AF24">
        <v>31</v>
      </c>
      <c r="AG24">
        <v>1.1204756379999998</v>
      </c>
      <c r="AH24">
        <v>2.545296462</v>
      </c>
      <c r="AI24">
        <v>1.047309477</v>
      </c>
      <c r="AK24">
        <v>-26.378802369999999</v>
      </c>
      <c r="BF24">
        <v>2.8081801020000001</v>
      </c>
    </row>
    <row r="25" spans="1:58" ht="15.75">
      <c r="A25" t="s">
        <v>201</v>
      </c>
      <c r="B25" t="s">
        <v>17</v>
      </c>
      <c r="C25" s="52">
        <v>43285</v>
      </c>
      <c r="D25" s="10">
        <v>12</v>
      </c>
      <c r="O25" s="30"/>
      <c r="P25" s="30"/>
      <c r="AD25">
        <v>50.5</v>
      </c>
      <c r="AF25">
        <v>69</v>
      </c>
      <c r="AG25">
        <v>0.45992125980000004</v>
      </c>
      <c r="AH25">
        <v>2.869317551</v>
      </c>
      <c r="AI25">
        <v>0.32858267720000001</v>
      </c>
      <c r="AK25">
        <v>-26.806561200000001</v>
      </c>
      <c r="AL25">
        <v>-29.333991600000001</v>
      </c>
      <c r="BF25">
        <v>1.8082951540000001</v>
      </c>
    </row>
    <row r="26" spans="1:58" ht="15.75">
      <c r="A26" t="s">
        <v>189</v>
      </c>
      <c r="B26" t="s">
        <v>12</v>
      </c>
      <c r="C26" s="52">
        <v>43368</v>
      </c>
      <c r="D26" s="10">
        <v>1</v>
      </c>
      <c r="O26" s="30"/>
      <c r="P26" s="30"/>
      <c r="AC26">
        <v>4</v>
      </c>
      <c r="AD26">
        <v>16.8</v>
      </c>
      <c r="AF26">
        <v>19.100000000000001</v>
      </c>
      <c r="AG26">
        <v>0.8461538462</v>
      </c>
      <c r="AH26">
        <v>0.78431009350000003</v>
      </c>
      <c r="AI26">
        <v>0.76078658179999992</v>
      </c>
      <c r="AJ26">
        <v>0.1828285714</v>
      </c>
      <c r="AK26">
        <v>-27.88598782</v>
      </c>
      <c r="AL26">
        <v>-27.732629859999999</v>
      </c>
      <c r="BF26">
        <v>6.0136580190000002</v>
      </c>
    </row>
    <row r="27" spans="1:58" ht="15.75">
      <c r="A27" t="s">
        <v>189</v>
      </c>
      <c r="B27" t="s">
        <v>17</v>
      </c>
      <c r="C27" s="52">
        <v>43368</v>
      </c>
      <c r="D27" s="10">
        <v>2</v>
      </c>
      <c r="O27" s="30"/>
      <c r="P27" s="30"/>
      <c r="AC27">
        <v>0.5</v>
      </c>
      <c r="AD27">
        <v>6</v>
      </c>
      <c r="AF27">
        <v>6.7</v>
      </c>
      <c r="AG27">
        <v>0.36992209240000001</v>
      </c>
      <c r="AH27">
        <v>1.9045236320000001</v>
      </c>
      <c r="AI27">
        <v>0.28525319979999997</v>
      </c>
      <c r="AJ27">
        <v>0.45007813019999998</v>
      </c>
      <c r="AK27">
        <v>-26.42787921</v>
      </c>
      <c r="AL27">
        <v>-27.15855715</v>
      </c>
      <c r="BF27">
        <v>4.4168221489999997</v>
      </c>
    </row>
    <row r="28" spans="1:58" ht="15.75">
      <c r="A28" t="s">
        <v>189</v>
      </c>
      <c r="B28" t="s">
        <v>17</v>
      </c>
      <c r="C28" s="52">
        <v>43368</v>
      </c>
      <c r="D28" s="10">
        <v>3</v>
      </c>
      <c r="O28" s="30"/>
      <c r="P28" s="30"/>
      <c r="AC28">
        <v>-1.4</v>
      </c>
      <c r="AD28">
        <v>14.6</v>
      </c>
      <c r="AF28">
        <v>12.5</v>
      </c>
      <c r="AG28">
        <v>0.90948819610000009</v>
      </c>
      <c r="AH28">
        <v>5.6397591079999998</v>
      </c>
      <c r="AI28">
        <v>0.86910254099999995</v>
      </c>
      <c r="AJ28">
        <v>0.97242040010000008</v>
      </c>
      <c r="AK28">
        <v>-23.931353479999999</v>
      </c>
      <c r="AL28">
        <v>-28.26911093</v>
      </c>
      <c r="BF28">
        <v>2.8265917740000002</v>
      </c>
    </row>
    <row r="29" spans="1:58" ht="15.75">
      <c r="A29" t="s">
        <v>189</v>
      </c>
      <c r="B29" t="s">
        <v>17</v>
      </c>
      <c r="C29" s="52">
        <v>43368</v>
      </c>
      <c r="D29" s="10">
        <v>4</v>
      </c>
      <c r="O29" s="30"/>
      <c r="P29" s="30"/>
      <c r="AC29">
        <v>4.8</v>
      </c>
      <c r="AD29">
        <v>20.8</v>
      </c>
      <c r="AF29">
        <v>30.3</v>
      </c>
      <c r="AG29">
        <v>0.60959116450000006</v>
      </c>
      <c r="AH29">
        <v>2.4585650980000002</v>
      </c>
      <c r="AI29">
        <v>0.41058903310000006</v>
      </c>
      <c r="AJ29">
        <v>0.57346932760000002</v>
      </c>
      <c r="AK29">
        <v>-23.338724370000001</v>
      </c>
      <c r="AL29">
        <v>-27.251244700000001</v>
      </c>
      <c r="BF29">
        <v>2.6900183009999998</v>
      </c>
    </row>
    <row r="30" spans="1:58" ht="15.75">
      <c r="A30" t="s">
        <v>189</v>
      </c>
      <c r="B30" t="s">
        <v>17</v>
      </c>
      <c r="C30" s="52">
        <v>43368</v>
      </c>
      <c r="D30" s="10">
        <v>5</v>
      </c>
      <c r="O30" s="30"/>
      <c r="P30" s="30"/>
      <c r="AC30">
        <v>14</v>
      </c>
      <c r="AD30">
        <v>23.9</v>
      </c>
      <c r="AF30">
        <v>31.3</v>
      </c>
      <c r="AG30">
        <v>1.1146584530000001</v>
      </c>
      <c r="AH30">
        <v>6.4400149339999997</v>
      </c>
      <c r="AI30">
        <v>1.0082804859999999</v>
      </c>
      <c r="AJ30">
        <v>0.45893346619999997</v>
      </c>
      <c r="AK30">
        <v>-27.290391410000002</v>
      </c>
      <c r="AL30">
        <v>-26.894830169999999</v>
      </c>
      <c r="BF30">
        <v>7.1935342630000001</v>
      </c>
    </row>
    <row r="31" spans="1:58" ht="15.75">
      <c r="A31" t="s">
        <v>189</v>
      </c>
      <c r="B31" t="s">
        <v>12</v>
      </c>
      <c r="C31" s="52">
        <v>43368</v>
      </c>
      <c r="D31" s="10">
        <v>6</v>
      </c>
      <c r="O31" s="30"/>
      <c r="P31" s="30"/>
      <c r="AC31">
        <v>9.1</v>
      </c>
      <c r="AD31">
        <v>37.5</v>
      </c>
      <c r="AF31">
        <v>37.799999999999997</v>
      </c>
      <c r="AG31">
        <v>0.40750997099999997</v>
      </c>
      <c r="AH31">
        <v>0.88124930879999996</v>
      </c>
      <c r="AI31">
        <v>0.27026377810000002</v>
      </c>
      <c r="AJ31">
        <v>5.4412146500000001E-2</v>
      </c>
      <c r="AK31">
        <v>-27.224561730000001</v>
      </c>
      <c r="AL31">
        <v>-26.451982099999999</v>
      </c>
      <c r="BF31">
        <v>2.6532254220000002</v>
      </c>
    </row>
    <row r="32" spans="1:58" ht="15.75">
      <c r="A32" t="s">
        <v>189</v>
      </c>
      <c r="B32" t="s">
        <v>12</v>
      </c>
      <c r="C32" s="52">
        <v>43368</v>
      </c>
      <c r="D32" s="10">
        <v>7</v>
      </c>
      <c r="O32" s="30"/>
      <c r="P32" s="30"/>
      <c r="AC32">
        <v>3.601</v>
      </c>
      <c r="AD32">
        <v>27.6</v>
      </c>
      <c r="AF32">
        <v>46.1</v>
      </c>
      <c r="AG32">
        <v>0.77698214630000006</v>
      </c>
      <c r="AH32">
        <v>1.2875025600000001</v>
      </c>
      <c r="AI32">
        <v>0.75613361489999997</v>
      </c>
      <c r="AJ32">
        <v>0.18476521409999999</v>
      </c>
      <c r="AK32">
        <v>-25.21296826</v>
      </c>
      <c r="AL32">
        <v>-27.00334492</v>
      </c>
      <c r="BF32">
        <v>2.4360514339999999</v>
      </c>
    </row>
    <row r="33" spans="1:143" ht="15.75">
      <c r="A33" t="s">
        <v>189</v>
      </c>
      <c r="B33" t="s">
        <v>12</v>
      </c>
      <c r="C33" s="52">
        <v>43368</v>
      </c>
      <c r="D33" s="10">
        <v>8</v>
      </c>
      <c r="O33" s="30"/>
      <c r="P33" s="30"/>
      <c r="AC33">
        <v>3.4009999999999998</v>
      </c>
      <c r="AD33">
        <v>6.2</v>
      </c>
      <c r="AF33">
        <v>21.5</v>
      </c>
      <c r="AG33">
        <v>3.076849197</v>
      </c>
      <c r="AH33">
        <v>4.956008669</v>
      </c>
      <c r="AI33">
        <v>2.644294725</v>
      </c>
      <c r="AJ33">
        <v>0.51388864680000002</v>
      </c>
      <c r="AK33">
        <v>-26.790590760000001</v>
      </c>
      <c r="AL33">
        <v>-27.336224269999999</v>
      </c>
      <c r="BF33">
        <v>3.5827072860000002</v>
      </c>
    </row>
    <row r="34" spans="1:143" ht="15.75">
      <c r="A34" t="s">
        <v>189</v>
      </c>
      <c r="B34" t="s">
        <v>17</v>
      </c>
      <c r="C34" s="52">
        <v>43368</v>
      </c>
      <c r="D34" s="10">
        <v>9</v>
      </c>
      <c r="O34" s="30"/>
      <c r="P34" s="30"/>
      <c r="AC34">
        <v>-5.2</v>
      </c>
      <c r="AD34">
        <v>12.5</v>
      </c>
      <c r="AF34">
        <v>12.7</v>
      </c>
      <c r="AG34">
        <v>1.6262911460000002</v>
      </c>
      <c r="AH34">
        <v>7.3679936179999999</v>
      </c>
      <c r="AI34">
        <v>0.76652951189999996</v>
      </c>
      <c r="AJ34">
        <v>0.41498478999999999</v>
      </c>
      <c r="AK34">
        <v>-23.852250810000001</v>
      </c>
      <c r="AL34">
        <v>-28.037575969999999</v>
      </c>
      <c r="BF34">
        <v>2.5517688010000001</v>
      </c>
    </row>
    <row r="35" spans="1:143" ht="15.75">
      <c r="A35" t="s">
        <v>189</v>
      </c>
      <c r="B35" t="s">
        <v>12</v>
      </c>
      <c r="C35" s="52">
        <v>43368</v>
      </c>
      <c r="D35" s="10">
        <v>10</v>
      </c>
      <c r="O35" s="30"/>
      <c r="P35" s="30"/>
      <c r="AC35">
        <v>6.8</v>
      </c>
      <c r="AD35">
        <v>43.3</v>
      </c>
      <c r="AF35">
        <v>20.100000000000001</v>
      </c>
      <c r="AG35">
        <v>0.59683019920000002</v>
      </c>
      <c r="AH35">
        <v>4.3157816279999999</v>
      </c>
      <c r="AI35">
        <v>0.72617762060000002</v>
      </c>
      <c r="AJ35">
        <v>0.31043314089999996</v>
      </c>
      <c r="AK35">
        <v>-25.409421340000002</v>
      </c>
      <c r="AL35">
        <v>-27.408356980000001</v>
      </c>
      <c r="BF35">
        <v>2.1036706590000001</v>
      </c>
    </row>
    <row r="36" spans="1:143" ht="15.75">
      <c r="A36" t="s">
        <v>189</v>
      </c>
      <c r="B36" t="s">
        <v>12</v>
      </c>
      <c r="C36" s="52">
        <v>43368</v>
      </c>
      <c r="D36" s="10">
        <v>11</v>
      </c>
      <c r="O36" s="30"/>
      <c r="P36" s="30"/>
      <c r="AC36">
        <v>18.3</v>
      </c>
      <c r="AD36">
        <v>30.8</v>
      </c>
      <c r="AF36">
        <v>36.4</v>
      </c>
      <c r="AG36">
        <v>0.79399776659999999</v>
      </c>
      <c r="AH36">
        <v>2.7871181549999999</v>
      </c>
      <c r="AI36">
        <v>0.66817420439999997</v>
      </c>
      <c r="AJ36">
        <v>0.34963417090000004</v>
      </c>
      <c r="AK36">
        <v>-27.237012799999999</v>
      </c>
      <c r="AL36">
        <v>-25.918038760000002</v>
      </c>
      <c r="BF36">
        <v>3.1012429520000002</v>
      </c>
    </row>
    <row r="37" spans="1:143" ht="15.75">
      <c r="A37" t="s">
        <v>189</v>
      </c>
      <c r="B37" t="s">
        <v>17</v>
      </c>
      <c r="C37" s="52">
        <v>43368</v>
      </c>
      <c r="D37" s="10">
        <v>12</v>
      </c>
      <c r="O37" s="30"/>
      <c r="P37" s="30"/>
      <c r="AC37">
        <v>10.199999999999999</v>
      </c>
      <c r="AD37">
        <v>26.1</v>
      </c>
      <c r="AF37">
        <v>27.2</v>
      </c>
      <c r="AG37">
        <v>0.63092570749999999</v>
      </c>
      <c r="AH37">
        <v>1.6782097230000002</v>
      </c>
      <c r="AI37">
        <v>0.33281250000000001</v>
      </c>
      <c r="AJ37">
        <v>0.14539245279999999</v>
      </c>
      <c r="AK37">
        <v>-25.038737050000002</v>
      </c>
      <c r="AL37">
        <v>-25.604483080000001</v>
      </c>
      <c r="BF37">
        <v>2.3147724300000001</v>
      </c>
    </row>
    <row r="38" spans="1:143" ht="15.75">
      <c r="A38" t="s">
        <v>201</v>
      </c>
      <c r="B38" t="s">
        <v>12</v>
      </c>
      <c r="C38" s="52">
        <v>43368</v>
      </c>
      <c r="D38" s="10">
        <v>1</v>
      </c>
      <c r="O38" s="30"/>
      <c r="P38" s="30"/>
      <c r="AC38">
        <v>7.6</v>
      </c>
      <c r="AD38">
        <v>13.4</v>
      </c>
      <c r="AF38">
        <v>8.1</v>
      </c>
      <c r="AG38">
        <v>1.879382696</v>
      </c>
      <c r="AH38">
        <v>0</v>
      </c>
      <c r="AI38">
        <v>0.21976374160000001</v>
      </c>
      <c r="AJ38">
        <v>0.31574534230000001</v>
      </c>
      <c r="AK38">
        <v>-26.3287637</v>
      </c>
      <c r="AL38">
        <v>-28.352889300000001</v>
      </c>
      <c r="BF38">
        <v>0.80316445800000003</v>
      </c>
    </row>
    <row r="39" spans="1:143" ht="15.75">
      <c r="A39" t="s">
        <v>201</v>
      </c>
      <c r="B39" t="s">
        <v>17</v>
      </c>
      <c r="C39" s="52">
        <v>43368</v>
      </c>
      <c r="D39" s="10">
        <v>2</v>
      </c>
      <c r="O39" s="30"/>
      <c r="P39" s="30"/>
      <c r="AC39">
        <v>-2.8</v>
      </c>
      <c r="AD39">
        <v>6.2</v>
      </c>
      <c r="AF39">
        <v>2.6</v>
      </c>
      <c r="AG39">
        <v>1.5561819959999998</v>
      </c>
      <c r="AH39">
        <v>0.19586015210000002</v>
      </c>
      <c r="AI39">
        <v>0.11811000590000001</v>
      </c>
      <c r="AJ39">
        <v>0.96982925689999999</v>
      </c>
      <c r="AK39">
        <v>-26.322118199999998</v>
      </c>
      <c r="BF39">
        <v>3.3293017040000001</v>
      </c>
    </row>
    <row r="40" spans="1:143" ht="15.75">
      <c r="A40" t="s">
        <v>201</v>
      </c>
      <c r="B40" t="s">
        <v>17</v>
      </c>
      <c r="C40" s="52">
        <v>43368</v>
      </c>
      <c r="D40" s="10">
        <v>3</v>
      </c>
      <c r="O40" s="30"/>
      <c r="P40" s="30"/>
      <c r="AC40">
        <v>-2.9</v>
      </c>
      <c r="AD40">
        <v>12.1</v>
      </c>
      <c r="AF40">
        <v>16.600000000000001</v>
      </c>
      <c r="AG40">
        <v>2.0581269230000001</v>
      </c>
      <c r="AH40">
        <v>0</v>
      </c>
      <c r="AI40">
        <v>0.11965981779999998</v>
      </c>
      <c r="AJ40">
        <v>1.073542818</v>
      </c>
      <c r="AK40">
        <v>-22.097631740000001</v>
      </c>
      <c r="AL40">
        <v>-29.15077883</v>
      </c>
      <c r="BF40">
        <v>2.0491828289999998</v>
      </c>
    </row>
    <row r="41" spans="1:143" ht="15.75">
      <c r="A41" t="s">
        <v>201</v>
      </c>
      <c r="B41" t="s">
        <v>17</v>
      </c>
      <c r="C41" s="52">
        <v>43368</v>
      </c>
      <c r="D41" s="10">
        <v>4</v>
      </c>
      <c r="O41" s="30"/>
      <c r="P41" s="30"/>
      <c r="AC41">
        <v>-0.7</v>
      </c>
      <c r="AD41">
        <v>33.6</v>
      </c>
      <c r="AF41">
        <v>54.8</v>
      </c>
      <c r="AG41">
        <v>2.9873649060000003</v>
      </c>
      <c r="AH41">
        <v>0.2801223384</v>
      </c>
      <c r="AI41">
        <v>0.47416417629999996</v>
      </c>
      <c r="AJ41">
        <v>1.125122376</v>
      </c>
      <c r="AK41">
        <v>-22.937970020000002</v>
      </c>
      <c r="AL41">
        <v>-27.707264639999998</v>
      </c>
      <c r="BF41">
        <v>1.5147671030000001</v>
      </c>
    </row>
    <row r="42" spans="1:143" ht="15.75">
      <c r="A42" t="s">
        <v>201</v>
      </c>
      <c r="B42" t="s">
        <v>17</v>
      </c>
      <c r="C42" s="52">
        <v>43368</v>
      </c>
      <c r="D42" s="10">
        <v>5</v>
      </c>
      <c r="O42" s="30"/>
      <c r="P42" s="30"/>
      <c r="AC42">
        <v>9.6999999999999993</v>
      </c>
      <c r="AD42">
        <v>90.7</v>
      </c>
      <c r="AF42">
        <v>44.4</v>
      </c>
      <c r="AG42">
        <v>5.9872219449999999</v>
      </c>
      <c r="AH42">
        <v>0.30621156799999999</v>
      </c>
      <c r="AI42">
        <v>0.36612221370000003</v>
      </c>
      <c r="AJ42">
        <v>1.9605112989999998</v>
      </c>
      <c r="AK42">
        <v>-25.625792440000001</v>
      </c>
      <c r="AL42">
        <v>-28.440351790000001</v>
      </c>
      <c r="BF42">
        <v>4.0144364259999996</v>
      </c>
      <c r="CB42" s="18"/>
      <c r="CD42" s="18"/>
      <c r="CE42" s="31"/>
      <c r="CF42" s="18"/>
      <c r="CG42" s="18"/>
      <c r="CH42" s="32"/>
      <c r="CI42" s="32"/>
      <c r="CJ42" s="18"/>
      <c r="CK42" s="49"/>
      <c r="CO42" s="34"/>
      <c r="CP42" s="34"/>
      <c r="CQ42" s="18"/>
      <c r="CR42" s="18"/>
      <c r="CS42" s="18"/>
      <c r="CT42" s="18"/>
      <c r="CU42" s="18"/>
      <c r="CV42" s="47"/>
      <c r="CW42" s="18"/>
      <c r="CX42" s="18"/>
      <c r="CY42" s="18"/>
      <c r="CZ42" s="18"/>
      <c r="DA42" s="18"/>
      <c r="DI42" s="18"/>
      <c r="DK42" s="18"/>
      <c r="DO42" s="18"/>
      <c r="DZ42" s="18"/>
      <c r="EA42" s="18"/>
      <c r="EB42" s="18"/>
      <c r="EC42" s="18"/>
      <c r="ED42" s="18"/>
      <c r="EE42" s="18"/>
      <c r="EF42" s="50"/>
      <c r="EG42" s="51"/>
      <c r="EH42" s="18"/>
      <c r="EI42" s="18"/>
      <c r="EJ42" s="18"/>
      <c r="EK42" s="50"/>
      <c r="EL42" s="51"/>
      <c r="EM42" s="18"/>
    </row>
    <row r="43" spans="1:143" ht="15.75">
      <c r="A43" t="s">
        <v>201</v>
      </c>
      <c r="B43" t="s">
        <v>12</v>
      </c>
      <c r="C43" s="52">
        <v>43368</v>
      </c>
      <c r="D43" s="10">
        <v>6</v>
      </c>
      <c r="O43" s="30"/>
      <c r="P43" s="30"/>
      <c r="AC43">
        <v>23.7</v>
      </c>
      <c r="AD43">
        <v>27.5</v>
      </c>
      <c r="AF43">
        <v>123.6</v>
      </c>
      <c r="AG43">
        <v>0.90935829950000002</v>
      </c>
      <c r="AH43">
        <v>0.3861775529</v>
      </c>
      <c r="AI43">
        <v>0.29398344070000004</v>
      </c>
      <c r="AJ43">
        <v>3.5714517000000001E-2</v>
      </c>
      <c r="AK43">
        <v>-25.126345570000002</v>
      </c>
      <c r="AL43">
        <v>-26.075341590000001</v>
      </c>
      <c r="BF43">
        <v>1.3724061080000001</v>
      </c>
      <c r="CB43" s="18"/>
      <c r="CD43" s="18"/>
      <c r="CE43" s="31"/>
      <c r="CF43" s="18"/>
      <c r="CG43" s="18"/>
      <c r="CH43" s="32"/>
      <c r="CI43" s="32"/>
      <c r="CJ43" s="18"/>
      <c r="CK43" s="49"/>
      <c r="CO43" s="34"/>
      <c r="CP43" s="34"/>
      <c r="CQ43" s="18"/>
      <c r="CR43" s="18"/>
      <c r="CS43" s="18"/>
      <c r="CT43" s="18"/>
      <c r="CU43" s="18"/>
      <c r="CV43" s="47"/>
      <c r="CW43" s="18"/>
      <c r="CX43" s="18"/>
      <c r="CY43" s="18"/>
      <c r="CZ43" s="18"/>
      <c r="DA43" s="18"/>
      <c r="DI43" s="18"/>
      <c r="DK43" s="18"/>
      <c r="DL43" s="49"/>
      <c r="DO43" s="18"/>
      <c r="DZ43" s="18"/>
      <c r="EA43" s="18"/>
      <c r="EB43" s="18"/>
      <c r="EC43" s="18"/>
      <c r="ED43" s="18"/>
      <c r="EE43" s="18"/>
      <c r="EF43" s="50"/>
      <c r="EG43" s="51"/>
      <c r="EH43" s="18"/>
      <c r="EI43" s="18"/>
      <c r="EJ43" s="18"/>
      <c r="EK43" s="50"/>
      <c r="EL43" s="51"/>
      <c r="EM43" s="18"/>
    </row>
    <row r="44" spans="1:143" ht="15.75">
      <c r="A44" t="s">
        <v>201</v>
      </c>
      <c r="B44" t="s">
        <v>12</v>
      </c>
      <c r="C44" s="52">
        <v>43368</v>
      </c>
      <c r="D44" s="10">
        <v>7</v>
      </c>
      <c r="O44" s="30"/>
      <c r="P44" s="30"/>
      <c r="AC44">
        <v>1.8</v>
      </c>
      <c r="AD44">
        <v>8.4</v>
      </c>
      <c r="AF44">
        <v>40.1</v>
      </c>
      <c r="AG44">
        <v>3.724553266</v>
      </c>
      <c r="AH44">
        <v>0.18548342540000001</v>
      </c>
      <c r="AI44">
        <v>0.31566298339999999</v>
      </c>
      <c r="AJ44">
        <v>2.2832811049999999</v>
      </c>
      <c r="AK44">
        <v>-25.651701580000001</v>
      </c>
      <c r="AL44">
        <v>-28.053418300000001</v>
      </c>
      <c r="BF44">
        <v>2.1791906029999999</v>
      </c>
      <c r="DH44" s="18"/>
      <c r="DI44" s="18"/>
      <c r="DJ44" s="18"/>
      <c r="DK44" s="36"/>
      <c r="DL44" s="21"/>
      <c r="DM44" s="18"/>
      <c r="DN44" s="32"/>
      <c r="DO44" s="32"/>
      <c r="DP44" s="18"/>
      <c r="DQ44" s="18"/>
    </row>
    <row r="45" spans="1:143" ht="15.75">
      <c r="A45" t="s">
        <v>201</v>
      </c>
      <c r="B45" t="s">
        <v>12</v>
      </c>
      <c r="C45" s="52">
        <v>43368</v>
      </c>
      <c r="D45" s="10">
        <v>8</v>
      </c>
      <c r="O45" s="30"/>
      <c r="P45" s="30"/>
      <c r="S45" s="56">
        <v>20.204166666666666</v>
      </c>
      <c r="Y45">
        <f>R57/Y57</f>
        <v>1.7030971728508071</v>
      </c>
      <c r="AC45">
        <v>7.7</v>
      </c>
      <c r="AD45">
        <v>8</v>
      </c>
      <c r="AF45">
        <v>12</v>
      </c>
      <c r="AG45">
        <v>3.9269650280000001</v>
      </c>
      <c r="AH45">
        <v>2.3607573149999999</v>
      </c>
      <c r="AI45">
        <v>1.713052209</v>
      </c>
      <c r="AJ45">
        <v>3.6347576590000004</v>
      </c>
      <c r="AK45">
        <v>-25.380488549999999</v>
      </c>
      <c r="AL45">
        <v>-28.364822839999999</v>
      </c>
      <c r="BF45">
        <v>2.9121695500000002</v>
      </c>
      <c r="CA45" s="40" t="s">
        <v>156</v>
      </c>
      <c r="CB45" s="40" t="s">
        <v>157</v>
      </c>
      <c r="CC45" s="40" t="s">
        <v>158</v>
      </c>
      <c r="CD45" s="40" t="s">
        <v>159</v>
      </c>
      <c r="CE45" s="40" t="s">
        <v>160</v>
      </c>
      <c r="CF45" s="40" t="s">
        <v>161</v>
      </c>
      <c r="DA45" s="12">
        <f>AVERAGE(BO90:BO91,BO87:BO88,BO81)</f>
        <v>7.0941599187864302E-2</v>
      </c>
      <c r="DH45" s="18"/>
      <c r="DI45" s="18"/>
      <c r="DJ45" s="18"/>
      <c r="DK45" s="36"/>
      <c r="DL45" s="21"/>
      <c r="DM45" s="18"/>
      <c r="DN45" s="32"/>
      <c r="DO45" s="32"/>
      <c r="DP45" s="18"/>
      <c r="DQ45" s="18"/>
    </row>
    <row r="46" spans="1:143" ht="15.75">
      <c r="A46" t="s">
        <v>201</v>
      </c>
      <c r="B46" t="s">
        <v>17</v>
      </c>
      <c r="C46" s="52">
        <v>43368</v>
      </c>
      <c r="D46" s="10">
        <v>9</v>
      </c>
      <c r="O46" s="30"/>
      <c r="P46" s="30"/>
      <c r="S46" s="56">
        <v>18.515000000000001</v>
      </c>
      <c r="Y46" s="55">
        <f t="shared" ref="Y46:Y55" si="0">R58/Y58</f>
        <v>1.0153591464598466</v>
      </c>
      <c r="AC46">
        <v>-1.9</v>
      </c>
      <c r="AD46">
        <v>59.3</v>
      </c>
      <c r="AF46">
        <v>8.1</v>
      </c>
      <c r="AG46">
        <v>3.0349865970000001</v>
      </c>
      <c r="AH46">
        <v>0.45295747769999994</v>
      </c>
      <c r="AI46">
        <v>0.15385698710000001</v>
      </c>
      <c r="AJ46">
        <v>0.29973974199999998</v>
      </c>
      <c r="AK46">
        <v>-22.887111430000001</v>
      </c>
      <c r="AL46">
        <v>-28.29528814</v>
      </c>
      <c r="BF46">
        <v>1.891259974</v>
      </c>
      <c r="CA46">
        <v>1</v>
      </c>
      <c r="CB46">
        <v>490.6</v>
      </c>
      <c r="CC46">
        <v>541.29999999999995</v>
      </c>
      <c r="CD46">
        <f>CC46-CB46</f>
        <v>50.699999999999932</v>
      </c>
      <c r="CE46">
        <f>CD46+230</f>
        <v>280.69999999999993</v>
      </c>
      <c r="CF46" s="41" t="s">
        <v>162</v>
      </c>
      <c r="DA46" s="12">
        <f>AVERAGE(BO92,BO89,BO82:BO85)</f>
        <v>5.2193976066682433E-2</v>
      </c>
      <c r="DH46" s="18"/>
      <c r="DI46" s="18"/>
      <c r="DJ46" s="18"/>
      <c r="DK46" s="36"/>
      <c r="DL46" s="21"/>
      <c r="DM46" s="18"/>
      <c r="DN46" s="32"/>
      <c r="DO46" s="32"/>
      <c r="DP46" s="18"/>
      <c r="DQ46" s="18"/>
    </row>
    <row r="47" spans="1:143" ht="15.75">
      <c r="A47" t="s">
        <v>201</v>
      </c>
      <c r="B47" t="s">
        <v>12</v>
      </c>
      <c r="C47" s="52">
        <v>43368</v>
      </c>
      <c r="D47" s="10">
        <v>10</v>
      </c>
      <c r="O47" s="30"/>
      <c r="P47" s="30"/>
      <c r="S47" s="56">
        <v>19.334349999999997</v>
      </c>
      <c r="Y47" s="55">
        <f t="shared" si="0"/>
        <v>1.1867565491404262</v>
      </c>
      <c r="AC47">
        <v>5.9</v>
      </c>
      <c r="AD47">
        <v>28.3</v>
      </c>
      <c r="AF47">
        <v>72.599999999999994</v>
      </c>
      <c r="AG47">
        <v>3.1459745410000002</v>
      </c>
      <c r="AH47">
        <v>0.47921455940000002</v>
      </c>
      <c r="AI47">
        <v>0.50353037769999998</v>
      </c>
      <c r="AJ47">
        <v>0.29875270939999998</v>
      </c>
      <c r="AK47">
        <v>-25.516797239999999</v>
      </c>
      <c r="AL47">
        <v>-28.86544322</v>
      </c>
      <c r="BF47">
        <v>1.1965343669999999</v>
      </c>
      <c r="CA47">
        <v>2</v>
      </c>
      <c r="CB47" s="18">
        <v>488</v>
      </c>
      <c r="CC47">
        <v>537.9</v>
      </c>
      <c r="CD47">
        <f t="shared" ref="CD47:CD56" si="1">CC47-CB47</f>
        <v>49.899999999999977</v>
      </c>
      <c r="CE47">
        <f t="shared" ref="CE47:CE56" si="2">CD47+230</f>
        <v>279.89999999999998</v>
      </c>
      <c r="CF47" s="41" t="s">
        <v>162</v>
      </c>
      <c r="DH47" s="18"/>
      <c r="DI47" s="18"/>
      <c r="DJ47" s="18"/>
      <c r="DK47" s="36"/>
      <c r="DL47" s="21"/>
      <c r="DM47" s="18"/>
      <c r="DN47" s="32"/>
      <c r="DO47" s="32"/>
      <c r="DP47" s="18"/>
      <c r="DQ47" s="18"/>
    </row>
    <row r="48" spans="1:143" ht="15.75">
      <c r="A48" t="s">
        <v>201</v>
      </c>
      <c r="B48" t="s">
        <v>12</v>
      </c>
      <c r="C48" s="52">
        <v>43368</v>
      </c>
      <c r="D48" s="10">
        <v>11</v>
      </c>
      <c r="O48" s="30">
        <f>20.95*10000</f>
        <v>209500</v>
      </c>
      <c r="P48" s="30"/>
      <c r="S48" s="56">
        <v>18.856842105263155</v>
      </c>
      <c r="Y48" s="55">
        <f t="shared" si="0"/>
        <v>1.2779859632857551</v>
      </c>
      <c r="AC48">
        <v>2.8</v>
      </c>
      <c r="AD48">
        <v>27.3</v>
      </c>
      <c r="AF48">
        <v>35</v>
      </c>
      <c r="AG48">
        <v>3.898988712</v>
      </c>
      <c r="AH48">
        <v>0.79864983430000003</v>
      </c>
      <c r="AI48">
        <v>0.63898420739999995</v>
      </c>
      <c r="AJ48">
        <v>0.7701775005</v>
      </c>
      <c r="AK48">
        <v>-25.251918719999999</v>
      </c>
      <c r="AL48">
        <v>-25.15843602</v>
      </c>
      <c r="BF48">
        <v>1.659033634</v>
      </c>
      <c r="CA48">
        <v>3</v>
      </c>
      <c r="CB48">
        <v>486.2</v>
      </c>
      <c r="CC48">
        <v>537.5</v>
      </c>
      <c r="CD48">
        <f t="shared" si="1"/>
        <v>51.300000000000011</v>
      </c>
      <c r="CE48">
        <f t="shared" si="2"/>
        <v>281.3</v>
      </c>
      <c r="CF48" s="41" t="s">
        <v>162</v>
      </c>
      <c r="DH48" s="18"/>
      <c r="DI48" s="18"/>
      <c r="DJ48" s="18"/>
      <c r="DK48" s="36"/>
      <c r="DL48" s="21"/>
      <c r="DM48" s="18"/>
      <c r="DN48" s="32"/>
      <c r="DO48" s="32"/>
      <c r="DP48" s="18"/>
      <c r="DQ48" s="18"/>
    </row>
    <row r="49" spans="1:121" ht="15.75">
      <c r="A49" t="s">
        <v>201</v>
      </c>
      <c r="B49" t="s">
        <v>17</v>
      </c>
      <c r="C49" s="52">
        <v>43368</v>
      </c>
      <c r="D49" s="10">
        <v>12</v>
      </c>
      <c r="O49" s="30"/>
      <c r="P49" s="30"/>
      <c r="S49" s="56">
        <v>19.416999999999998</v>
      </c>
      <c r="Y49" s="55">
        <f t="shared" si="0"/>
        <v>1.3256610961594764</v>
      </c>
      <c r="AC49">
        <v>2.8010000000000002</v>
      </c>
      <c r="AF49">
        <v>39</v>
      </c>
      <c r="AG49">
        <v>7.9036198839999994</v>
      </c>
      <c r="AH49">
        <v>0.34014637460000002</v>
      </c>
      <c r="AI49">
        <v>0.60167215979999999</v>
      </c>
      <c r="AJ49">
        <v>1.6408043429999999</v>
      </c>
      <c r="AK49">
        <v>-25.312610240000001</v>
      </c>
      <c r="AL49">
        <v>-27.157440309999998</v>
      </c>
      <c r="BF49">
        <v>2.1888364419999999</v>
      </c>
      <c r="CA49">
        <v>4</v>
      </c>
      <c r="CB49">
        <v>489.1</v>
      </c>
      <c r="CC49">
        <v>538.70000000000005</v>
      </c>
      <c r="CD49">
        <f t="shared" si="1"/>
        <v>49.600000000000023</v>
      </c>
      <c r="CE49">
        <f t="shared" si="2"/>
        <v>279.60000000000002</v>
      </c>
      <c r="CF49" s="41" t="s">
        <v>162</v>
      </c>
      <c r="DH49" s="18"/>
      <c r="DI49" s="18"/>
      <c r="DJ49" s="18"/>
      <c r="DK49" s="36"/>
      <c r="DL49" s="21"/>
      <c r="DM49" s="18"/>
      <c r="DN49" s="32"/>
      <c r="DO49" s="32"/>
      <c r="DP49" s="18"/>
      <c r="DQ49" s="18"/>
    </row>
    <row r="50" spans="1:121" ht="15.75">
      <c r="B50" t="e">
        <v>#N/A</v>
      </c>
      <c r="D50" s="10"/>
      <c r="O50" s="30"/>
      <c r="P50" s="30"/>
      <c r="S50" s="56">
        <v>18.76805263157895</v>
      </c>
      <c r="Y50" s="55">
        <f t="shared" si="0"/>
        <v>1.5084875450465407</v>
      </c>
      <c r="CA50">
        <v>5</v>
      </c>
      <c r="CB50">
        <v>487.4</v>
      </c>
      <c r="CC50">
        <v>537.6</v>
      </c>
      <c r="CD50">
        <f t="shared" si="1"/>
        <v>50.200000000000045</v>
      </c>
      <c r="CE50">
        <f t="shared" si="2"/>
        <v>280.20000000000005</v>
      </c>
      <c r="CF50" s="41" t="s">
        <v>162</v>
      </c>
      <c r="DH50" s="18"/>
      <c r="DI50" s="18"/>
      <c r="DJ50" s="18"/>
      <c r="DK50" s="36"/>
      <c r="DL50" s="21"/>
      <c r="DM50" s="18"/>
      <c r="DN50" s="32"/>
      <c r="DO50" s="32"/>
      <c r="DP50" s="18"/>
      <c r="DQ50" s="18"/>
    </row>
    <row r="51" spans="1:121" ht="15.75">
      <c r="A51" t="s">
        <v>221</v>
      </c>
      <c r="B51" t="s">
        <v>17</v>
      </c>
      <c r="C51" s="52">
        <v>43637</v>
      </c>
      <c r="D51" s="10">
        <v>4</v>
      </c>
      <c r="O51" s="30"/>
      <c r="P51" s="30"/>
      <c r="S51" s="56">
        <v>19.859941176470585</v>
      </c>
      <c r="Y51" s="55">
        <f>R63/Y63</f>
        <v>1.300023005474088</v>
      </c>
      <c r="AD51" s="14">
        <v>192.3</v>
      </c>
      <c r="AF51" s="14">
        <v>147.9</v>
      </c>
      <c r="AG51">
        <v>0.57351973684210533</v>
      </c>
      <c r="AH51">
        <v>0</v>
      </c>
      <c r="AI51">
        <v>0</v>
      </c>
      <c r="CA51">
        <v>6</v>
      </c>
      <c r="CB51">
        <v>489.5</v>
      </c>
      <c r="CC51">
        <v>539.79999999999995</v>
      </c>
      <c r="CD51">
        <f t="shared" si="1"/>
        <v>50.299999999999955</v>
      </c>
      <c r="CE51">
        <f t="shared" si="2"/>
        <v>280.29999999999995</v>
      </c>
      <c r="CF51" s="41" t="s">
        <v>162</v>
      </c>
      <c r="DH51" s="18"/>
      <c r="DI51" s="18"/>
      <c r="DJ51" s="18"/>
      <c r="DK51" s="36"/>
      <c r="DL51" s="21"/>
      <c r="DM51" s="18"/>
      <c r="DN51" s="32"/>
      <c r="DO51" s="32"/>
      <c r="DP51" s="18"/>
      <c r="DQ51" s="18"/>
    </row>
    <row r="52" spans="1:121" ht="15.75">
      <c r="A52" t="s">
        <v>221</v>
      </c>
      <c r="B52" t="s">
        <v>17</v>
      </c>
      <c r="C52" s="52">
        <v>43637</v>
      </c>
      <c r="D52" s="10">
        <v>4</v>
      </c>
      <c r="O52" s="30"/>
      <c r="P52" s="30"/>
      <c r="S52" s="56">
        <v>18.495117647058819</v>
      </c>
      <c r="Y52" s="55">
        <f t="shared" si="0"/>
        <v>0.90470425714470482</v>
      </c>
      <c r="AD52" s="14">
        <v>25.8</v>
      </c>
      <c r="AF52" s="14">
        <v>63.7</v>
      </c>
      <c r="AG52">
        <v>0.28521314387211366</v>
      </c>
      <c r="AH52">
        <v>0</v>
      </c>
      <c r="AI52">
        <v>0</v>
      </c>
      <c r="CA52">
        <v>7</v>
      </c>
      <c r="CB52">
        <v>482.7</v>
      </c>
      <c r="CC52">
        <v>542.20000000000005</v>
      </c>
      <c r="CD52">
        <f t="shared" si="1"/>
        <v>59.500000000000057</v>
      </c>
      <c r="CE52">
        <f t="shared" si="2"/>
        <v>289.50000000000006</v>
      </c>
      <c r="CF52" s="41" t="s">
        <v>162</v>
      </c>
      <c r="DH52" s="18"/>
      <c r="DI52" s="18"/>
      <c r="DJ52" s="18"/>
      <c r="DK52" s="36"/>
      <c r="DL52" s="21"/>
      <c r="DM52" s="18"/>
      <c r="DN52" s="32"/>
      <c r="DO52" s="32"/>
      <c r="DP52" s="18"/>
      <c r="DQ52" s="18"/>
    </row>
    <row r="53" spans="1:121" ht="15.75">
      <c r="A53" t="s">
        <v>221</v>
      </c>
      <c r="B53" t="s">
        <v>17</v>
      </c>
      <c r="C53" s="52">
        <v>43637</v>
      </c>
      <c r="D53" s="10">
        <v>5</v>
      </c>
      <c r="O53" s="30"/>
      <c r="P53" s="30"/>
      <c r="S53" s="56">
        <v>19.964125000000003</v>
      </c>
      <c r="Y53" s="55">
        <f t="shared" si="0"/>
        <v>2.2604823822658733</v>
      </c>
      <c r="AD53" s="14">
        <v>224.4</v>
      </c>
      <c r="AF53" s="14">
        <v>207.6</v>
      </c>
      <c r="AG53">
        <v>0.68184454756380508</v>
      </c>
      <c r="AH53">
        <v>0</v>
      </c>
      <c r="AI53">
        <v>0</v>
      </c>
      <c r="CA53">
        <v>8</v>
      </c>
      <c r="CB53">
        <v>493.8</v>
      </c>
      <c r="CC53">
        <v>543.5</v>
      </c>
      <c r="CD53">
        <f t="shared" si="1"/>
        <v>49.699999999999989</v>
      </c>
      <c r="CE53">
        <f t="shared" si="2"/>
        <v>279.7</v>
      </c>
      <c r="CF53" s="41" t="s">
        <v>162</v>
      </c>
      <c r="DD53" s="15" t="s">
        <v>193</v>
      </c>
      <c r="DE53" s="15"/>
      <c r="DF53" s="12">
        <v>20.69138095238095</v>
      </c>
      <c r="DH53" s="18"/>
      <c r="DI53" s="18"/>
      <c r="DJ53" s="18"/>
      <c r="DK53" s="36"/>
      <c r="DL53" s="21"/>
      <c r="DM53" s="18"/>
      <c r="DN53" s="32"/>
      <c r="DO53" s="32"/>
      <c r="DP53" s="18"/>
      <c r="DQ53" s="18"/>
    </row>
    <row r="54" spans="1:121" ht="15.75">
      <c r="A54" t="s">
        <v>221</v>
      </c>
      <c r="B54" t="s">
        <v>17</v>
      </c>
      <c r="C54" s="52">
        <v>43637</v>
      </c>
      <c r="D54" s="10">
        <v>5</v>
      </c>
      <c r="O54" s="30"/>
      <c r="P54" s="30"/>
      <c r="S54" s="56">
        <v>19.139578947368424</v>
      </c>
      <c r="V54">
        <f>100*V57/T57</f>
        <v>3.0092454104640796</v>
      </c>
      <c r="Y54" s="55">
        <f t="shared" si="0"/>
        <v>1.1062130856429904</v>
      </c>
      <c r="AD54" s="14">
        <v>169.4</v>
      </c>
      <c r="AF54" s="14">
        <v>183.7</v>
      </c>
      <c r="AG54">
        <v>0.36164465786314526</v>
      </c>
      <c r="AH54">
        <v>0</v>
      </c>
      <c r="AI54">
        <v>0</v>
      </c>
      <c r="CA54">
        <v>9</v>
      </c>
      <c r="CB54">
        <v>495.1</v>
      </c>
      <c r="CC54">
        <v>544.29999999999995</v>
      </c>
      <c r="CD54">
        <f t="shared" si="1"/>
        <v>49.199999999999932</v>
      </c>
      <c r="CE54">
        <f t="shared" si="2"/>
        <v>279.19999999999993</v>
      </c>
      <c r="CF54" s="41" t="s">
        <v>162</v>
      </c>
      <c r="DD54" s="15" t="s">
        <v>194</v>
      </c>
      <c r="DE54" s="15"/>
      <c r="DF54" s="12">
        <v>20.642714285714288</v>
      </c>
      <c r="DH54" s="18"/>
      <c r="DI54" s="18"/>
      <c r="DJ54" s="18"/>
      <c r="DK54" s="36"/>
      <c r="DL54" s="21"/>
      <c r="DM54" s="18"/>
      <c r="DN54" s="32"/>
      <c r="DO54" s="32"/>
      <c r="DP54" s="18"/>
      <c r="DQ54" s="18"/>
    </row>
    <row r="55" spans="1:121" ht="15.75">
      <c r="A55" t="s">
        <v>221</v>
      </c>
      <c r="B55" t="s">
        <v>17</v>
      </c>
      <c r="C55" s="52">
        <v>43637</v>
      </c>
      <c r="D55" s="10">
        <v>9</v>
      </c>
      <c r="O55" s="30"/>
      <c r="P55" s="30"/>
      <c r="S55" s="56">
        <v>19.076058823529412</v>
      </c>
      <c r="Y55" s="55">
        <f t="shared" si="0"/>
        <v>1.6060234235775901</v>
      </c>
      <c r="AD55" s="14">
        <v>173.6</v>
      </c>
      <c r="AF55" s="14">
        <v>190.4</v>
      </c>
      <c r="AG55">
        <v>0.86778400780107257</v>
      </c>
      <c r="AH55">
        <v>0</v>
      </c>
      <c r="AI55">
        <v>0</v>
      </c>
      <c r="CA55">
        <v>10</v>
      </c>
      <c r="CB55">
        <v>492.9</v>
      </c>
      <c r="CC55">
        <v>541.70000000000005</v>
      </c>
      <c r="CD55">
        <f t="shared" si="1"/>
        <v>48.800000000000068</v>
      </c>
      <c r="CE55">
        <f t="shared" si="2"/>
        <v>278.80000000000007</v>
      </c>
      <c r="CF55" s="41" t="s">
        <v>162</v>
      </c>
      <c r="DD55" s="15" t="s">
        <v>195</v>
      </c>
      <c r="DE55" s="15"/>
      <c r="DF55" s="12">
        <v>20.602396039603956</v>
      </c>
      <c r="DH55" s="18"/>
      <c r="DI55" s="18"/>
      <c r="DJ55" s="18"/>
      <c r="DK55" s="36"/>
      <c r="DL55" s="21"/>
      <c r="DM55" s="18"/>
      <c r="DN55" s="32"/>
      <c r="DO55" s="32"/>
      <c r="DP55" s="18"/>
      <c r="DQ55" s="18"/>
    </row>
    <row r="56" spans="1:121" ht="16.5" thickBot="1">
      <c r="B56" t="e">
        <v>#N/A</v>
      </c>
      <c r="D56" s="10"/>
      <c r="O56" s="30"/>
      <c r="P56" s="30"/>
      <c r="CA56" s="42">
        <v>555</v>
      </c>
      <c r="CB56">
        <v>577.20000000000005</v>
      </c>
      <c r="CC56">
        <v>632.9</v>
      </c>
      <c r="CD56">
        <f t="shared" si="1"/>
        <v>55.699999999999932</v>
      </c>
      <c r="CE56">
        <f t="shared" si="2"/>
        <v>285.69999999999993</v>
      </c>
      <c r="DD56" s="15" t="s">
        <v>16</v>
      </c>
      <c r="DE56" s="15"/>
      <c r="DF56" s="12">
        <v>18.183352941176469</v>
      </c>
      <c r="DH56" s="18"/>
      <c r="DI56" s="18"/>
      <c r="DJ56" s="18"/>
      <c r="DK56" s="36"/>
      <c r="DL56" s="21"/>
      <c r="DM56" s="18"/>
      <c r="DN56" s="32"/>
      <c r="DO56" s="32"/>
      <c r="DP56" s="18"/>
      <c r="DQ56" s="18"/>
    </row>
    <row r="57" spans="1:121" ht="16.5" thickBot="1">
      <c r="A57" t="s">
        <v>189</v>
      </c>
      <c r="B57" t="s">
        <v>12</v>
      </c>
      <c r="C57" s="52">
        <v>44424</v>
      </c>
      <c r="D57" s="10">
        <v>1</v>
      </c>
      <c r="E57">
        <v>0.42199999999999999</v>
      </c>
      <c r="G57" s="18">
        <v>280</v>
      </c>
      <c r="H57" s="32">
        <v>44425.69027777778</v>
      </c>
      <c r="I57" s="32">
        <v>44426.640277777777</v>
      </c>
      <c r="J57" s="18">
        <f t="shared" ref="J57:J67" si="3">I57-H57</f>
        <v>0.94999999999708962</v>
      </c>
      <c r="K57">
        <v>3142.5461942613001</v>
      </c>
      <c r="O57">
        <v>0.82499999999999996</v>
      </c>
      <c r="P57">
        <v>1.0940000000000001</v>
      </c>
      <c r="Q57" s="18">
        <f>K57*P57/O57</f>
        <v>4167.2067109355912</v>
      </c>
      <c r="R57" s="55">
        <f>(K57*P57/O57*AP57)/10000</f>
        <v>0.20108426033659343</v>
      </c>
      <c r="S57" s="12">
        <v>19.875277777777775</v>
      </c>
      <c r="T57" s="18">
        <v>989</v>
      </c>
      <c r="U57">
        <v>23.7</v>
      </c>
      <c r="V57">
        <f t="shared" ref="V57:V67" si="4">6.11*EXP((2.5*10^6)/461.52*(1/273.15-1/(273.15+U57)))</f>
        <v>29.761437109489748</v>
      </c>
      <c r="W57" s="18">
        <f t="shared" ref="W57:W67" si="5">T57-V57</f>
        <v>959.23856289051025</v>
      </c>
      <c r="X57" s="18">
        <f>S57*T57/W57</f>
        <v>20.491930248289943</v>
      </c>
      <c r="Y57" s="18">
        <f>20.61-X57</f>
        <v>0.11806975171005618</v>
      </c>
      <c r="Z57" s="18">
        <f>R57/Y57</f>
        <v>1.7030971728508071</v>
      </c>
      <c r="AA57">
        <f>Y57*(1-0.2061*Z57)/(1-0.2061)</f>
        <v>9.6518813017614655E-2</v>
      </c>
      <c r="AB57" s="18">
        <f>R57/AA57</f>
        <v>2.0833685584166437</v>
      </c>
      <c r="AC57">
        <v>34.6</v>
      </c>
      <c r="AD57">
        <v>-2.2000000000000002</v>
      </c>
      <c r="AF57" s="25">
        <v>33.9</v>
      </c>
      <c r="AG57">
        <v>0.513713198477869</v>
      </c>
      <c r="AH57">
        <v>0.1490305419699762</v>
      </c>
      <c r="AI57">
        <v>0.32725115161225715</v>
      </c>
      <c r="AJ57">
        <v>7.0340056078509919E-2</v>
      </c>
      <c r="AK57" s="18">
        <v>-26.775566734571932</v>
      </c>
      <c r="AL57" s="54">
        <v>-28.928742041636912</v>
      </c>
      <c r="AO57">
        <f t="shared" ref="AO57:AO67" si="6">K57*P57/O57</f>
        <v>4167.2067109355912</v>
      </c>
      <c r="AP57">
        <f>J57/(BG57-H57)</f>
        <v>0.48253968253820423</v>
      </c>
      <c r="AQ57">
        <f>K57*P57/O57*AP57/10000</f>
        <v>0.20108426033659343</v>
      </c>
      <c r="AS57">
        <v>2600</v>
      </c>
      <c r="AT57">
        <f>AS57/10000</f>
        <v>0.26</v>
      </c>
      <c r="AU57" s="18">
        <f t="shared" ref="AU57:AU67" si="7">T57-V57</f>
        <v>959.23856289051025</v>
      </c>
      <c r="AV57">
        <f t="shared" ref="AV57:AV67" si="8">S57*T57/AU57</f>
        <v>20.491930248289943</v>
      </c>
      <c r="AW57">
        <f>20.63-AV57</f>
        <v>0.13806975171005575</v>
      </c>
      <c r="AX57" s="18">
        <f>R57/AW57</f>
        <v>1.4563961899407709</v>
      </c>
      <c r="AY57" s="18">
        <f>AW57*(1-0.2095*AX57)/(1-0.2095)</f>
        <v>0.12136951191592593</v>
      </c>
      <c r="AZ57" s="12">
        <f>R57/AY57</f>
        <v>1.6567938451947211</v>
      </c>
      <c r="BA57">
        <f>K57/10000/(20.45-S57)</f>
        <v>0.54679392456938825</v>
      </c>
      <c r="BF57" s="18">
        <f>Q57/10000/J57/100*G57*T57*12/(273+U57)/(E57)/83.14</f>
        <v>1.4002867844505746</v>
      </c>
      <c r="BG57" s="32">
        <v>44427.65902777778</v>
      </c>
      <c r="DD57" s="15" t="s">
        <v>18</v>
      </c>
      <c r="DE57" s="15"/>
      <c r="DF57" s="12">
        <v>18.896562500000002</v>
      </c>
      <c r="DH57" s="18"/>
      <c r="DI57" s="32"/>
      <c r="DJ57" s="32"/>
      <c r="DK57" s="18"/>
      <c r="DL57" s="18"/>
    </row>
    <row r="58" spans="1:121" ht="16.5" thickBot="1">
      <c r="A58" t="s">
        <v>189</v>
      </c>
      <c r="B58" t="s">
        <v>17</v>
      </c>
      <c r="C58" s="52">
        <v>44424</v>
      </c>
      <c r="D58" s="10">
        <v>2</v>
      </c>
      <c r="E58">
        <v>0.74</v>
      </c>
      <c r="G58" s="18">
        <v>280</v>
      </c>
      <c r="H58" s="32">
        <v>44425.693749999999</v>
      </c>
      <c r="I58" s="32">
        <v>44426.624305555553</v>
      </c>
      <c r="J58" s="18">
        <f t="shared" si="3"/>
        <v>0.93055555555474712</v>
      </c>
      <c r="K58">
        <v>13594.814525470831</v>
      </c>
      <c r="O58">
        <v>0.82599999999999996</v>
      </c>
      <c r="P58">
        <v>1.149</v>
      </c>
      <c r="Q58" s="18">
        <f t="shared" ref="Q58:Q67" si="9">K58*P58/O58</f>
        <v>18910.946597779643</v>
      </c>
      <c r="R58" s="55">
        <f t="shared" ref="R58:R65" si="10">(K58*P58/O58*AP58)/10000</f>
        <v>1.8910946597779643</v>
      </c>
      <c r="S58" s="12">
        <v>18.183352941176469</v>
      </c>
      <c r="T58" s="18">
        <v>989</v>
      </c>
      <c r="U58">
        <v>23.7</v>
      </c>
      <c r="V58">
        <f t="shared" si="4"/>
        <v>29.761437109489748</v>
      </c>
      <c r="W58" s="18">
        <f t="shared" si="5"/>
        <v>959.23856289051025</v>
      </c>
      <c r="X58" s="18">
        <f t="shared" ref="X58:X67" si="11">S58*T58/W58</f>
        <v>18.747511572755847</v>
      </c>
      <c r="Y58" s="18">
        <f>20.61-X58</f>
        <v>1.862488427244152</v>
      </c>
      <c r="Z58" s="18">
        <f t="shared" ref="Z58:Z66" si="12">R58/Y58</f>
        <v>1.0153591464598466</v>
      </c>
      <c r="AA58" s="55">
        <f t="shared" ref="AA58:AA67" si="13">Y58*(1-0.2061*Z58)/(1-0.2061)</f>
        <v>1.8550621210025362</v>
      </c>
      <c r="AB58" s="18">
        <f>R58/AA58</f>
        <v>1.0194238987295774</v>
      </c>
      <c r="AC58">
        <v>-17.600000000000001</v>
      </c>
      <c r="AD58">
        <v>-18.3</v>
      </c>
      <c r="AF58" s="25">
        <v>20.9</v>
      </c>
      <c r="AG58">
        <v>0.61585331594261061</v>
      </c>
      <c r="AH58">
        <v>1.3418040823059656</v>
      </c>
      <c r="AI58">
        <v>0.49872780174576103</v>
      </c>
      <c r="AJ58">
        <v>1.1032936289756194</v>
      </c>
      <c r="AK58" s="18">
        <v>-26.328189642039284</v>
      </c>
      <c r="AL58">
        <v>-27.582945059569244</v>
      </c>
      <c r="AO58">
        <f t="shared" si="6"/>
        <v>18910.946597779643</v>
      </c>
      <c r="AP58">
        <f t="shared" ref="AP58:AP67" si="14">J58/(BG58-H58)</f>
        <v>1</v>
      </c>
      <c r="AQ58">
        <f t="shared" ref="AQ58:AQ67" si="15">K58*P58/O58*AP58/10000</f>
        <v>1.8910946597779643</v>
      </c>
      <c r="AS58">
        <v>16000</v>
      </c>
      <c r="AT58">
        <f t="shared" ref="AT58:AT67" si="16">AS58/10000</f>
        <v>1.6</v>
      </c>
      <c r="AU58" s="18">
        <f t="shared" si="7"/>
        <v>959.23856289051025</v>
      </c>
      <c r="AV58">
        <f t="shared" si="8"/>
        <v>18.747511572755847</v>
      </c>
      <c r="AW58">
        <f t="shared" ref="AW58:AW67" si="17">20.63-AV58</f>
        <v>1.8824884272441516</v>
      </c>
      <c r="AX58" s="18">
        <f t="shared" ref="AX58:AX67" si="18">AQ58/AW58</f>
        <v>1.0045717319741572</v>
      </c>
      <c r="AY58" s="18">
        <f t="shared" ref="AY58:AY64" si="19">AW58*(1-0.2095*AX58)/(1-0.2095)</f>
        <v>1.8802075850988844</v>
      </c>
      <c r="AZ58" s="12">
        <f t="shared" ref="AZ58:AZ64" si="20">AQ58/AY58</f>
        <v>1.0057903578122771</v>
      </c>
      <c r="BF58" s="18">
        <f t="shared" ref="BF58:BF67" si="21">Q58/10000/J58/100*G58*T58*12/(273+U58)/(E58)/83.14</f>
        <v>3.6995358889249332</v>
      </c>
      <c r="BG58" s="32">
        <v>44426.624305555553</v>
      </c>
      <c r="CA58" s="40"/>
      <c r="CB58" s="40"/>
      <c r="CC58" s="40"/>
      <c r="CD58" s="40"/>
      <c r="CE58" s="40"/>
      <c r="CF58" s="40"/>
      <c r="DA58" s="12"/>
      <c r="DD58" s="15" t="s">
        <v>19</v>
      </c>
      <c r="DE58" s="15"/>
      <c r="DF58" s="12">
        <v>18.490520000000004</v>
      </c>
      <c r="DH58" s="18"/>
      <c r="DI58" s="32"/>
      <c r="DJ58" s="32"/>
      <c r="DK58" s="18"/>
      <c r="DL58" s="18"/>
    </row>
    <row r="59" spans="1:121" ht="16.5" thickBot="1">
      <c r="A59" t="s">
        <v>189</v>
      </c>
      <c r="B59" t="s">
        <v>17</v>
      </c>
      <c r="C59" s="52">
        <v>44424</v>
      </c>
      <c r="D59" s="10">
        <v>3</v>
      </c>
      <c r="E59">
        <v>0.623</v>
      </c>
      <c r="G59" s="18">
        <v>280</v>
      </c>
      <c r="H59" s="32">
        <v>44425.722916666666</v>
      </c>
      <c r="I59" s="32">
        <v>44426.627083333333</v>
      </c>
      <c r="J59" s="18">
        <f t="shared" si="3"/>
        <v>0.90416666666715173</v>
      </c>
      <c r="K59">
        <v>9614.0138951032495</v>
      </c>
      <c r="O59">
        <v>0.81</v>
      </c>
      <c r="P59">
        <v>1.127</v>
      </c>
      <c r="Q59" s="18">
        <f t="shared" si="9"/>
        <v>13376.535382446127</v>
      </c>
      <c r="R59" s="55">
        <f t="shared" si="10"/>
        <v>1.3376535382446126</v>
      </c>
      <c r="S59" s="12">
        <v>18.896562500000002</v>
      </c>
      <c r="T59" s="18">
        <v>989</v>
      </c>
      <c r="U59">
        <v>23.7</v>
      </c>
      <c r="V59">
        <f t="shared" si="4"/>
        <v>29.761437109489748</v>
      </c>
      <c r="W59" s="18">
        <f t="shared" si="5"/>
        <v>959.23856289051025</v>
      </c>
      <c r="X59" s="18">
        <f t="shared" si="11"/>
        <v>19.482849246786561</v>
      </c>
      <c r="Y59" s="18">
        <f t="shared" ref="Y59:Y66" si="22">20.61-X59</f>
        <v>1.1271507532134386</v>
      </c>
      <c r="Z59" s="18">
        <f t="shared" si="12"/>
        <v>1.1867565491404262</v>
      </c>
      <c r="AA59" s="55">
        <f t="shared" si="13"/>
        <v>1.0725032862844488</v>
      </c>
      <c r="AB59" s="18">
        <f t="shared" ref="AB59:AB67" si="23">R59/AA59</f>
        <v>1.2472255846215103</v>
      </c>
      <c r="AC59">
        <v>-14.7</v>
      </c>
      <c r="AD59">
        <v>-15.1</v>
      </c>
      <c r="AF59" s="25">
        <v>5.3</v>
      </c>
      <c r="AG59">
        <v>0.39553933819854037</v>
      </c>
      <c r="AH59">
        <v>1.0638699923765202</v>
      </c>
      <c r="AI59">
        <v>0.30724282715185441</v>
      </c>
      <c r="AJ59">
        <v>1.2050254123762871</v>
      </c>
      <c r="AK59" s="18">
        <v>-27.081828492692011</v>
      </c>
      <c r="AL59" s="54">
        <v>-28.630932378454133</v>
      </c>
      <c r="AO59">
        <f t="shared" si="6"/>
        <v>13376.535382446127</v>
      </c>
      <c r="AP59">
        <f t="shared" si="14"/>
        <v>1</v>
      </c>
      <c r="AQ59">
        <f t="shared" si="15"/>
        <v>1.3376535382446126</v>
      </c>
      <c r="AS59">
        <v>1300</v>
      </c>
      <c r="AT59">
        <f t="shared" si="16"/>
        <v>0.13</v>
      </c>
      <c r="AU59" s="18">
        <f t="shared" si="7"/>
        <v>959.23856289051025</v>
      </c>
      <c r="AV59">
        <f t="shared" si="8"/>
        <v>19.482849246786561</v>
      </c>
      <c r="AW59">
        <f t="shared" si="17"/>
        <v>1.1471507532134382</v>
      </c>
      <c r="AX59" s="18">
        <f t="shared" si="18"/>
        <v>1.1660660418846709</v>
      </c>
      <c r="AY59" s="18">
        <f t="shared" si="19"/>
        <v>1.0966632978509701</v>
      </c>
      <c r="AZ59" s="12">
        <f t="shared" si="20"/>
        <v>1.2197486146074998</v>
      </c>
      <c r="BF59" s="18">
        <f t="shared" si="21"/>
        <v>3.1990063808844624</v>
      </c>
      <c r="BG59" s="32">
        <v>44426.627083333333</v>
      </c>
      <c r="CF59" s="41"/>
      <c r="DA59" s="12"/>
      <c r="DD59" s="15" t="s">
        <v>20</v>
      </c>
      <c r="DE59" s="15"/>
      <c r="DF59" s="12">
        <v>19.065076923076923</v>
      </c>
      <c r="DH59" s="18"/>
      <c r="DI59" s="32"/>
      <c r="DJ59" s="32"/>
      <c r="DK59" s="18"/>
      <c r="DL59" s="18"/>
    </row>
    <row r="60" spans="1:121" ht="16.5" thickBot="1">
      <c r="A60" t="s">
        <v>189</v>
      </c>
      <c r="B60" t="s">
        <v>17</v>
      </c>
      <c r="C60" s="52">
        <v>44424</v>
      </c>
      <c r="D60" s="10">
        <v>4</v>
      </c>
      <c r="E60">
        <v>0.94299999999999995</v>
      </c>
      <c r="G60" s="18">
        <v>280</v>
      </c>
      <c r="H60" s="32">
        <v>44425.71875</v>
      </c>
      <c r="I60" s="32">
        <v>44426.629861111112</v>
      </c>
      <c r="J60" s="18">
        <f t="shared" si="3"/>
        <v>0.91111111111240461</v>
      </c>
      <c r="K60">
        <v>14592.355703978666</v>
      </c>
      <c r="O60">
        <v>0.83099999999999996</v>
      </c>
      <c r="P60">
        <v>1.125</v>
      </c>
      <c r="Q60" s="18">
        <f t="shared" si="9"/>
        <v>19754.994184086645</v>
      </c>
      <c r="R60" s="55">
        <f t="shared" si="10"/>
        <v>1.9754994184086645</v>
      </c>
      <c r="S60" s="12">
        <v>18.490520000000004</v>
      </c>
      <c r="T60" s="18">
        <v>989</v>
      </c>
      <c r="U60">
        <v>23.7</v>
      </c>
      <c r="V60">
        <f t="shared" si="4"/>
        <v>29.761437109489748</v>
      </c>
      <c r="W60" s="18">
        <f t="shared" si="5"/>
        <v>959.23856289051025</v>
      </c>
      <c r="X60" s="18">
        <f t="shared" si="11"/>
        <v>19.064208829235046</v>
      </c>
      <c r="Y60" s="18">
        <f t="shared" si="22"/>
        <v>1.5457911707649536</v>
      </c>
      <c r="Z60" s="18">
        <f t="shared" si="12"/>
        <v>1.2779859632857551</v>
      </c>
      <c r="AA60" s="55">
        <f t="shared" si="13"/>
        <v>1.4342369827823753</v>
      </c>
      <c r="AB60" s="18">
        <f t="shared" si="23"/>
        <v>1.3773870302634763</v>
      </c>
      <c r="AC60">
        <v>-16.399999999999999</v>
      </c>
      <c r="AD60">
        <v>-4</v>
      </c>
      <c r="AF60" s="25">
        <v>1.9</v>
      </c>
      <c r="AG60">
        <v>0.55697525937749404</v>
      </c>
      <c r="AH60">
        <v>1.3180892107845643</v>
      </c>
      <c r="AI60">
        <v>0.42024241819632885</v>
      </c>
      <c r="AJ60">
        <v>1.1634328012769355</v>
      </c>
      <c r="AK60" s="18">
        <v>-25.611483923297811</v>
      </c>
      <c r="AL60">
        <v>-27.489318814852489</v>
      </c>
      <c r="AO60">
        <f t="shared" si="6"/>
        <v>19754.994184086645</v>
      </c>
      <c r="AP60">
        <f t="shared" si="14"/>
        <v>1</v>
      </c>
      <c r="AQ60">
        <f t="shared" si="15"/>
        <v>1.9754994184086645</v>
      </c>
      <c r="AS60">
        <v>18900</v>
      </c>
      <c r="AT60">
        <f t="shared" si="16"/>
        <v>1.89</v>
      </c>
      <c r="AU60" s="18">
        <f t="shared" si="7"/>
        <v>959.23856289051025</v>
      </c>
      <c r="AV60">
        <f t="shared" si="8"/>
        <v>19.064208829235046</v>
      </c>
      <c r="AW60">
        <f t="shared" si="17"/>
        <v>1.5657911707649532</v>
      </c>
      <c r="AX60" s="18">
        <f t="shared" si="18"/>
        <v>1.2616621266573831</v>
      </c>
      <c r="AY60" s="18">
        <f t="shared" si="19"/>
        <v>1.4572094150643113</v>
      </c>
      <c r="AZ60" s="12">
        <f t="shared" si="20"/>
        <v>1.3556729719053313</v>
      </c>
      <c r="BF60" s="18">
        <f t="shared" si="21"/>
        <v>3.0974326574576292</v>
      </c>
      <c r="BG60" s="32">
        <v>44426.629861111112</v>
      </c>
      <c r="CB60" s="18"/>
      <c r="CF60" s="41"/>
      <c r="DD60" s="15" t="s">
        <v>21</v>
      </c>
      <c r="DE60" s="15"/>
      <c r="DF60" s="12">
        <v>18.414000000000001</v>
      </c>
      <c r="DH60" s="18"/>
      <c r="DI60" s="32"/>
      <c r="DJ60" s="32"/>
      <c r="DK60" s="18"/>
      <c r="DL60" s="18"/>
    </row>
    <row r="61" spans="1:121" ht="16.5" thickBot="1">
      <c r="A61" t="s">
        <v>189</v>
      </c>
      <c r="B61" t="s">
        <v>17</v>
      </c>
      <c r="C61" s="52">
        <v>44424</v>
      </c>
      <c r="D61" s="10">
        <v>5</v>
      </c>
      <c r="E61">
        <v>0.69499999999999995</v>
      </c>
      <c r="G61" s="18">
        <v>280</v>
      </c>
      <c r="H61" s="32">
        <v>44425.727777777778</v>
      </c>
      <c r="I61" s="32">
        <v>44426.633333333331</v>
      </c>
      <c r="J61" s="18">
        <f t="shared" si="3"/>
        <v>0.90555555555329192</v>
      </c>
      <c r="K61">
        <v>9276.8157932403919</v>
      </c>
      <c r="O61">
        <v>0.82499999999999996</v>
      </c>
      <c r="P61">
        <v>1.1240000000000001</v>
      </c>
      <c r="Q61" s="18">
        <f t="shared" si="9"/>
        <v>12638.95872921479</v>
      </c>
      <c r="R61" s="55">
        <f t="shared" si="10"/>
        <v>1.2638958729214791</v>
      </c>
      <c r="S61" s="12">
        <v>19.065076923076923</v>
      </c>
      <c r="T61" s="18">
        <v>989</v>
      </c>
      <c r="U61">
        <v>23.7</v>
      </c>
      <c r="V61">
        <f t="shared" si="4"/>
        <v>29.761437109489748</v>
      </c>
      <c r="W61" s="18">
        <f t="shared" si="5"/>
        <v>959.23856289051025</v>
      </c>
      <c r="X61" s="18">
        <f t="shared" si="11"/>
        <v>19.656592016177388</v>
      </c>
      <c r="Y61" s="18">
        <f t="shared" si="22"/>
        <v>0.95340798382261127</v>
      </c>
      <c r="Z61" s="18">
        <f t="shared" si="12"/>
        <v>1.3256610961594764</v>
      </c>
      <c r="AA61" s="55">
        <f t="shared" si="13"/>
        <v>0.87280393552524793</v>
      </c>
      <c r="AB61" s="18">
        <f t="shared" si="23"/>
        <v>1.448086817070634</v>
      </c>
      <c r="AC61">
        <v>-13.8</v>
      </c>
      <c r="AD61">
        <v>-11.7</v>
      </c>
      <c r="AF61" s="25">
        <v>35.299999999999997</v>
      </c>
      <c r="AG61">
        <v>0.474655567740006</v>
      </c>
      <c r="AH61">
        <v>0.91210710950304708</v>
      </c>
      <c r="AI61">
        <v>0.42416010367859636</v>
      </c>
      <c r="AJ61">
        <v>0.57066926527763939</v>
      </c>
      <c r="AK61" s="18">
        <v>-26.004688940556797</v>
      </c>
      <c r="AL61">
        <v>-27.93520518232177</v>
      </c>
      <c r="AO61">
        <f t="shared" si="6"/>
        <v>12638.95872921479</v>
      </c>
      <c r="AP61">
        <f t="shared" si="14"/>
        <v>1</v>
      </c>
      <c r="AQ61">
        <f t="shared" si="15"/>
        <v>1.2638958729214791</v>
      </c>
      <c r="AS61">
        <v>12800</v>
      </c>
      <c r="AT61">
        <f t="shared" si="16"/>
        <v>1.28</v>
      </c>
      <c r="AU61" s="18">
        <f t="shared" si="7"/>
        <v>959.23856289051025</v>
      </c>
      <c r="AV61">
        <f t="shared" si="8"/>
        <v>19.656592016177388</v>
      </c>
      <c r="AW61">
        <f t="shared" si="17"/>
        <v>0.97340798382261084</v>
      </c>
      <c r="AX61" s="18">
        <f t="shared" si="18"/>
        <v>1.2984235735956378</v>
      </c>
      <c r="AY61" s="18">
        <f t="shared" si="19"/>
        <v>0.89642226242322698</v>
      </c>
      <c r="AZ61" s="12">
        <f t="shared" si="20"/>
        <v>1.4099336059603094</v>
      </c>
      <c r="BF61" s="18">
        <f t="shared" si="21"/>
        <v>2.7053246789640593</v>
      </c>
      <c r="BG61" s="32">
        <v>44426.633333333331</v>
      </c>
      <c r="CF61" s="41"/>
      <c r="DD61" s="15" t="s">
        <v>22</v>
      </c>
      <c r="DE61" s="15"/>
      <c r="DF61" s="12">
        <v>19.507105263157893</v>
      </c>
      <c r="DH61" s="18"/>
      <c r="DI61" s="32"/>
      <c r="DJ61" s="32"/>
      <c r="DK61" s="18"/>
      <c r="DL61" s="18"/>
    </row>
    <row r="62" spans="1:121" ht="16.5" thickBot="1">
      <c r="A62" t="s">
        <v>189</v>
      </c>
      <c r="B62" t="s">
        <v>12</v>
      </c>
      <c r="C62" s="52">
        <v>44424</v>
      </c>
      <c r="D62" s="10">
        <v>7</v>
      </c>
      <c r="E62">
        <v>1.044</v>
      </c>
      <c r="G62" s="18">
        <v>280</v>
      </c>
      <c r="H62" s="32">
        <v>44425.698611111111</v>
      </c>
      <c r="I62" s="32">
        <v>44426.643055555556</v>
      </c>
      <c r="J62" s="18">
        <f t="shared" si="3"/>
        <v>0.94444444444525288</v>
      </c>
      <c r="K62">
        <v>18095.641919736772</v>
      </c>
      <c r="O62">
        <v>0.82399999999999995</v>
      </c>
      <c r="P62">
        <v>1.1160000000000001</v>
      </c>
      <c r="Q62" s="18">
        <f t="shared" si="9"/>
        <v>24508.175221391069</v>
      </c>
      <c r="R62" s="55">
        <f t="shared" si="10"/>
        <v>2.4508175221391069</v>
      </c>
      <c r="S62" s="12">
        <v>18.414000000000001</v>
      </c>
      <c r="T62" s="18">
        <v>989</v>
      </c>
      <c r="U62">
        <v>23.7</v>
      </c>
      <c r="V62">
        <f t="shared" si="4"/>
        <v>29.761437109489748</v>
      </c>
      <c r="W62" s="18">
        <f t="shared" si="5"/>
        <v>959.23856289051025</v>
      </c>
      <c r="X62" s="18">
        <f t="shared" si="11"/>
        <v>18.985314711621637</v>
      </c>
      <c r="Y62" s="18">
        <f t="shared" si="22"/>
        <v>1.6246852883783625</v>
      </c>
      <c r="Z62" s="18">
        <f t="shared" si="12"/>
        <v>1.5084875450465407</v>
      </c>
      <c r="AA62" s="55">
        <f t="shared" si="13"/>
        <v>1.4102176559585495</v>
      </c>
      <c r="AB62" s="18">
        <f t="shared" si="23"/>
        <v>1.7379001828432246</v>
      </c>
      <c r="AC62">
        <v>-14.8</v>
      </c>
      <c r="AD62">
        <v>4.5999999999999996</v>
      </c>
      <c r="AF62" s="25">
        <v>41.4</v>
      </c>
      <c r="AG62">
        <v>0.5764009975062343</v>
      </c>
      <c r="AH62">
        <v>0.96013747489296053</v>
      </c>
      <c r="AI62">
        <v>0.53395810473815464</v>
      </c>
      <c r="AJ62">
        <v>0.22856462842892772</v>
      </c>
      <c r="AK62" s="18">
        <v>-25.810303366205261</v>
      </c>
      <c r="AL62" s="54">
        <v>-28.631432209889919</v>
      </c>
      <c r="AO62">
        <f t="shared" si="6"/>
        <v>24508.175221391069</v>
      </c>
      <c r="AP62">
        <f t="shared" si="14"/>
        <v>1</v>
      </c>
      <c r="AQ62">
        <f t="shared" si="15"/>
        <v>2.4508175221391069</v>
      </c>
      <c r="AS62">
        <v>20300</v>
      </c>
      <c r="AT62">
        <f t="shared" si="16"/>
        <v>2.0299999999999998</v>
      </c>
      <c r="AU62" s="18">
        <f t="shared" si="7"/>
        <v>959.23856289051025</v>
      </c>
      <c r="AV62">
        <f t="shared" si="8"/>
        <v>18.985314711621637</v>
      </c>
      <c r="AW62">
        <f t="shared" si="17"/>
        <v>1.644685288378362</v>
      </c>
      <c r="AX62" s="18">
        <f t="shared" si="18"/>
        <v>1.4901437615190081</v>
      </c>
      <c r="AY62" s="18">
        <f t="shared" si="19"/>
        <v>1.4310424003671336</v>
      </c>
      <c r="AZ62" s="12">
        <f t="shared" si="20"/>
        <v>1.712609997796257</v>
      </c>
      <c r="BF62" s="18">
        <f t="shared" si="21"/>
        <v>3.3484364758208005</v>
      </c>
      <c r="BG62" s="32">
        <v>44426.643055555556</v>
      </c>
      <c r="CF62" s="41"/>
      <c r="DD62" s="15" t="s">
        <v>23</v>
      </c>
      <c r="DE62" s="15"/>
      <c r="DF62" s="12">
        <v>18.142578947368424</v>
      </c>
      <c r="DH62" s="18"/>
      <c r="DI62" s="32"/>
      <c r="DJ62" s="32"/>
      <c r="DK62" s="18"/>
      <c r="DL62" s="18"/>
    </row>
    <row r="63" spans="1:121" ht="16.5" thickBot="1">
      <c r="A63" t="s">
        <v>189</v>
      </c>
      <c r="B63" t="s">
        <v>12</v>
      </c>
      <c r="C63" s="52">
        <v>44424</v>
      </c>
      <c r="D63" s="10">
        <v>8</v>
      </c>
      <c r="E63">
        <v>0.91300000000000003</v>
      </c>
      <c r="G63" s="18">
        <v>280</v>
      </c>
      <c r="H63" s="32">
        <v>44425.702777777777</v>
      </c>
      <c r="I63" s="32">
        <v>44426.646527777775</v>
      </c>
      <c r="J63" s="18">
        <f t="shared" si="3"/>
        <v>0.94374999999854481</v>
      </c>
      <c r="K63">
        <v>9798.2963681035617</v>
      </c>
      <c r="O63">
        <v>0.82399999999999995</v>
      </c>
      <c r="P63">
        <v>1.127</v>
      </c>
      <c r="Q63" s="18">
        <f t="shared" si="9"/>
        <v>13401.310687928051</v>
      </c>
      <c r="R63" s="55">
        <f t="shared" si="10"/>
        <v>0.64697624244693441</v>
      </c>
      <c r="S63" s="12">
        <v>19.507105263157893</v>
      </c>
      <c r="T63" s="18">
        <v>989</v>
      </c>
      <c r="U63">
        <v>23.7</v>
      </c>
      <c r="V63">
        <f t="shared" si="4"/>
        <v>29.761437109489748</v>
      </c>
      <c r="W63" s="18">
        <f t="shared" si="5"/>
        <v>959.23856289051025</v>
      </c>
      <c r="X63" s="18">
        <f t="shared" si="11"/>
        <v>20.1123347742904</v>
      </c>
      <c r="Y63" s="18">
        <f t="shared" si="22"/>
        <v>0.49766522570959992</v>
      </c>
      <c r="Z63" s="18">
        <f t="shared" si="12"/>
        <v>1.300023005474088</v>
      </c>
      <c r="AA63" s="55">
        <f t="shared" si="13"/>
        <v>0.45890341622532649</v>
      </c>
      <c r="AB63" s="18">
        <f t="shared" si="23"/>
        <v>1.4098309569551388</v>
      </c>
      <c r="AC63">
        <v>13.6</v>
      </c>
      <c r="AD63">
        <v>-12.9</v>
      </c>
      <c r="AF63" s="25">
        <v>14.5</v>
      </c>
      <c r="AG63">
        <v>0.4364302014088699</v>
      </c>
      <c r="AH63">
        <v>0.71545002803879143</v>
      </c>
      <c r="AI63">
        <v>0.33205972814763374</v>
      </c>
      <c r="AJ63">
        <v>0.21398819327314217</v>
      </c>
      <c r="AK63" s="18">
        <v>-28.233889099927698</v>
      </c>
      <c r="AL63">
        <v>-27.979372733876243</v>
      </c>
      <c r="AO63">
        <f t="shared" si="6"/>
        <v>13401.310687928051</v>
      </c>
      <c r="AP63">
        <f t="shared" si="14"/>
        <v>0.48277087033713273</v>
      </c>
      <c r="AQ63">
        <f t="shared" si="15"/>
        <v>0.64697624244693441</v>
      </c>
      <c r="AS63">
        <v>4400</v>
      </c>
      <c r="AT63">
        <f t="shared" si="16"/>
        <v>0.44</v>
      </c>
      <c r="AU63" s="18">
        <f t="shared" si="7"/>
        <v>959.23856289051025</v>
      </c>
      <c r="AV63">
        <f t="shared" si="8"/>
        <v>20.1123347742904</v>
      </c>
      <c r="AW63">
        <f t="shared" si="17"/>
        <v>0.5176652257095995</v>
      </c>
      <c r="AX63" s="18">
        <f t="shared" si="18"/>
        <v>1.2497966066004904</v>
      </c>
      <c r="AY63" s="18">
        <f t="shared" si="19"/>
        <v>0.48339494360147595</v>
      </c>
      <c r="AZ63" s="12">
        <f t="shared" si="20"/>
        <v>1.3384009307724976</v>
      </c>
      <c r="BF63" s="18">
        <f t="shared" si="21"/>
        <v>2.0952098930932119</v>
      </c>
      <c r="BG63" s="32">
        <v>44427.657638888886</v>
      </c>
      <c r="CF63" s="41"/>
      <c r="DH63" s="18"/>
      <c r="DI63" s="32"/>
      <c r="DJ63" s="32"/>
      <c r="DK63" s="18"/>
      <c r="DL63" s="18"/>
    </row>
    <row r="64" spans="1:121" ht="16.5" thickBot="1">
      <c r="A64" t="s">
        <v>189</v>
      </c>
      <c r="B64" t="s">
        <v>17</v>
      </c>
      <c r="C64" s="52">
        <v>44424</v>
      </c>
      <c r="D64" s="10">
        <v>9</v>
      </c>
      <c r="E64">
        <v>0.71399999999999997</v>
      </c>
      <c r="G64" s="18">
        <v>280</v>
      </c>
      <c r="H64" s="32">
        <v>44425.731249999997</v>
      </c>
      <c r="I64" s="32">
        <v>44426.635416666664</v>
      </c>
      <c r="J64" s="18">
        <f t="shared" si="3"/>
        <v>0.90416666666715173</v>
      </c>
      <c r="K64">
        <v>12640.734608301986</v>
      </c>
      <c r="O64">
        <v>0.81799999999999995</v>
      </c>
      <c r="P64">
        <v>1.115</v>
      </c>
      <c r="Q64" s="18">
        <f t="shared" si="9"/>
        <v>17230.341183687917</v>
      </c>
      <c r="R64" s="55">
        <f t="shared" si="10"/>
        <v>1.7230341183687916</v>
      </c>
      <c r="S64" s="12">
        <v>18.142578947368424</v>
      </c>
      <c r="T64" s="18">
        <v>989</v>
      </c>
      <c r="U64">
        <v>23.7</v>
      </c>
      <c r="V64">
        <f t="shared" si="4"/>
        <v>29.761437109489748</v>
      </c>
      <c r="W64" s="18">
        <f t="shared" si="5"/>
        <v>959.23856289051025</v>
      </c>
      <c r="X64" s="18">
        <f t="shared" si="11"/>
        <v>18.705472520703307</v>
      </c>
      <c r="Y64" s="18">
        <f t="shared" si="22"/>
        <v>1.9045274792966929</v>
      </c>
      <c r="Z64" s="18">
        <f t="shared" si="12"/>
        <v>0.90470425714470482</v>
      </c>
      <c r="AA64" s="55">
        <f t="shared" si="13"/>
        <v>1.9516439696446464</v>
      </c>
      <c r="AB64" s="18">
        <f t="shared" si="23"/>
        <v>0.882862932567829</v>
      </c>
      <c r="AC64">
        <v>-11.8</v>
      </c>
      <c r="AD64">
        <v>7.6</v>
      </c>
      <c r="AF64" s="25">
        <v>33.200000000000003</v>
      </c>
      <c r="AG64">
        <v>0.64503145910316595</v>
      </c>
      <c r="AH64">
        <v>1.2745156248673395</v>
      </c>
      <c r="AI64">
        <v>0.49254169579546592</v>
      </c>
      <c r="AJ64">
        <v>0.87736598422051326</v>
      </c>
      <c r="AK64" s="18">
        <v>-26.367557585185367</v>
      </c>
      <c r="AL64">
        <v>-28.240144586463554</v>
      </c>
      <c r="AO64">
        <f t="shared" si="6"/>
        <v>17230.341183687917</v>
      </c>
      <c r="AP64">
        <f t="shared" si="14"/>
        <v>1</v>
      </c>
      <c r="AQ64">
        <f t="shared" si="15"/>
        <v>1.7230341183687916</v>
      </c>
      <c r="AS64">
        <v>18000</v>
      </c>
      <c r="AT64">
        <f t="shared" si="16"/>
        <v>1.8</v>
      </c>
      <c r="AU64" s="18">
        <f t="shared" si="7"/>
        <v>959.23856289051025</v>
      </c>
      <c r="AV64">
        <f t="shared" si="8"/>
        <v>18.705472520703307</v>
      </c>
      <c r="AW64">
        <f t="shared" si="17"/>
        <v>1.9245274792966924</v>
      </c>
      <c r="AX64" s="18">
        <f t="shared" si="18"/>
        <v>0.89530242457149256</v>
      </c>
      <c r="AY64" s="18">
        <f t="shared" si="19"/>
        <v>1.9779276805799246</v>
      </c>
      <c r="AZ64" s="12">
        <f t="shared" si="20"/>
        <v>0.87113100002908161</v>
      </c>
      <c r="BF64" s="18">
        <f t="shared" si="21"/>
        <v>3.5954659127596242</v>
      </c>
      <c r="BG64" s="32">
        <v>44426.635416666664</v>
      </c>
      <c r="CF64" s="41"/>
      <c r="DH64" s="18"/>
      <c r="DI64" s="32"/>
      <c r="DJ64" s="32"/>
      <c r="DK64" s="18"/>
      <c r="DL64" s="18"/>
    </row>
    <row r="65" spans="1:116" ht="15.75" thickBot="1">
      <c r="A65" t="s">
        <v>189</v>
      </c>
      <c r="B65" t="s">
        <v>12</v>
      </c>
      <c r="C65" s="52">
        <v>44424</v>
      </c>
      <c r="D65" s="10">
        <v>10</v>
      </c>
      <c r="E65">
        <v>0.53700000000000003</v>
      </c>
      <c r="G65" s="18">
        <v>280</v>
      </c>
      <c r="H65" s="32">
        <v>44425.710416666669</v>
      </c>
      <c r="I65" s="32">
        <v>44426.649305555555</v>
      </c>
      <c r="J65" s="18">
        <f t="shared" si="3"/>
        <v>0.93888888888614019</v>
      </c>
      <c r="K65">
        <v>6332.0507140845766</v>
      </c>
      <c r="O65">
        <v>0.82499999999999996</v>
      </c>
      <c r="P65">
        <v>1.155</v>
      </c>
      <c r="Q65" s="18">
        <f t="shared" si="9"/>
        <v>8864.8709997184069</v>
      </c>
      <c r="R65" s="55">
        <f t="shared" si="10"/>
        <v>0.88648709997184072</v>
      </c>
      <c r="S65" s="12">
        <v>19.60942857142857</v>
      </c>
      <c r="T65" s="18">
        <v>989</v>
      </c>
      <c r="U65">
        <v>23.7</v>
      </c>
      <c r="V65">
        <f t="shared" si="4"/>
        <v>29.761437109489748</v>
      </c>
      <c r="W65" s="18">
        <f t="shared" si="5"/>
        <v>959.23856289051025</v>
      </c>
      <c r="X65" s="18">
        <f t="shared" si="11"/>
        <v>20.217832776346064</v>
      </c>
      <c r="Y65" s="18">
        <f t="shared" si="22"/>
        <v>0.39216722365393508</v>
      </c>
      <c r="Z65" s="18">
        <f t="shared" si="12"/>
        <v>2.2604823822658733</v>
      </c>
      <c r="AA65" s="55">
        <f t="shared" si="13"/>
        <v>0.26383956713658985</v>
      </c>
      <c r="AB65" s="18">
        <f>R65/AA65</f>
        <v>3.3599475226280449</v>
      </c>
      <c r="AC65">
        <v>32.700000000000003</v>
      </c>
      <c r="AG65">
        <v>0.10292554773470804</v>
      </c>
      <c r="AH65">
        <v>0.71523948397408799</v>
      </c>
      <c r="AI65">
        <v>9.0068404877565164E-2</v>
      </c>
      <c r="AJ65">
        <v>0.20548801427580055</v>
      </c>
      <c r="AK65" s="18">
        <v>-27.904725891457417</v>
      </c>
      <c r="AL65">
        <v>-30.041378212718456</v>
      </c>
      <c r="AO65">
        <f t="shared" si="6"/>
        <v>8864.8709997184069</v>
      </c>
      <c r="AP65">
        <f t="shared" si="14"/>
        <v>1</v>
      </c>
      <c r="AQ65">
        <f t="shared" si="15"/>
        <v>0.88648709997184072</v>
      </c>
      <c r="AS65">
        <v>3600</v>
      </c>
      <c r="AT65">
        <f t="shared" si="16"/>
        <v>0.36</v>
      </c>
      <c r="AU65" s="18">
        <f t="shared" si="7"/>
        <v>959.23856289051025</v>
      </c>
      <c r="AV65">
        <f t="shared" si="8"/>
        <v>20.217832776346064</v>
      </c>
      <c r="AW65">
        <f t="shared" si="17"/>
        <v>0.41216722365393466</v>
      </c>
      <c r="AX65" s="18">
        <f t="shared" si="18"/>
        <v>2.1507947480951475</v>
      </c>
      <c r="AY65" s="18"/>
      <c r="AZ65" s="12"/>
      <c r="BF65" s="18">
        <f t="shared" si="21"/>
        <v>2.3686011591829912</v>
      </c>
      <c r="BG65" s="32">
        <v>44426.649305555555</v>
      </c>
      <c r="CF65" s="41"/>
      <c r="DH65" s="18"/>
      <c r="DI65" s="32"/>
      <c r="DJ65" s="32"/>
      <c r="DK65" s="18"/>
      <c r="DL65" s="18"/>
    </row>
    <row r="66" spans="1:116" ht="16.5" thickBot="1">
      <c r="A66" t="s">
        <v>189</v>
      </c>
      <c r="B66" t="s">
        <v>12</v>
      </c>
      <c r="C66" s="52">
        <v>44424</v>
      </c>
      <c r="D66" s="10">
        <v>11</v>
      </c>
      <c r="E66">
        <v>0.64400000000000002</v>
      </c>
      <c r="G66" s="18">
        <v>280</v>
      </c>
      <c r="H66" s="32">
        <v>44425.715277777781</v>
      </c>
      <c r="I66" s="32">
        <v>44426.652777777781</v>
      </c>
      <c r="J66" s="18">
        <f t="shared" si="3"/>
        <v>0.9375</v>
      </c>
      <c r="K66">
        <v>9861.868467017126</v>
      </c>
      <c r="O66">
        <v>0.82499999999999996</v>
      </c>
      <c r="P66">
        <v>1.1259999999999999</v>
      </c>
      <c r="Q66" s="18">
        <f t="shared" si="9"/>
        <v>13459.956234983374</v>
      </c>
      <c r="R66" s="55">
        <f>(K66*P66/O66*AP66)/10000</f>
        <v>1.3459956234983375</v>
      </c>
      <c r="S66" s="12">
        <v>18.809649999999998</v>
      </c>
      <c r="T66" s="18">
        <v>989</v>
      </c>
      <c r="U66">
        <v>23.7</v>
      </c>
      <c r="V66">
        <f t="shared" si="4"/>
        <v>29.761437109489748</v>
      </c>
      <c r="W66" s="18">
        <f t="shared" si="5"/>
        <v>959.23856289051025</v>
      </c>
      <c r="X66" s="18">
        <f t="shared" si="11"/>
        <v>19.393240190368953</v>
      </c>
      <c r="Y66" s="18">
        <f t="shared" si="22"/>
        <v>1.2167598096310464</v>
      </c>
      <c r="Z66" s="18">
        <f t="shared" si="12"/>
        <v>1.1062130856429904</v>
      </c>
      <c r="AA66" s="55">
        <f t="shared" si="13"/>
        <v>1.1832096128328995</v>
      </c>
      <c r="AB66" s="18">
        <f t="shared" si="23"/>
        <v>1.1375800271565473</v>
      </c>
      <c r="AC66">
        <v>-13.9</v>
      </c>
      <c r="AF66" s="25">
        <v>11.4</v>
      </c>
      <c r="AK66" s="18">
        <v>-27.599844222390495</v>
      </c>
      <c r="AO66">
        <f t="shared" si="6"/>
        <v>13459.956234983374</v>
      </c>
      <c r="AP66">
        <f t="shared" si="14"/>
        <v>1</v>
      </c>
      <c r="AQ66">
        <f t="shared" si="15"/>
        <v>1.3459956234983375</v>
      </c>
      <c r="AS66">
        <v>12700</v>
      </c>
      <c r="AT66">
        <f t="shared" si="16"/>
        <v>1.27</v>
      </c>
      <c r="AU66" s="18">
        <f t="shared" si="7"/>
        <v>959.23856289051025</v>
      </c>
      <c r="AV66">
        <f t="shared" si="8"/>
        <v>19.393240190368953</v>
      </c>
      <c r="AW66">
        <f t="shared" si="17"/>
        <v>1.2367598096310459</v>
      </c>
      <c r="AX66" s="18">
        <f t="shared" si="18"/>
        <v>1.0883241944123969</v>
      </c>
      <c r="AY66" s="18">
        <f t="shared" ref="AY66:AY67" si="24">AW66*(1-0.2095*AX66)/(1-0.2095)</f>
        <v>1.2078099007060648</v>
      </c>
      <c r="AZ66" s="12">
        <f>AQ66/AY66</f>
        <v>1.1144101590088735</v>
      </c>
      <c r="BF66" s="18">
        <f t="shared" si="21"/>
        <v>3.0032708894685616</v>
      </c>
      <c r="BG66" s="32">
        <v>44426.652777777781</v>
      </c>
      <c r="CF66" s="41"/>
      <c r="DH66" s="18"/>
      <c r="DI66" s="32"/>
      <c r="DJ66" s="32"/>
      <c r="DK66" s="18"/>
      <c r="DL66" s="18"/>
    </row>
    <row r="67" spans="1:116" ht="16.5" thickBot="1">
      <c r="A67" t="s">
        <v>189</v>
      </c>
      <c r="B67" t="s">
        <v>17</v>
      </c>
      <c r="C67" s="52">
        <v>44424</v>
      </c>
      <c r="D67" s="10">
        <v>12</v>
      </c>
      <c r="E67">
        <v>0.47099999999999997</v>
      </c>
      <c r="G67" s="18">
        <v>280</v>
      </c>
      <c r="H67" s="32">
        <v>44425.73541666667</v>
      </c>
      <c r="I67" s="32">
        <v>44426.638194444444</v>
      </c>
      <c r="J67" s="18">
        <f t="shared" si="3"/>
        <v>0.90277777777373558</v>
      </c>
      <c r="K67">
        <v>14988.55815074935</v>
      </c>
      <c r="O67">
        <v>0.82199999999999995</v>
      </c>
      <c r="P67">
        <v>1.1000000000000001</v>
      </c>
      <c r="Q67" s="18">
        <f t="shared" si="9"/>
        <v>20057.68122363052</v>
      </c>
      <c r="R67" s="55">
        <f>(K67*P67/O67*AP67)/10000</f>
        <v>2.0057681223630519</v>
      </c>
      <c r="S67" s="12">
        <v>18.778473684210521</v>
      </c>
      <c r="T67" s="18">
        <v>989</v>
      </c>
      <c r="U67">
        <v>23.7</v>
      </c>
      <c r="V67">
        <f t="shared" si="4"/>
        <v>29.761437109489748</v>
      </c>
      <c r="W67" s="18">
        <f t="shared" si="5"/>
        <v>959.23856289051025</v>
      </c>
      <c r="X67" s="18">
        <f t="shared" si="11"/>
        <v>19.361096594908318</v>
      </c>
      <c r="Y67" s="18">
        <f>20.61-X67</f>
        <v>1.2489034050916814</v>
      </c>
      <c r="Z67" s="18">
        <f>R67/Y67</f>
        <v>1.6060234235775901</v>
      </c>
      <c r="AA67" s="55">
        <f t="shared" si="13"/>
        <v>1.0524179305613506</v>
      </c>
      <c r="AB67" s="18">
        <f t="shared" si="23"/>
        <v>1.9058665422900887</v>
      </c>
      <c r="AC67">
        <v>-19.100000000000001</v>
      </c>
      <c r="AD67">
        <v>-20.3</v>
      </c>
      <c r="AF67" s="25">
        <v>-5.6</v>
      </c>
      <c r="AG67">
        <v>0.6256757297081168</v>
      </c>
      <c r="AH67">
        <v>1.5794368764325997</v>
      </c>
      <c r="AI67">
        <v>0.58403138744502203</v>
      </c>
      <c r="AJ67">
        <v>0.84226883246701334</v>
      </c>
      <c r="AK67" s="18">
        <v>-24.971591858580176</v>
      </c>
      <c r="AL67">
        <v>-26.688939109418421</v>
      </c>
      <c r="AO67">
        <f t="shared" si="6"/>
        <v>20057.68122363052</v>
      </c>
      <c r="AP67">
        <f t="shared" si="14"/>
        <v>1</v>
      </c>
      <c r="AQ67">
        <f t="shared" si="15"/>
        <v>2.0057681223630519</v>
      </c>
      <c r="AS67">
        <v>17100</v>
      </c>
      <c r="AT67">
        <f t="shared" si="16"/>
        <v>1.71</v>
      </c>
      <c r="AU67" s="18">
        <f t="shared" si="7"/>
        <v>959.23856289051025</v>
      </c>
      <c r="AV67">
        <f t="shared" si="8"/>
        <v>19.361096594908318</v>
      </c>
      <c r="AW67">
        <f t="shared" si="17"/>
        <v>1.268903405091681</v>
      </c>
      <c r="AX67" s="18">
        <f t="shared" si="18"/>
        <v>1.5807098588549622</v>
      </c>
      <c r="AY67" s="18">
        <f t="shared" si="24"/>
        <v>1.0736179423866181</v>
      </c>
      <c r="AZ67" s="12">
        <f>AQ67/AY67</f>
        <v>1.8682326767977573</v>
      </c>
      <c r="BF67" s="18">
        <f t="shared" si="21"/>
        <v>6.3545815861865957</v>
      </c>
      <c r="BG67" s="32">
        <v>44426.638194444444</v>
      </c>
      <c r="CF67" s="41"/>
      <c r="DH67" s="18"/>
      <c r="DI67" s="32"/>
      <c r="DJ67" s="32"/>
      <c r="DK67" s="18"/>
      <c r="DL67" s="18"/>
    </row>
    <row r="68" spans="1:116" ht="15.75">
      <c r="B68" t="e">
        <v>#N/A</v>
      </c>
      <c r="D68" s="10"/>
      <c r="G68" s="18"/>
      <c r="H68" s="32"/>
      <c r="I68" s="32"/>
      <c r="J68" s="18"/>
      <c r="Q68" s="18"/>
      <c r="S68" s="12"/>
      <c r="T68" s="18"/>
      <c r="W68" s="18"/>
      <c r="X68" s="18"/>
      <c r="Y68" s="18"/>
      <c r="Z68" s="18"/>
      <c r="AA68" s="18"/>
      <c r="AB68" s="18"/>
      <c r="AF68" s="48"/>
      <c r="AK68" s="18"/>
      <c r="AU68" s="18"/>
      <c r="AX68" s="18"/>
      <c r="AY68" s="18"/>
      <c r="AZ68" s="12"/>
      <c r="BF68" s="18"/>
      <c r="BG68" s="32"/>
      <c r="CF68" s="41"/>
      <c r="DH68" s="18"/>
      <c r="DI68" s="32"/>
      <c r="DJ68" s="32"/>
      <c r="DK68" s="18"/>
      <c r="DL68" s="18"/>
    </row>
    <row r="69" spans="1:116" ht="15.75">
      <c r="A69" t="s">
        <v>221</v>
      </c>
      <c r="B69" t="s">
        <v>17</v>
      </c>
      <c r="C69" s="52">
        <v>44391</v>
      </c>
      <c r="D69">
        <v>2</v>
      </c>
      <c r="G69" s="18"/>
      <c r="H69" s="32"/>
      <c r="I69" s="32"/>
      <c r="J69" s="18"/>
      <c r="Q69" s="18"/>
      <c r="S69" s="12"/>
      <c r="T69" s="18"/>
      <c r="V69">
        <f>100*V57/T57</f>
        <v>3.0092454104640796</v>
      </c>
      <c r="W69" s="18"/>
      <c r="X69" s="18"/>
      <c r="Y69" s="18"/>
      <c r="Z69" s="18"/>
      <c r="AB69" s="18"/>
      <c r="AF69" s="24">
        <v>207</v>
      </c>
      <c r="AK69" s="18"/>
      <c r="AU69" s="18"/>
      <c r="AX69" s="18"/>
      <c r="AY69" s="18"/>
      <c r="AZ69" s="12"/>
      <c r="BB69" s="21" t="s">
        <v>213</v>
      </c>
      <c r="BC69" t="s">
        <v>218</v>
      </c>
      <c r="BD69" s="21" t="s">
        <v>98</v>
      </c>
      <c r="BF69" s="18"/>
      <c r="BG69" s="32"/>
      <c r="CF69" s="41"/>
    </row>
    <row r="70" spans="1:116" ht="15.75">
      <c r="A70" t="s">
        <v>221</v>
      </c>
      <c r="B70" t="s">
        <v>17</v>
      </c>
      <c r="C70" s="52">
        <v>44391</v>
      </c>
      <c r="D70">
        <v>3</v>
      </c>
      <c r="G70" s="18"/>
      <c r="H70" s="32"/>
      <c r="I70" s="32"/>
      <c r="J70" s="18"/>
      <c r="Q70" s="18"/>
      <c r="S70" s="12"/>
      <c r="T70" s="18"/>
      <c r="W70" s="18"/>
      <c r="X70" s="18"/>
      <c r="Y70" s="18"/>
      <c r="Z70" s="18"/>
      <c r="AB70" s="18"/>
      <c r="AF70" s="24">
        <v>184.8</v>
      </c>
      <c r="AK70" s="18"/>
      <c r="AU70" s="18"/>
      <c r="AX70" s="18"/>
      <c r="AY70" s="18"/>
      <c r="AZ70" s="12"/>
      <c r="BB70" s="21" t="s">
        <v>213</v>
      </c>
      <c r="BC70" t="s">
        <v>218</v>
      </c>
      <c r="BD70" s="21" t="s">
        <v>99</v>
      </c>
      <c r="BF70" s="18"/>
      <c r="BG70" s="32"/>
      <c r="CF70" s="41"/>
    </row>
    <row r="71" spans="1:116" ht="15.75">
      <c r="A71" t="s">
        <v>221</v>
      </c>
      <c r="B71" t="s">
        <v>17</v>
      </c>
      <c r="C71" s="52">
        <v>44391</v>
      </c>
      <c r="D71">
        <v>5</v>
      </c>
      <c r="G71" s="18"/>
      <c r="H71" s="32"/>
      <c r="I71" s="32"/>
      <c r="J71" s="18"/>
      <c r="Q71" s="18"/>
      <c r="S71" s="12"/>
      <c r="T71" s="18"/>
      <c r="W71" s="18"/>
      <c r="X71" s="18"/>
      <c r="Y71" s="18"/>
      <c r="Z71" s="18"/>
      <c r="AF71" s="24">
        <v>64.8</v>
      </c>
      <c r="AK71" s="18"/>
      <c r="AU71" s="18"/>
      <c r="AX71" s="18"/>
      <c r="AY71" s="18"/>
      <c r="AZ71" s="12"/>
      <c r="BB71" s="21" t="s">
        <v>214</v>
      </c>
      <c r="BC71" t="s">
        <v>218</v>
      </c>
      <c r="BD71" s="21" t="s">
        <v>100</v>
      </c>
      <c r="BF71" s="18"/>
      <c r="BG71" s="32"/>
      <c r="CF71" s="41"/>
    </row>
    <row r="72" spans="1:116" ht="15.75">
      <c r="A72" t="s">
        <v>221</v>
      </c>
      <c r="B72" t="s">
        <v>17</v>
      </c>
      <c r="C72" s="52">
        <v>44391</v>
      </c>
      <c r="D72">
        <v>5</v>
      </c>
      <c r="G72" s="18"/>
      <c r="H72" s="32"/>
      <c r="I72" s="32"/>
      <c r="J72" s="18"/>
      <c r="Q72" s="18"/>
      <c r="S72" s="12"/>
      <c r="T72" s="18"/>
      <c r="W72" s="18"/>
      <c r="X72" s="18"/>
      <c r="Y72" s="18"/>
      <c r="Z72" s="18"/>
      <c r="AF72" s="24">
        <v>143.4</v>
      </c>
      <c r="AK72" s="18"/>
      <c r="AU72" s="18"/>
      <c r="AX72" s="18"/>
      <c r="AY72" s="18"/>
      <c r="AZ72" s="12"/>
      <c r="BB72" s="21" t="s">
        <v>213</v>
      </c>
      <c r="BC72" t="s">
        <v>218</v>
      </c>
      <c r="BD72" s="21" t="s">
        <v>101</v>
      </c>
      <c r="BF72" s="18"/>
      <c r="BG72" s="32"/>
      <c r="CF72" s="41"/>
    </row>
    <row r="73" spans="1:116" ht="15.75">
      <c r="A73" t="s">
        <v>221</v>
      </c>
      <c r="B73" t="s">
        <v>12</v>
      </c>
      <c r="C73" s="52">
        <v>44391</v>
      </c>
      <c r="D73">
        <v>6</v>
      </c>
      <c r="G73" s="18"/>
      <c r="H73" s="32"/>
      <c r="I73" s="32"/>
      <c r="J73" s="18"/>
      <c r="Q73" s="18"/>
      <c r="S73" s="12"/>
      <c r="T73" s="18"/>
      <c r="W73" s="18"/>
      <c r="X73" s="18"/>
      <c r="Y73" s="18"/>
      <c r="Z73" s="18"/>
      <c r="AF73" s="23">
        <v>130.5</v>
      </c>
      <c r="AK73" s="18"/>
      <c r="AU73" s="18"/>
      <c r="AX73" s="18"/>
      <c r="AY73" s="18"/>
      <c r="AZ73" s="12"/>
      <c r="BB73" s="21" t="s">
        <v>215</v>
      </c>
      <c r="BC73" t="s">
        <v>218</v>
      </c>
      <c r="BD73" s="21" t="s">
        <v>102</v>
      </c>
      <c r="BF73" s="18"/>
      <c r="BG73" s="32"/>
      <c r="CF73" s="41"/>
    </row>
    <row r="74" spans="1:116" ht="15.75">
      <c r="A74" t="s">
        <v>221</v>
      </c>
      <c r="B74" t="s">
        <v>12</v>
      </c>
      <c r="C74" s="52">
        <v>44391</v>
      </c>
      <c r="D74">
        <v>7</v>
      </c>
      <c r="G74" s="18"/>
      <c r="H74" s="32"/>
      <c r="I74" s="32"/>
      <c r="J74" s="18"/>
      <c r="Q74" s="18"/>
      <c r="S74" s="12"/>
      <c r="T74" s="18"/>
      <c r="W74" s="18"/>
      <c r="X74" s="18"/>
      <c r="Y74" s="18"/>
      <c r="Z74" s="18"/>
      <c r="AF74" s="23">
        <v>280.39999999999998</v>
      </c>
      <c r="AK74" s="18"/>
      <c r="AU74" s="18"/>
      <c r="AX74" s="18"/>
      <c r="AY74" s="18"/>
      <c r="AZ74" s="12"/>
      <c r="BB74" s="21" t="s">
        <v>216</v>
      </c>
      <c r="BC74" t="s">
        <v>218</v>
      </c>
      <c r="BD74" s="21" t="s">
        <v>103</v>
      </c>
      <c r="BF74" s="18"/>
      <c r="BG74" s="32"/>
      <c r="CA74" s="42"/>
    </row>
    <row r="75" spans="1:116" ht="15.75">
      <c r="A75" t="s">
        <v>221</v>
      </c>
      <c r="B75" t="s">
        <v>12</v>
      </c>
      <c r="C75" s="52">
        <v>44391</v>
      </c>
      <c r="D75">
        <v>8</v>
      </c>
      <c r="G75" s="18"/>
      <c r="H75" s="32"/>
      <c r="I75" s="32"/>
      <c r="J75" s="18"/>
      <c r="Q75" s="18"/>
      <c r="S75" s="12"/>
      <c r="T75" s="18"/>
      <c r="W75" s="18"/>
      <c r="X75" s="18"/>
      <c r="Y75" s="18"/>
      <c r="Z75" s="18"/>
      <c r="AF75" s="23">
        <v>165.1</v>
      </c>
      <c r="AK75" s="18"/>
      <c r="AU75" s="18"/>
      <c r="AX75" s="18"/>
      <c r="AY75" s="18"/>
      <c r="AZ75" s="12"/>
      <c r="BB75" s="21"/>
      <c r="BC75" t="s">
        <v>218</v>
      </c>
      <c r="BD75" s="21" t="s">
        <v>104</v>
      </c>
      <c r="BF75" s="18"/>
      <c r="BG75" s="32"/>
      <c r="CA75" s="42"/>
    </row>
    <row r="76" spans="1:116" ht="15.75">
      <c r="A76" t="s">
        <v>221</v>
      </c>
      <c r="B76" t="s">
        <v>17</v>
      </c>
      <c r="C76" s="52">
        <v>44391</v>
      </c>
      <c r="D76">
        <v>9</v>
      </c>
      <c r="G76" s="18"/>
      <c r="H76" s="32"/>
      <c r="I76" s="32"/>
      <c r="J76" s="18"/>
      <c r="Q76" s="18"/>
      <c r="S76" s="12"/>
      <c r="T76" s="18"/>
      <c r="W76" s="18"/>
      <c r="X76" s="18"/>
      <c r="Y76" s="18"/>
      <c r="Z76" s="18"/>
      <c r="AF76" s="24">
        <v>148.5</v>
      </c>
      <c r="AK76" s="18"/>
      <c r="AU76" s="18"/>
      <c r="AX76" s="18"/>
      <c r="AY76" s="18"/>
      <c r="AZ76" s="12"/>
      <c r="BB76" s="21" t="s">
        <v>213</v>
      </c>
      <c r="BC76" t="s">
        <v>218</v>
      </c>
      <c r="BD76" s="21" t="s">
        <v>105</v>
      </c>
      <c r="BF76" s="18"/>
      <c r="BG76" s="32"/>
      <c r="CA76" s="42"/>
    </row>
    <row r="77" spans="1:116" ht="15.75">
      <c r="A77" t="s">
        <v>221</v>
      </c>
      <c r="B77" t="s">
        <v>12</v>
      </c>
      <c r="C77" s="52">
        <v>44391</v>
      </c>
      <c r="D77">
        <v>11</v>
      </c>
      <c r="G77" s="18"/>
      <c r="H77" s="32"/>
      <c r="I77" s="32"/>
      <c r="J77" s="18"/>
      <c r="Q77" s="18"/>
      <c r="S77" s="12"/>
      <c r="T77" s="18"/>
      <c r="W77" s="18"/>
      <c r="X77" s="18"/>
      <c r="Y77" s="18"/>
      <c r="Z77" s="18"/>
      <c r="AF77" s="23">
        <v>138.5</v>
      </c>
      <c r="AK77" s="18"/>
      <c r="AU77" s="18"/>
      <c r="AX77" s="18"/>
      <c r="AY77" s="18"/>
      <c r="AZ77" s="12"/>
      <c r="BB77" s="21" t="s">
        <v>213</v>
      </c>
      <c r="BC77" t="s">
        <v>218</v>
      </c>
      <c r="BD77" s="21" t="s">
        <v>106</v>
      </c>
      <c r="BF77" s="18"/>
      <c r="BG77" s="32"/>
      <c r="CA77" s="42"/>
    </row>
    <row r="78" spans="1:116" ht="15.75">
      <c r="A78" t="s">
        <v>221</v>
      </c>
      <c r="B78" t="s">
        <v>12</v>
      </c>
      <c r="C78" s="52">
        <v>44391</v>
      </c>
      <c r="D78">
        <v>11</v>
      </c>
      <c r="G78" s="18"/>
      <c r="H78" s="32"/>
      <c r="I78" s="32"/>
      <c r="J78" s="18"/>
      <c r="Q78" s="18"/>
      <c r="S78" s="12"/>
      <c r="T78" s="18"/>
      <c r="W78" s="18"/>
      <c r="X78" s="18"/>
      <c r="Y78" s="18"/>
      <c r="Z78" s="18"/>
      <c r="AF78" s="23">
        <v>117.9</v>
      </c>
      <c r="AK78" s="18"/>
      <c r="AU78" s="18"/>
      <c r="AX78" s="18"/>
      <c r="AY78" s="18"/>
      <c r="AZ78" s="12"/>
      <c r="BB78" s="21" t="s">
        <v>213</v>
      </c>
      <c r="BC78" t="s">
        <v>218</v>
      </c>
      <c r="BD78" s="21" t="s">
        <v>107</v>
      </c>
      <c r="BF78" s="18"/>
      <c r="BG78" s="32"/>
      <c r="CS78" s="18"/>
      <c r="CT78" s="18"/>
      <c r="CU78" s="47"/>
      <c r="CV78" s="18"/>
      <c r="DC78" s="18"/>
      <c r="DD78" s="18"/>
      <c r="DE78" s="18"/>
      <c r="DF78" s="18"/>
      <c r="DG78" s="18"/>
    </row>
    <row r="79" spans="1:116" ht="15.75">
      <c r="B79" t="e">
        <v>#N/A</v>
      </c>
      <c r="D79" s="10"/>
      <c r="I79" s="45"/>
      <c r="N79" s="48"/>
      <c r="O79" s="48"/>
      <c r="P79" s="18"/>
      <c r="AC79" s="18"/>
      <c r="AG79" s="18"/>
      <c r="AJ79" s="18"/>
      <c r="AK79" s="18"/>
      <c r="AL79" s="12"/>
      <c r="AN79" s="18"/>
      <c r="AO79" s="32"/>
      <c r="AP79" s="32"/>
      <c r="AQ79" s="18"/>
      <c r="AR79" s="18"/>
      <c r="CS79" s="18"/>
      <c r="CT79" s="18"/>
      <c r="CU79" s="47"/>
      <c r="CV79" s="18"/>
      <c r="DC79" s="18"/>
      <c r="DD79" s="18"/>
      <c r="DE79" s="18"/>
      <c r="DF79" s="18"/>
      <c r="DG79" s="18"/>
    </row>
    <row r="80" spans="1:116" ht="15.75">
      <c r="B80" t="e">
        <v>#N/A</v>
      </c>
      <c r="D80" s="10" t="s">
        <v>83</v>
      </c>
      <c r="E80" t="s">
        <v>126</v>
      </c>
      <c r="F80" t="s">
        <v>127</v>
      </c>
      <c r="G80" t="s">
        <v>128</v>
      </c>
      <c r="H80" t="s">
        <v>129</v>
      </c>
      <c r="I80" t="s">
        <v>130</v>
      </c>
      <c r="J80" t="s">
        <v>131</v>
      </c>
      <c r="K80" t="s">
        <v>134</v>
      </c>
      <c r="O80" s="30" t="s">
        <v>136</v>
      </c>
      <c r="P80" s="30" t="s">
        <v>137</v>
      </c>
      <c r="Q80" t="s">
        <v>143</v>
      </c>
      <c r="R80" t="s">
        <v>191</v>
      </c>
      <c r="S80" t="s">
        <v>125</v>
      </c>
      <c r="T80" t="s">
        <v>138</v>
      </c>
      <c r="U80" t="s">
        <v>139</v>
      </c>
      <c r="V80" t="s">
        <v>140</v>
      </c>
      <c r="W80" t="s">
        <v>141</v>
      </c>
      <c r="X80" t="s">
        <v>133</v>
      </c>
      <c r="Y80" t="s">
        <v>190</v>
      </c>
      <c r="Z80" t="s">
        <v>146</v>
      </c>
      <c r="AA80" t="s">
        <v>155</v>
      </c>
      <c r="AP80" t="s">
        <v>132</v>
      </c>
      <c r="AS80" t="s">
        <v>210</v>
      </c>
      <c r="AU80" t="s">
        <v>200</v>
      </c>
      <c r="BK80" t="s">
        <v>144</v>
      </c>
      <c r="BL80" t="s">
        <v>145</v>
      </c>
      <c r="BM80" t="s">
        <v>146</v>
      </c>
      <c r="BN80" t="s">
        <v>147</v>
      </c>
      <c r="BO80" t="s">
        <v>73</v>
      </c>
      <c r="BP80" t="s">
        <v>148</v>
      </c>
      <c r="BQ80" t="s">
        <v>77</v>
      </c>
      <c r="BX80" s="18"/>
      <c r="BY80" s="32"/>
      <c r="BZ80" s="32"/>
      <c r="CA80" s="18"/>
      <c r="CB80" s="18"/>
      <c r="CX80" s="18"/>
      <c r="CY80" s="18"/>
      <c r="CZ80" s="47"/>
      <c r="DA80" s="18"/>
      <c r="DH80" s="18"/>
      <c r="DI80" s="18"/>
      <c r="DJ80" s="18"/>
      <c r="DK80" s="18"/>
      <c r="DL80" s="18"/>
    </row>
    <row r="81" spans="1:116" ht="15.75">
      <c r="A81" t="s">
        <v>189</v>
      </c>
      <c r="B81" t="s">
        <v>12</v>
      </c>
      <c r="C81" s="52">
        <v>44739</v>
      </c>
      <c r="D81" s="10">
        <v>1</v>
      </c>
      <c r="E81" s="31">
        <v>0.40200000000000002</v>
      </c>
      <c r="F81" s="18">
        <v>10</v>
      </c>
      <c r="G81" s="18">
        <v>278.80000000000007</v>
      </c>
      <c r="H81" s="32">
        <v>44740.409722222219</v>
      </c>
      <c r="I81" s="32">
        <v>44741.559027777781</v>
      </c>
      <c r="J81" s="18">
        <f>I81-H81</f>
        <v>1.1493055555620231</v>
      </c>
      <c r="K81" s="33">
        <v>7596.5351946583214</v>
      </c>
      <c r="O81" s="34">
        <v>0.81799999999999995</v>
      </c>
      <c r="P81" s="34">
        <v>1.125</v>
      </c>
      <c r="Q81" s="18">
        <f>K81*P81/O81</f>
        <v>10447.557572115664</v>
      </c>
      <c r="R81" s="55">
        <f>(K81*P81/O81*AP81)*T81/W81/10000</f>
        <v>0.86170791001284164</v>
      </c>
      <c r="S81" s="18">
        <v>18.420000000000002</v>
      </c>
      <c r="T81" s="18">
        <v>993</v>
      </c>
      <c r="U81" s="18">
        <v>24</v>
      </c>
      <c r="V81" s="35">
        <v>29.85</v>
      </c>
      <c r="W81" s="18">
        <f>T81-V81</f>
        <v>963.15</v>
      </c>
      <c r="X81" s="18">
        <f>S81*T81/W81</f>
        <v>18.990873695686034</v>
      </c>
      <c r="Y81" s="18">
        <f>20.45-S81</f>
        <v>2.0299999999999976</v>
      </c>
      <c r="Z81" s="18">
        <f>R81/Y81</f>
        <v>0.42448665517874024</v>
      </c>
      <c r="AA81" s="55">
        <f t="shared" ref="AA81:AA92" si="25">Y81*(1-0.2061*Z81)/(1-0.2061)</f>
        <v>2.3332938654066644</v>
      </c>
      <c r="AB81" s="18">
        <f>R81/AA81</f>
        <v>0.3693096368136452</v>
      </c>
      <c r="AC81" s="21">
        <v>-14.8</v>
      </c>
      <c r="AD81" s="21">
        <v>26.4</v>
      </c>
      <c r="AF81" s="21">
        <v>19.5</v>
      </c>
      <c r="AG81">
        <f>VLOOKUP(A81&amp;D81,Overview!$D$84:$O$120,12,FALSE)</f>
        <v>0.73566101694915265</v>
      </c>
      <c r="AH81">
        <f>VLOOKUP(A81&amp;D81,Overview!$D$121:$O$157,12,FALSE)</f>
        <v>0.74605850546519947</v>
      </c>
      <c r="AI81">
        <f>VLOOKUP(A81&amp;D81,Overview!$D$158:$O$194,12,FALSE)</f>
        <v>0.86537288135593216</v>
      </c>
      <c r="AJ81">
        <f>VLOOKUP(A81&amp;D81,Overview!$D$195:$O$232,12,FALSE)</f>
        <v>0.1454285144566301</v>
      </c>
      <c r="AK81" s="18">
        <v>-25.738406268116435</v>
      </c>
      <c r="AL81">
        <f>VLOOKUP(A81&amp;D81,Overview!$D$2:$O$41,12,FALSE)</f>
        <v>-27.591085926463052</v>
      </c>
      <c r="AM81">
        <f>VLOOKUP(A81&amp;D81,Overview!$D$42:$O$83,12,FALSE)</f>
        <v>-28.237737421182977</v>
      </c>
      <c r="AP81" s="18">
        <v>0.8</v>
      </c>
      <c r="AS81" s="19">
        <v>6.3527808199054098E-2</v>
      </c>
      <c r="AU81" s="18">
        <v>370.40767262371145</v>
      </c>
      <c r="BF81" s="18">
        <f>(Q81/10^6)*G81*T81*12/(273+U81)/E81/J81/83.14</f>
        <v>3.0423558384579801</v>
      </c>
      <c r="BK81" s="18">
        <f>(-0.0000003 *Q81^2+0.8707*Q81+777.34)/10000</f>
        <v>0.98412829402743063</v>
      </c>
      <c r="BL81" s="18">
        <f>20.45-Y81</f>
        <v>18.420000000000002</v>
      </c>
      <c r="BM81" s="46">
        <f>BK81/BL81</f>
        <v>5.3427160370653121E-2</v>
      </c>
      <c r="BN81" s="18">
        <f>BL81*(1-0.2095*BM81)/(1-0.2095)</f>
        <v>23.040891995447506</v>
      </c>
      <c r="BO81" s="18">
        <f>BK81/BN81</f>
        <v>4.2712248042388198E-2</v>
      </c>
      <c r="BQ81" s="36">
        <v>-14.8</v>
      </c>
      <c r="BR81" s="21">
        <v>2.4</v>
      </c>
      <c r="BS81" s="18"/>
      <c r="BT81" s="18"/>
      <c r="BU81" s="18"/>
      <c r="BV81" s="36"/>
      <c r="BW81" s="21"/>
      <c r="BX81" s="18"/>
      <c r="BY81" s="32"/>
      <c r="BZ81" s="32"/>
      <c r="CA81" s="18"/>
      <c r="CB81" s="18"/>
      <c r="CX81" s="18"/>
      <c r="CY81" s="18"/>
      <c r="CZ81" s="47"/>
      <c r="DA81" s="18"/>
      <c r="DH81" s="18"/>
      <c r="DI81" s="18"/>
      <c r="DJ81" s="18"/>
      <c r="DK81" s="18"/>
      <c r="DL81" s="18"/>
    </row>
    <row r="82" spans="1:116" ht="15.75">
      <c r="A82" t="s">
        <v>189</v>
      </c>
      <c r="B82" t="s">
        <v>17</v>
      </c>
      <c r="C82" s="52">
        <v>44739</v>
      </c>
      <c r="D82" s="10">
        <v>2</v>
      </c>
      <c r="E82" s="31">
        <v>0.79200000000000004</v>
      </c>
      <c r="F82" s="18">
        <v>16</v>
      </c>
      <c r="G82" s="18">
        <v>279</v>
      </c>
      <c r="H82" s="32">
        <v>44740.500694444447</v>
      </c>
      <c r="I82" s="32">
        <v>44741.541666666664</v>
      </c>
      <c r="J82" s="18">
        <f t="shared" ref="J82:J92" si="26">I82-H82</f>
        <v>1.0409722222175333</v>
      </c>
      <c r="K82" s="33">
        <v>16993.125446405364</v>
      </c>
      <c r="O82" s="34">
        <v>0.82499999999999996</v>
      </c>
      <c r="P82" s="34">
        <v>1.1080000000000001</v>
      </c>
      <c r="Q82" s="18">
        <f>K82*P82/O82</f>
        <v>22822.282417717754</v>
      </c>
      <c r="R82" s="55">
        <f>(K82*P82/O82*AP82)*T82/W82/10000</f>
        <v>3.6235571529691479</v>
      </c>
      <c r="S82" s="18">
        <v>18.11</v>
      </c>
      <c r="T82" s="18">
        <v>993</v>
      </c>
      <c r="U82" s="18">
        <v>24</v>
      </c>
      <c r="V82" s="35">
        <v>29.85</v>
      </c>
      <c r="W82" s="18">
        <f t="shared" ref="W82:W92" si="27">T82-V82</f>
        <v>963.15</v>
      </c>
      <c r="X82" s="18">
        <f>20.45-S82</f>
        <v>2.34</v>
      </c>
      <c r="Y82" s="18">
        <f t="shared" ref="Y82:Y85" si="28">20.45-S82</f>
        <v>2.34</v>
      </c>
      <c r="Z82" s="18">
        <f t="shared" ref="Z82:Z92" si="29">R82/Y82</f>
        <v>1.5485286978500634</v>
      </c>
      <c r="AA82" s="55">
        <f t="shared" si="25"/>
        <v>2.0067828073725384</v>
      </c>
      <c r="AB82" s="18">
        <f t="shared" ref="AB82:AB92" si="30">R82/AA82</f>
        <v>1.8056548718958962</v>
      </c>
      <c r="AC82" s="21">
        <v>3.7</v>
      </c>
      <c r="AD82" s="21">
        <v>0.9</v>
      </c>
      <c r="AF82" s="21">
        <v>-2</v>
      </c>
      <c r="AG82">
        <f>VLOOKUP(A82&amp;D82,Overview!$D$84:$O$120,12,FALSE)</f>
        <v>0.60784923721208495</v>
      </c>
      <c r="AH82">
        <f>VLOOKUP(A82&amp;D82,Overview!$D$121:$O$157,12,FALSE)</f>
        <v>1.9252143700009674</v>
      </c>
      <c r="AI82">
        <f>VLOOKUP(A82&amp;D82,Overview!$D$158:$O$194,12,FALSE)</f>
        <v>0.5451211486688603</v>
      </c>
      <c r="AJ82">
        <f>VLOOKUP(A82&amp;D82,Overview!$D$195:$O$232,12,FALSE)</f>
        <v>1.9661029015854021</v>
      </c>
      <c r="AK82" s="18">
        <v>-26.211696732446761</v>
      </c>
      <c r="AL82">
        <f>VLOOKUP(A82&amp;D82,Overview!$D$2:$O$41,12,FALSE)</f>
        <v>-26.626577430921916</v>
      </c>
      <c r="AM82">
        <f>VLOOKUP(A82&amp;D82,Overview!$D$42:$O$83,12,FALSE)</f>
        <v>-26.500956822510187</v>
      </c>
      <c r="AP82" s="18">
        <v>1.54</v>
      </c>
      <c r="AS82" s="19">
        <v>5.7870398507725844E-2</v>
      </c>
      <c r="AU82" s="18">
        <v>154.0770050993041</v>
      </c>
      <c r="BF82" s="18">
        <f t="shared" ref="BF82:BF92" si="31">(Q82/10^6)*G82*T82*12/(273+U82)/E82/J82/83.14</f>
        <v>3.7270307960490161</v>
      </c>
      <c r="BK82" s="18">
        <f>(-0.0000003 *Q82^2+0.8707*Q82+777.34)/10000</f>
        <v>2.0492444328680626</v>
      </c>
      <c r="BL82" s="18">
        <f>20.45-Y82</f>
        <v>18.11</v>
      </c>
      <c r="BM82" s="18">
        <f t="shared" ref="BM82:BM92" si="32">BK82/BL82</f>
        <v>0.11315540766803217</v>
      </c>
      <c r="BN82" s="18">
        <f t="shared" ref="BN82:BN92" si="33">BL82*(1-0.2095*BM82)/(1-0.2095)</f>
        <v>22.366455776488475</v>
      </c>
      <c r="BO82" s="18">
        <f t="shared" ref="BO82:BO92" si="34">BK82/BN82</f>
        <v>9.162133032369929E-2</v>
      </c>
      <c r="BQ82" s="36">
        <v>3.7</v>
      </c>
      <c r="BR82" s="21">
        <v>1.9</v>
      </c>
      <c r="BS82" s="18"/>
      <c r="BT82" s="18"/>
      <c r="BU82" s="18"/>
      <c r="BV82" s="36"/>
      <c r="BW82" s="21"/>
      <c r="BX82" s="18"/>
      <c r="BY82" s="32"/>
      <c r="BZ82" s="32"/>
      <c r="CA82" s="18"/>
      <c r="CB82" s="18"/>
      <c r="CX82" s="18"/>
      <c r="CY82" s="18"/>
      <c r="CZ82" s="47"/>
      <c r="DA82" s="18"/>
      <c r="DH82" s="18"/>
      <c r="DI82" s="18"/>
      <c r="DJ82" s="18"/>
      <c r="DK82" s="18"/>
      <c r="DL82" s="18"/>
    </row>
    <row r="83" spans="1:116" ht="15.75">
      <c r="A83" t="s">
        <v>189</v>
      </c>
      <c r="B83" t="s">
        <v>17</v>
      </c>
      <c r="C83" s="52">
        <v>44739</v>
      </c>
      <c r="D83" s="10">
        <v>3</v>
      </c>
      <c r="E83" s="31">
        <v>0.52800000000000002</v>
      </c>
      <c r="F83" s="18">
        <v>19</v>
      </c>
      <c r="G83" s="18">
        <v>279</v>
      </c>
      <c r="H83" s="32">
        <v>44740.569444444445</v>
      </c>
      <c r="I83" s="32">
        <v>44741.544444444444</v>
      </c>
      <c r="J83" s="18">
        <f t="shared" si="26"/>
        <v>0.97499999999854481</v>
      </c>
      <c r="K83" s="33">
        <v>12989.719534596788</v>
      </c>
      <c r="O83" s="34">
        <v>0.82399999999999995</v>
      </c>
      <c r="P83" s="34">
        <v>1.125</v>
      </c>
      <c r="Q83" s="18">
        <f>K83*P83/O83</f>
        <v>17734.750578181298</v>
      </c>
      <c r="R83" s="55">
        <f t="shared" ref="R83:R92" si="35">(K83*P83/O83*AP83)*T83/W83/10000</f>
        <v>2.4318234689402751</v>
      </c>
      <c r="S83" s="18">
        <v>17.97</v>
      </c>
      <c r="T83" s="18">
        <v>993</v>
      </c>
      <c r="U83" s="18">
        <v>24</v>
      </c>
      <c r="V83" s="35">
        <v>29.85</v>
      </c>
      <c r="W83" s="18">
        <f t="shared" si="27"/>
        <v>963.15</v>
      </c>
      <c r="X83" s="18">
        <f>20.45-S83</f>
        <v>2.4800000000000004</v>
      </c>
      <c r="Y83" s="18">
        <f t="shared" si="28"/>
        <v>2.4800000000000004</v>
      </c>
      <c r="Z83" s="18">
        <f t="shared" si="29"/>
        <v>0.98057397941140112</v>
      </c>
      <c r="AA83" s="55">
        <f t="shared" si="25"/>
        <v>2.4925068434959186</v>
      </c>
      <c r="AB83" s="18">
        <f t="shared" si="30"/>
        <v>0.97565367785689583</v>
      </c>
      <c r="AC83" s="21">
        <v>-5.0999999999999996</v>
      </c>
      <c r="AD83" s="21">
        <v>23.4</v>
      </c>
      <c r="AF83" s="21">
        <v>15.1</v>
      </c>
      <c r="AG83">
        <f>VLOOKUP(A83&amp;D83,Overview!$D$84:$O$120,12,FALSE)</f>
        <v>0.36944305569443059</v>
      </c>
      <c r="AH83">
        <f>VLOOKUP(A83&amp;D83,Overview!$D$121:$O$157,12,FALSE)</f>
        <v>1.31170818238071</v>
      </c>
      <c r="AI83">
        <f>VLOOKUP(A83&amp;D83,Overview!$D$158:$O$194,12,FALSE)</f>
        <v>0.36162283771622838</v>
      </c>
      <c r="AJ83">
        <f>VLOOKUP(A83&amp;D83,Overview!$D$195:$O$232,12,FALSE)</f>
        <v>1.0736070392960704</v>
      </c>
      <c r="AK83" s="18">
        <v>-26.091166698083178</v>
      </c>
      <c r="AL83">
        <f>VLOOKUP(A83&amp;D83,Overview!$D$2:$O$41,12,FALSE)</f>
        <v>-27.829610494589005</v>
      </c>
      <c r="AM83">
        <f>VLOOKUP(A83&amp;D83,Overview!$D$42:$O$83,12,FALSE)</f>
        <v>-27.169701603234628</v>
      </c>
      <c r="AP83" s="18">
        <v>1.33</v>
      </c>
      <c r="AS83" s="19">
        <v>1.8273153649126309E-2</v>
      </c>
      <c r="AU83" s="18">
        <v>262.87943523166757</v>
      </c>
      <c r="BF83" s="18">
        <f t="shared" si="31"/>
        <v>4.6382566405424814</v>
      </c>
      <c r="BK83" s="18">
        <f>(-0.0000003 *Q83^2+0.8707*Q83+777.34)/10000</f>
        <v>1.6124630915001366</v>
      </c>
      <c r="BL83" s="18">
        <f>20.45-Y83</f>
        <v>17.97</v>
      </c>
      <c r="BM83" s="18">
        <f t="shared" si="32"/>
        <v>8.9730834251537939E-2</v>
      </c>
      <c r="BN83" s="18">
        <f t="shared" si="33"/>
        <v>22.3051094020629</v>
      </c>
      <c r="BO83" s="18">
        <f t="shared" si="34"/>
        <v>7.229119850678728E-2</v>
      </c>
      <c r="BQ83" s="36">
        <v>-5.0999999999999996</v>
      </c>
      <c r="BR83" s="21">
        <v>1.9</v>
      </c>
      <c r="BS83" s="18"/>
      <c r="BT83" s="18"/>
      <c r="BU83" s="18"/>
      <c r="BV83" s="36"/>
      <c r="BW83" s="21"/>
      <c r="BX83" s="18"/>
      <c r="BY83" s="32"/>
      <c r="BZ83" s="32"/>
      <c r="CA83" s="18"/>
      <c r="CB83" s="18"/>
      <c r="CX83" s="18"/>
      <c r="CY83" s="18"/>
      <c r="CZ83" s="47"/>
      <c r="DA83" s="18"/>
      <c r="DH83" s="18"/>
      <c r="DI83" s="18"/>
      <c r="DJ83" s="18"/>
      <c r="DK83" s="18"/>
      <c r="DL83" s="18"/>
    </row>
    <row r="84" spans="1:116" ht="15.75">
      <c r="A84" t="s">
        <v>189</v>
      </c>
      <c r="B84" t="s">
        <v>17</v>
      </c>
      <c r="C84" s="52">
        <v>44739</v>
      </c>
      <c r="D84" s="10">
        <v>4</v>
      </c>
      <c r="E84" s="31">
        <v>0.49199999999999999</v>
      </c>
      <c r="F84" s="18">
        <v>555</v>
      </c>
      <c r="G84" s="18">
        <v>285.69999999999993</v>
      </c>
      <c r="H84" s="32">
        <v>44740.588888888888</v>
      </c>
      <c r="I84" s="32">
        <v>44741.547222222223</v>
      </c>
      <c r="J84" s="18">
        <f t="shared" si="26"/>
        <v>0.95833333333575865</v>
      </c>
      <c r="K84" s="33">
        <v>5976.9537528887422</v>
      </c>
      <c r="O84" s="34">
        <v>0.81699999999999995</v>
      </c>
      <c r="P84" s="34">
        <v>1.1040000000000001</v>
      </c>
      <c r="Q84" s="18">
        <f>K84*P84/O84</f>
        <v>8076.569085910859</v>
      </c>
      <c r="R84" s="55">
        <f t="shared" si="35"/>
        <v>0.64949652907661282</v>
      </c>
      <c r="S84" s="18">
        <v>18.899999999999999</v>
      </c>
      <c r="T84" s="18">
        <v>993</v>
      </c>
      <c r="U84" s="18">
        <v>24</v>
      </c>
      <c r="V84" s="35">
        <v>29.85</v>
      </c>
      <c r="W84" s="18">
        <f t="shared" si="27"/>
        <v>963.15</v>
      </c>
      <c r="X84" s="18">
        <f>20.45-S84</f>
        <v>1.5500000000000007</v>
      </c>
      <c r="Y84" s="18">
        <f t="shared" si="28"/>
        <v>1.5500000000000007</v>
      </c>
      <c r="Z84" s="18">
        <f t="shared" si="29"/>
        <v>0.41903001875910484</v>
      </c>
      <c r="AA84" s="55">
        <f t="shared" si="25"/>
        <v>1.7837747390821399</v>
      </c>
      <c r="AB84" s="18">
        <f t="shared" si="30"/>
        <v>0.36411353678593861</v>
      </c>
      <c r="AC84" s="21">
        <v>-21.3</v>
      </c>
      <c r="AD84" s="21">
        <v>4</v>
      </c>
      <c r="AF84" s="21">
        <v>-10</v>
      </c>
      <c r="AG84">
        <f>VLOOKUP(A84&amp;D84,Overview!$D$84:$O$120,12,FALSE)</f>
        <v>0.26544246903715546</v>
      </c>
      <c r="AH84">
        <f>VLOOKUP(A84&amp;D84,Overview!$D$121:$O$157,12,FALSE)</f>
        <v>1.1413560843552153</v>
      </c>
      <c r="AI84">
        <f>VLOOKUP(A84&amp;D84,Overview!$D$158:$O$194,12,FALSE)</f>
        <v>0.29067219336795841</v>
      </c>
      <c r="AJ84">
        <f>VLOOKUP(A84&amp;D84,Overview!$D$195:$O$232,12,FALSE)</f>
        <v>0.34701957650819015</v>
      </c>
      <c r="AK84" s="18">
        <v>-25.210496762443775</v>
      </c>
      <c r="AL84">
        <f>VLOOKUP(A84&amp;D84,Overview!$D$2:$O$41,12,FALSE)</f>
        <v>-27.481823944886276</v>
      </c>
      <c r="AM84">
        <f>VLOOKUP(A84&amp;D84,Overview!$D$42:$O$83,12,FALSE)</f>
        <v>-28.034938124728054</v>
      </c>
      <c r="AP84" s="18">
        <v>0.78</v>
      </c>
      <c r="AS84" s="19">
        <v>2.2736263475356205E-2</v>
      </c>
      <c r="AU84" s="18">
        <v>19.20697101461769</v>
      </c>
      <c r="BF84" s="18">
        <f t="shared" si="31"/>
        <v>2.361671456530674</v>
      </c>
      <c r="BK84" s="18">
        <f>(-0.0000003 *Q84^2+0.8707*Q84+777.34)/10000</f>
        <v>0.77900394126427386</v>
      </c>
      <c r="BL84" s="18">
        <f>20.45-Y84</f>
        <v>18.899999999999999</v>
      </c>
      <c r="BM84" s="18">
        <f t="shared" si="32"/>
        <v>4.1217139749432481E-2</v>
      </c>
      <c r="BN84" s="18">
        <f>BL84*(1-0.2095*BM84)/(1-0.2095)</f>
        <v>23.702465116135528</v>
      </c>
      <c r="BO84" s="18">
        <f t="shared" si="34"/>
        <v>3.2865946113510548E-2</v>
      </c>
      <c r="BQ84" s="36">
        <v>-21.3</v>
      </c>
      <c r="BR84" s="21">
        <v>2.9</v>
      </c>
      <c r="BS84" s="18"/>
      <c r="BT84" s="18"/>
      <c r="BU84" s="18"/>
      <c r="BV84" s="36"/>
      <c r="BW84" s="21"/>
      <c r="BX84" s="18"/>
      <c r="BY84" s="32"/>
      <c r="BZ84" s="32"/>
      <c r="CA84" s="18"/>
      <c r="CB84" s="18"/>
      <c r="CX84" s="18"/>
      <c r="CY84" s="18"/>
      <c r="CZ84" s="47"/>
      <c r="DA84" s="18"/>
      <c r="DH84" s="18"/>
      <c r="DI84" s="18"/>
      <c r="DJ84" s="18"/>
      <c r="DK84" s="18"/>
      <c r="DL84" s="18"/>
    </row>
    <row r="85" spans="1:116" ht="15.75">
      <c r="A85" t="s">
        <v>189</v>
      </c>
      <c r="B85" t="s">
        <v>17</v>
      </c>
      <c r="C85" s="52">
        <v>44739</v>
      </c>
      <c r="D85" s="10">
        <v>5</v>
      </c>
      <c r="E85" s="31">
        <v>0.7</v>
      </c>
      <c r="F85" s="18" t="s">
        <v>149</v>
      </c>
      <c r="G85" s="18">
        <v>441.5</v>
      </c>
      <c r="H85" s="32">
        <v>44740.551388888889</v>
      </c>
      <c r="I85" s="32">
        <v>44741.559027777781</v>
      </c>
      <c r="J85" s="18">
        <f t="shared" si="26"/>
        <v>1.007638888891961</v>
      </c>
      <c r="K85" s="33">
        <v>6287.1759323282968</v>
      </c>
      <c r="O85" s="34">
        <v>0.81699999999999995</v>
      </c>
      <c r="P85" s="34">
        <v>1.1120000000000001</v>
      </c>
      <c r="Q85" s="18">
        <f>K85*P85/O85</f>
        <v>8557.3312567308039</v>
      </c>
      <c r="R85" s="55">
        <f t="shared" si="35"/>
        <v>0.6440454606957996</v>
      </c>
      <c r="S85" s="18">
        <v>18.829999999999998</v>
      </c>
      <c r="T85" s="18">
        <v>993</v>
      </c>
      <c r="U85" s="18">
        <v>24</v>
      </c>
      <c r="V85" s="35">
        <v>29.85</v>
      </c>
      <c r="W85" s="18">
        <f t="shared" si="27"/>
        <v>963.15</v>
      </c>
      <c r="X85" s="18">
        <f>20.45-S85</f>
        <v>1.620000000000001</v>
      </c>
      <c r="Y85" s="18">
        <f t="shared" si="28"/>
        <v>1.620000000000001</v>
      </c>
      <c r="Z85" s="18">
        <f t="shared" si="29"/>
        <v>0.39755892635543161</v>
      </c>
      <c r="AA85" s="55">
        <f t="shared" si="25"/>
        <v>1.8733621747708737</v>
      </c>
      <c r="AB85" s="18">
        <f t="shared" si="30"/>
        <v>0.34379121633251253</v>
      </c>
      <c r="AC85" s="21">
        <v>-3.1</v>
      </c>
      <c r="AD85" s="21">
        <v>7.4</v>
      </c>
      <c r="AF85" s="21">
        <v>18.3</v>
      </c>
      <c r="AG85">
        <f>VLOOKUP(A85&amp;D85,Overview!$D$84:$O$120,12,FALSE)</f>
        <v>0.53256520435695021</v>
      </c>
      <c r="AH85">
        <f>VLOOKUP(A85&amp;D85,Overview!$D$121:$O$157,12,FALSE)</f>
        <v>1.0558083171753478</v>
      </c>
      <c r="AI85">
        <f>VLOOKUP(A85&amp;D85,Overview!$D$158:$O$194,12,FALSE)</f>
        <v>0.3937353852303388</v>
      </c>
      <c r="AJ85">
        <f>VLOOKUP(A85&amp;D85,Overview!$D$195:$O$232,12,FALSE)</f>
        <v>1.0675455181373039</v>
      </c>
      <c r="AK85" s="18">
        <v>-25.71909749991999</v>
      </c>
      <c r="AL85">
        <f>VLOOKUP(A85&amp;D85,Overview!$D$2:$O$41,12,FALSE)</f>
        <v>-27.541726360562876</v>
      </c>
      <c r="AM85">
        <f>VLOOKUP(A85&amp;D85,Overview!$D$42:$O$83,12,FALSE)</f>
        <v>-26.988317661654811</v>
      </c>
      <c r="AP85" s="18">
        <v>0.73</v>
      </c>
      <c r="AS85" s="19">
        <v>1.5450805379857692E-2</v>
      </c>
      <c r="AU85" s="18">
        <v>89.031107240966122</v>
      </c>
      <c r="BF85" s="18">
        <f t="shared" si="31"/>
        <v>2.5848188764273101</v>
      </c>
      <c r="BK85" s="18">
        <f>(-0.0000003 *Q85^2+0.8707*Q85+777.34)/10000</f>
        <v>0.82062399497642835</v>
      </c>
      <c r="BL85" s="18">
        <f>20.45-Y85</f>
        <v>18.829999999999998</v>
      </c>
      <c r="BM85" s="18">
        <f t="shared" si="32"/>
        <v>4.358066887819588E-2</v>
      </c>
      <c r="BN85" s="18">
        <f t="shared" si="33"/>
        <v>23.602883330869624</v>
      </c>
      <c r="BO85" s="18">
        <f t="shared" si="34"/>
        <v>3.4767955400735073E-2</v>
      </c>
      <c r="BQ85" s="36">
        <v>-3.1</v>
      </c>
      <c r="BR85" s="21">
        <v>2.6</v>
      </c>
      <c r="BS85" s="18"/>
      <c r="BT85" s="18"/>
      <c r="BU85" s="18"/>
      <c r="BV85" s="36"/>
      <c r="BW85" s="21"/>
      <c r="BX85" s="18"/>
      <c r="BY85" s="32"/>
      <c r="BZ85" s="32"/>
      <c r="CA85" s="18"/>
      <c r="CB85" s="18"/>
    </row>
    <row r="86" spans="1:116">
      <c r="A86" t="s">
        <v>189</v>
      </c>
      <c r="B86" t="s">
        <v>12</v>
      </c>
      <c r="C86" s="52">
        <v>44739</v>
      </c>
      <c r="D86" s="10">
        <v>6</v>
      </c>
      <c r="E86" s="18"/>
      <c r="F86" s="18"/>
      <c r="G86" s="18"/>
      <c r="H86" s="32"/>
      <c r="I86" s="32"/>
      <c r="J86" s="18"/>
      <c r="K86" s="18"/>
      <c r="O86" s="18"/>
      <c r="P86" s="18"/>
      <c r="Q86" s="18"/>
      <c r="R86" s="18"/>
      <c r="S86" s="18"/>
      <c r="T86" s="18">
        <v>993</v>
      </c>
      <c r="U86" s="18">
        <v>24</v>
      </c>
      <c r="V86" s="35">
        <v>29.85</v>
      </c>
      <c r="W86" s="18">
        <f t="shared" si="27"/>
        <v>963.15</v>
      </c>
      <c r="X86" s="18"/>
      <c r="Y86" s="18"/>
      <c r="Z86" s="18"/>
      <c r="AA86" s="55"/>
      <c r="AB86" s="18"/>
      <c r="AG86" t="e">
        <f>VLOOKUP(A86&amp;D86,Overview!$D$84:$O$120,12,FALSE)</f>
        <v>#N/A</v>
      </c>
      <c r="AH86" t="e">
        <f>VLOOKUP(A86&amp;D86,Overview!$D$121:$O$157,12,FALSE)</f>
        <v>#N/A</v>
      </c>
      <c r="AI86" t="e">
        <f>VLOOKUP(A86&amp;D86,Overview!$D$158:$O$194,12,FALSE)</f>
        <v>#N/A</v>
      </c>
      <c r="AJ86" t="e">
        <f>VLOOKUP(A86&amp;D86,Overview!$D$195:$O$232,12,FALSE)</f>
        <v>#N/A</v>
      </c>
      <c r="AK86" s="18"/>
      <c r="AM86" t="e">
        <f>VLOOKUP(A86&amp;D86,Overview!$D$42:$O$83,12,FALSE)</f>
        <v>#N/A</v>
      </c>
      <c r="AP86" s="18"/>
      <c r="AS86" s="18"/>
      <c r="AU86" s="18"/>
      <c r="BF86" s="18" t="e">
        <f t="shared" si="31"/>
        <v>#DIV/0!</v>
      </c>
      <c r="BK86" s="18"/>
      <c r="BL86" s="18"/>
      <c r="BM86" s="18"/>
      <c r="BN86" s="18"/>
      <c r="BO86" s="18"/>
      <c r="BQ86" s="12"/>
      <c r="BS86" s="18"/>
      <c r="BT86" s="18"/>
      <c r="BU86" s="18"/>
      <c r="BV86" s="12"/>
      <c r="BX86" s="18"/>
      <c r="BY86" s="32"/>
      <c r="BZ86" s="32"/>
      <c r="CA86" s="18"/>
      <c r="CB86" s="18"/>
      <c r="CT86">
        <v>3142.5461942612978</v>
      </c>
      <c r="CV86" s="12">
        <f>R57/(20.45-S57)</f>
        <v>0.34988078163931075</v>
      </c>
      <c r="DE86" s="12">
        <f>AVERAGE(AZ66:AZ67,AZ64)</f>
        <v>1.2845912786119043</v>
      </c>
    </row>
    <row r="87" spans="1:116" ht="16.5" thickBot="1">
      <c r="A87" t="s">
        <v>189</v>
      </c>
      <c r="B87" t="s">
        <v>12</v>
      </c>
      <c r="C87" s="52">
        <v>44739</v>
      </c>
      <c r="D87" s="10">
        <v>7</v>
      </c>
      <c r="E87" s="31">
        <v>0.34</v>
      </c>
      <c r="F87" s="18">
        <v>1</v>
      </c>
      <c r="G87" s="18">
        <v>280.69999999999993</v>
      </c>
      <c r="H87" s="32">
        <v>44740.443055555559</v>
      </c>
      <c r="I87" s="32">
        <v>44742.365972222222</v>
      </c>
      <c r="J87" s="18">
        <f t="shared" si="26"/>
        <v>1.9229166666627862</v>
      </c>
      <c r="K87" s="33">
        <v>4882.8932670730137</v>
      </c>
      <c r="O87" s="34">
        <v>0.82</v>
      </c>
      <c r="P87" s="34">
        <v>1.1279999999999999</v>
      </c>
      <c r="Q87" s="18">
        <f t="shared" ref="Q87:Q92" si="36">K87*P87/O87</f>
        <v>6716.9556161687306</v>
      </c>
      <c r="R87" s="55">
        <f t="shared" si="35"/>
        <v>0.32548101081058073</v>
      </c>
      <c r="S87" s="18">
        <v>19.18</v>
      </c>
      <c r="T87" s="18">
        <v>993</v>
      </c>
      <c r="U87" s="18">
        <v>24</v>
      </c>
      <c r="V87" s="35">
        <v>29.85</v>
      </c>
      <c r="W87" s="18">
        <f t="shared" si="27"/>
        <v>963.15</v>
      </c>
      <c r="X87" s="18">
        <f t="shared" ref="X87:X92" si="37">20.45-S87</f>
        <v>1.2699999999999996</v>
      </c>
      <c r="Y87" s="18">
        <f t="shared" ref="Y87:Y92" si="38">X87*T87/W87</f>
        <v>1.3093599127861701</v>
      </c>
      <c r="Z87" s="18">
        <f t="shared" si="29"/>
        <v>0.24858024721254363</v>
      </c>
      <c r="AA87" s="55">
        <f t="shared" si="25"/>
        <v>1.5647792876408986</v>
      </c>
      <c r="AB87" s="18">
        <f t="shared" si="30"/>
        <v>0.20800442169788957</v>
      </c>
      <c r="AC87" s="21">
        <v>-4.3</v>
      </c>
      <c r="AD87" s="21">
        <v>44.9</v>
      </c>
      <c r="AF87" s="21">
        <v>34.700000000000003</v>
      </c>
      <c r="AG87">
        <f>VLOOKUP(A87&amp;D87,Overview!$D$84:$O$120,12,FALSE)</f>
        <v>0.3972074229272673</v>
      </c>
      <c r="AH87">
        <f>VLOOKUP(A87&amp;D87,Overview!$D$121:$O$157,12,FALSE)</f>
        <v>0.52010197317423212</v>
      </c>
      <c r="AI87">
        <f>VLOOKUP(A87&amp;D87,Overview!$D$158:$O$194,12,FALSE)</f>
        <v>0.35671355881472611</v>
      </c>
      <c r="AJ87">
        <f>VLOOKUP(A87&amp;D87,Overview!$D$195:$O$232,12,FALSE)</f>
        <v>0.14138700987728225</v>
      </c>
      <c r="AK87" s="18">
        <v>-25.053927763777477</v>
      </c>
      <c r="AL87">
        <f>VLOOKUP(A87&amp;D87,Overview!$D$2:$O$41,12,FALSE)</f>
        <v>-29.177158150784976</v>
      </c>
      <c r="AM87">
        <f>VLOOKUP(A87&amp;D87,Overview!$D$42:$O$83,12,FALSE)</f>
        <v>-29.87046545621029</v>
      </c>
      <c r="AP87" s="18">
        <v>0.47</v>
      </c>
      <c r="AS87" s="19">
        <v>1.6151690690717192E-2</v>
      </c>
      <c r="AU87" s="18">
        <v>123.32828931502712</v>
      </c>
      <c r="BF87" s="18">
        <f t="shared" si="31"/>
        <v>1.3916804794530724</v>
      </c>
      <c r="BK87" s="18">
        <f t="shared" ref="BK87:BK92" si="39">(-0.0000003 *Q87^2+0.8707*Q87+777.34)/10000</f>
        <v>0.66122580071732395</v>
      </c>
      <c r="BL87" s="18">
        <f t="shared" ref="BL87:BL92" si="40">20.45-Y87</f>
        <v>19.140640087213828</v>
      </c>
      <c r="BM87" s="46">
        <f t="shared" si="32"/>
        <v>3.4545647256542404E-2</v>
      </c>
      <c r="BN87" s="18">
        <f t="shared" si="33"/>
        <v>24.038093968328337</v>
      </c>
      <c r="BO87" s="18">
        <f t="shared" si="34"/>
        <v>2.750741392343875E-2</v>
      </c>
      <c r="BQ87" s="36">
        <v>-4.3</v>
      </c>
      <c r="BR87" s="21">
        <v>2.4</v>
      </c>
      <c r="BS87" s="18"/>
      <c r="BT87" s="18"/>
      <c r="BU87" s="18"/>
      <c r="BV87" s="36"/>
      <c r="BW87" s="21"/>
      <c r="BX87" s="18"/>
      <c r="BY87" s="32"/>
      <c r="BZ87" s="32"/>
      <c r="CA87" s="18"/>
      <c r="CB87" s="18"/>
      <c r="CG87" s="43" t="s">
        <v>164</v>
      </c>
      <c r="CH87" s="43" t="s">
        <v>1</v>
      </c>
      <c r="CI87" s="43" t="s">
        <v>165</v>
      </c>
      <c r="CJ87" s="43" t="s">
        <v>166</v>
      </c>
      <c r="CK87" s="43" t="s">
        <v>2</v>
      </c>
      <c r="CL87" s="43" t="s">
        <v>3</v>
      </c>
      <c r="CM87" s="43" t="s">
        <v>7</v>
      </c>
      <c r="CT87">
        <v>13594.814525470831</v>
      </c>
      <c r="CV87" s="12">
        <f t="shared" ref="CV87:CV92" si="41">AQ58/(20.45-S58)</f>
        <v>0.83431368479550994</v>
      </c>
      <c r="DE87" s="12">
        <f>AVERAGE(AZ67,AZ64,AZ58:AZ61)</f>
        <v>1.2884182045187094</v>
      </c>
    </row>
    <row r="88" spans="1:116" ht="30">
      <c r="A88" t="s">
        <v>189</v>
      </c>
      <c r="B88" t="s">
        <v>12</v>
      </c>
      <c r="C88" s="52">
        <v>44739</v>
      </c>
      <c r="D88" s="10">
        <v>8</v>
      </c>
      <c r="E88" s="31">
        <v>0.38800000000000001</v>
      </c>
      <c r="F88" s="18">
        <v>3</v>
      </c>
      <c r="G88" s="18">
        <v>281.3</v>
      </c>
      <c r="H88" s="32">
        <v>44740.421527777777</v>
      </c>
      <c r="I88" s="32">
        <v>44742.365972222222</v>
      </c>
      <c r="J88" s="18">
        <f t="shared" si="26"/>
        <v>1.9444444444452529</v>
      </c>
      <c r="K88" s="33">
        <v>7656.3394039600207</v>
      </c>
      <c r="O88" s="34">
        <v>0.82</v>
      </c>
      <c r="P88" s="34">
        <v>1.135</v>
      </c>
      <c r="Q88" s="18">
        <f t="shared" si="36"/>
        <v>10597.494174993444</v>
      </c>
      <c r="R88" s="55">
        <f t="shared" si="35"/>
        <v>0.5790744130568759</v>
      </c>
      <c r="S88" s="18">
        <v>18.920000000000002</v>
      </c>
      <c r="T88" s="18">
        <v>993</v>
      </c>
      <c r="U88" s="18">
        <v>24</v>
      </c>
      <c r="V88" s="35">
        <v>29.85</v>
      </c>
      <c r="W88" s="18">
        <f t="shared" si="27"/>
        <v>963.15</v>
      </c>
      <c r="X88" s="18">
        <f t="shared" si="37"/>
        <v>1.5299999999999976</v>
      </c>
      <c r="Y88" s="18">
        <f t="shared" si="38"/>
        <v>1.5774178476872738</v>
      </c>
      <c r="Z88" s="18">
        <f t="shared" si="29"/>
        <v>0.36710273939519833</v>
      </c>
      <c r="AA88" s="55">
        <f t="shared" si="25"/>
        <v>1.8365922800809316</v>
      </c>
      <c r="AB88" s="18">
        <f t="shared" si="30"/>
        <v>0.31529829420352257</v>
      </c>
      <c r="AC88" s="21">
        <v>6</v>
      </c>
      <c r="AD88" s="21">
        <v>26.7</v>
      </c>
      <c r="AF88" s="21">
        <v>18.100000000000001</v>
      </c>
      <c r="AG88">
        <f>VLOOKUP(A88&amp;D88,Overview!$D$84:$O$120,12,FALSE)</f>
        <v>0.53649206824304108</v>
      </c>
      <c r="AH88">
        <f>VLOOKUP(A88&amp;D88,Overview!$D$121:$O$157,12,FALSE)</f>
        <v>0.38687634916466879</v>
      </c>
      <c r="AI88">
        <f>VLOOKUP(A88&amp;D88,Overview!$D$158:$O$194,12,FALSE)</f>
        <v>0.3475157138581263</v>
      </c>
      <c r="AJ88">
        <f>VLOOKUP(A88&amp;D88,Overview!$D$195:$O$232,12,FALSE)</f>
        <v>0.19852259802454356</v>
      </c>
      <c r="AK88" s="18">
        <v>-25.762367631317534</v>
      </c>
      <c r="AL88">
        <f>VLOOKUP(A88&amp;D88,Overview!$D$2:$O$41,12,FALSE)</f>
        <v>-28.103355863405977</v>
      </c>
      <c r="AM88">
        <f>VLOOKUP(A88&amp;D88,Overview!$D$42:$O$83,12,FALSE)</f>
        <v>-28.482824325553267</v>
      </c>
      <c r="AP88" s="18">
        <v>0.53</v>
      </c>
      <c r="AS88" s="19">
        <v>6.0206581862401319E-2</v>
      </c>
      <c r="AU88" s="18">
        <v>138.86009363541348</v>
      </c>
      <c r="BF88" s="18">
        <f t="shared" si="31"/>
        <v>1.9068199141936106</v>
      </c>
      <c r="BK88" s="18">
        <f t="shared" si="39"/>
        <v>0.99708861133300852</v>
      </c>
      <c r="BL88" s="18">
        <f t="shared" si="40"/>
        <v>18.872582152312724</v>
      </c>
      <c r="BM88" s="46">
        <f t="shared" si="32"/>
        <v>5.2832654444734853E-2</v>
      </c>
      <c r="BN88" s="18">
        <f t="shared" si="33"/>
        <v>23.609983666335808</v>
      </c>
      <c r="BO88" s="18">
        <f t="shared" si="34"/>
        <v>4.2231651890327356E-2</v>
      </c>
      <c r="BQ88" s="36">
        <v>6</v>
      </c>
      <c r="BR88" s="21">
        <v>2.4</v>
      </c>
      <c r="BS88" s="18"/>
      <c r="BT88" s="18"/>
      <c r="BU88" s="18"/>
      <c r="BV88" s="36"/>
      <c r="BW88" s="21"/>
      <c r="BX88" s="18"/>
      <c r="BY88" s="32"/>
      <c r="BZ88" s="32"/>
      <c r="CA88" s="18"/>
      <c r="CB88" s="18"/>
      <c r="CG88" s="44" t="s">
        <v>167</v>
      </c>
      <c r="CH88" s="44">
        <v>1</v>
      </c>
      <c r="CI88" s="44" t="s">
        <v>168</v>
      </c>
      <c r="CJ88" s="44" t="s">
        <v>169</v>
      </c>
      <c r="CK88" s="44" t="s">
        <v>170</v>
      </c>
      <c r="CL88" s="44" t="s">
        <v>171</v>
      </c>
      <c r="CM88" s="45">
        <v>422</v>
      </c>
      <c r="CT88">
        <v>9614.0138951032495</v>
      </c>
      <c r="CV88" s="12">
        <f t="shared" si="41"/>
        <v>0.86109260156563405</v>
      </c>
    </row>
    <row r="89" spans="1:116" ht="30">
      <c r="A89" t="s">
        <v>189</v>
      </c>
      <c r="B89" t="s">
        <v>17</v>
      </c>
      <c r="C89" s="52">
        <v>44739</v>
      </c>
      <c r="D89" s="10">
        <v>9</v>
      </c>
      <c r="E89" s="31">
        <v>0.7</v>
      </c>
      <c r="F89" s="18" t="s">
        <v>150</v>
      </c>
      <c r="G89" s="18">
        <v>441</v>
      </c>
      <c r="H89" s="32">
        <v>44740.622916666667</v>
      </c>
      <c r="I89" s="32">
        <v>44741.554166666669</v>
      </c>
      <c r="J89" s="18">
        <f t="shared" si="26"/>
        <v>0.93125000000145519</v>
      </c>
      <c r="K89" s="33">
        <v>5958.6669675258745</v>
      </c>
      <c r="O89" s="34">
        <v>0.81599999999999995</v>
      </c>
      <c r="P89" s="34">
        <v>1.1220000000000001</v>
      </c>
      <c r="Q89" s="18">
        <f t="shared" si="36"/>
        <v>8193.1670803480793</v>
      </c>
      <c r="R89" s="55">
        <f t="shared" si="35"/>
        <v>0.52371959141225122</v>
      </c>
      <c r="S89" s="18">
        <v>19.010000000000002</v>
      </c>
      <c r="T89" s="18">
        <v>993</v>
      </c>
      <c r="U89" s="18">
        <v>24</v>
      </c>
      <c r="V89" s="35">
        <v>29.85</v>
      </c>
      <c r="W89" s="18">
        <f t="shared" si="27"/>
        <v>963.15</v>
      </c>
      <c r="X89" s="18">
        <f t="shared" si="37"/>
        <v>1.4399999999999977</v>
      </c>
      <c r="Y89" s="18">
        <f t="shared" si="38"/>
        <v>1.4846285625291988</v>
      </c>
      <c r="Z89" s="18">
        <f t="shared" si="29"/>
        <v>0.35276136040387612</v>
      </c>
      <c r="AA89" s="55">
        <f t="shared" si="25"/>
        <v>1.7340848403314444</v>
      </c>
      <c r="AB89" s="18">
        <f t="shared" si="30"/>
        <v>0.30201497598707455</v>
      </c>
      <c r="AC89" s="21">
        <v>-5.0999999999999996</v>
      </c>
      <c r="AD89" s="21">
        <v>87.1</v>
      </c>
      <c r="AF89" s="21">
        <v>104.7</v>
      </c>
      <c r="AG89">
        <f>VLOOKUP(A89&amp;D89,Overview!$D$84:$O$120,12,FALSE)</f>
        <v>0.50793392554147121</v>
      </c>
      <c r="AH89">
        <f>VLOOKUP(A89&amp;D89,Overview!$D$121:$O$157,12,FALSE)</f>
        <v>1.4516822760681083</v>
      </c>
      <c r="AI89">
        <f>VLOOKUP(A89&amp;D89,Overview!$D$158:$O$194,12,FALSE)</f>
        <v>0.41551452240742592</v>
      </c>
      <c r="AJ89">
        <f>VLOOKUP(A89&amp;D89,Overview!$D$195:$O$232,12,FALSE)</f>
        <v>1.0024413614133147</v>
      </c>
      <c r="AK89" s="18">
        <v>-25.312189789680446</v>
      </c>
      <c r="AL89">
        <f>VLOOKUP(A89&amp;D89,Overview!$D$2:$O$41,12,FALSE)</f>
        <v>-27.446579966667382</v>
      </c>
      <c r="AM89">
        <f>VLOOKUP(A89&amp;D89,Overview!$D$42:$O$83,12,FALSE)</f>
        <v>-27.11839478928956</v>
      </c>
      <c r="AP89" s="18">
        <v>0.62</v>
      </c>
      <c r="AS89" s="19">
        <v>1.1424280920575862E-2</v>
      </c>
      <c r="AU89" s="18">
        <v>27.558328558053422</v>
      </c>
      <c r="BF89" s="18">
        <f t="shared" si="31"/>
        <v>2.674792520497173</v>
      </c>
      <c r="BK89" s="18">
        <f t="shared" si="39"/>
        <v>0.78909921808171235</v>
      </c>
      <c r="BL89" s="18">
        <f t="shared" si="40"/>
        <v>18.9653714374708</v>
      </c>
      <c r="BM89" s="18">
        <f t="shared" si="32"/>
        <v>4.1607369551573924E-2</v>
      </c>
      <c r="BN89" s="18">
        <f t="shared" si="33"/>
        <v>23.78248595987689</v>
      </c>
      <c r="BO89" s="18">
        <f t="shared" si="34"/>
        <v>3.3179845850134886E-2</v>
      </c>
      <c r="BQ89" s="36">
        <v>-5.0999999999999996</v>
      </c>
      <c r="BR89" s="21">
        <v>2.5</v>
      </c>
      <c r="BS89" s="18"/>
      <c r="BT89" s="18"/>
      <c r="BU89" s="18"/>
      <c r="BV89" s="36"/>
      <c r="BW89" s="21"/>
      <c r="BX89" s="18"/>
      <c r="BY89" s="32"/>
      <c r="BZ89" s="32"/>
      <c r="CA89" s="18"/>
      <c r="CB89" s="18"/>
      <c r="CG89" s="44" t="s">
        <v>172</v>
      </c>
      <c r="CH89" s="44">
        <v>2</v>
      </c>
      <c r="CI89" s="44" t="s">
        <v>168</v>
      </c>
      <c r="CJ89" s="44" t="s">
        <v>169</v>
      </c>
      <c r="CK89" s="44" t="s">
        <v>173</v>
      </c>
      <c r="CL89" s="44" t="s">
        <v>171</v>
      </c>
      <c r="CM89" s="45">
        <v>740</v>
      </c>
      <c r="CT89">
        <v>14592.355703978666</v>
      </c>
      <c r="CV89" s="12">
        <f t="shared" si="41"/>
        <v>1.0081753416256705</v>
      </c>
      <c r="DC89" t="s">
        <v>188</v>
      </c>
    </row>
    <row r="90" spans="1:116" ht="30">
      <c r="A90" t="s">
        <v>189</v>
      </c>
      <c r="B90" t="s">
        <v>12</v>
      </c>
      <c r="C90" s="52">
        <v>44739</v>
      </c>
      <c r="D90" s="10">
        <v>10</v>
      </c>
      <c r="E90" s="31">
        <v>1.5</v>
      </c>
      <c r="F90" s="18">
        <v>17</v>
      </c>
      <c r="G90" s="18">
        <v>279</v>
      </c>
      <c r="H90" s="32">
        <v>44740.459722222222</v>
      </c>
      <c r="I90" s="32">
        <v>44741.572222222225</v>
      </c>
      <c r="J90" s="18">
        <f t="shared" si="26"/>
        <v>1.1125000000029104</v>
      </c>
      <c r="K90" s="38">
        <v>8607.411031543239</v>
      </c>
      <c r="O90" s="34">
        <v>0.81699999999999995</v>
      </c>
      <c r="P90" s="34">
        <v>1.135</v>
      </c>
      <c r="Q90" s="18">
        <f t="shared" si="36"/>
        <v>11957.664040148808</v>
      </c>
      <c r="R90" s="55">
        <f t="shared" si="35"/>
        <v>1.121871355095226</v>
      </c>
      <c r="S90" s="18">
        <v>18.48</v>
      </c>
      <c r="T90" s="18">
        <v>993</v>
      </c>
      <c r="U90" s="18">
        <v>24</v>
      </c>
      <c r="V90" s="35">
        <v>29.85</v>
      </c>
      <c r="W90" s="18">
        <f t="shared" si="27"/>
        <v>963.15</v>
      </c>
      <c r="X90" s="18">
        <f t="shared" si="37"/>
        <v>1.9699999999999989</v>
      </c>
      <c r="Y90" s="18">
        <f t="shared" si="38"/>
        <v>2.0310543529045311</v>
      </c>
      <c r="Z90" s="18">
        <f t="shared" si="29"/>
        <v>0.55235910033174729</v>
      </c>
      <c r="AA90" s="55">
        <f t="shared" si="25"/>
        <v>2.267082336086919</v>
      </c>
      <c r="AB90" s="18">
        <f t="shared" si="30"/>
        <v>0.49485249707852424</v>
      </c>
      <c r="AC90" s="21">
        <v>-4.5999999999999996</v>
      </c>
      <c r="AD90" s="21">
        <v>23.4</v>
      </c>
      <c r="AF90" s="21">
        <v>-5.8</v>
      </c>
      <c r="AG90">
        <f>VLOOKUP(A90&amp;D90,Overview!$D$84:$O$120,12,FALSE)</f>
        <v>0.2955046421084157</v>
      </c>
      <c r="AH90">
        <f>VLOOKUP(A90&amp;D90,Overview!$D$121:$O$157,12,FALSE)</f>
        <v>0.47251913289913727</v>
      </c>
      <c r="AI90">
        <f>VLOOKUP(A90&amp;D90,Overview!$D$158:$O$194,12,FALSE)</f>
        <v>0.20311171009284218</v>
      </c>
      <c r="AJ90">
        <f>VLOOKUP(A90&amp;D90,Overview!$D$195:$O$232,12,FALSE)</f>
        <v>0.3634824797843666</v>
      </c>
      <c r="AK90" s="39">
        <v>-27.341738405758207</v>
      </c>
      <c r="AL90">
        <f>VLOOKUP(A90&amp;D90,Overview!$D$2:$O$41,12,FALSE)</f>
        <v>-29.783928867009305</v>
      </c>
      <c r="AM90">
        <f>VLOOKUP(A90&amp;D90,Overview!$D$42:$O$83,12,FALSE)</f>
        <v>-29.65696219805055</v>
      </c>
      <c r="AP90" s="18">
        <v>0.91</v>
      </c>
      <c r="AS90" s="20">
        <v>1.4251462283465102E-2</v>
      </c>
      <c r="AU90" s="39">
        <v>104.65063212073829</v>
      </c>
      <c r="BF90" s="18">
        <f t="shared" si="31"/>
        <v>0.96476890399635273</v>
      </c>
      <c r="BK90" s="18">
        <f t="shared" si="39"/>
        <v>1.1145982360968447</v>
      </c>
      <c r="BL90" s="18">
        <f t="shared" si="40"/>
        <v>18.41894564709547</v>
      </c>
      <c r="BM90" s="46">
        <f t="shared" si="32"/>
        <v>6.0513682892191417E-2</v>
      </c>
      <c r="BN90" s="18">
        <f t="shared" si="33"/>
        <v>23.004980792704846</v>
      </c>
      <c r="BO90" s="18">
        <f t="shared" si="34"/>
        <v>4.8450300660555091E-2</v>
      </c>
      <c r="BQ90" s="36">
        <v>-4.5999999999999996</v>
      </c>
      <c r="BR90" s="21">
        <v>2.6</v>
      </c>
      <c r="BS90" s="18"/>
      <c r="BT90" s="18"/>
      <c r="BU90" s="18"/>
      <c r="BV90" s="36"/>
      <c r="BW90" s="21"/>
      <c r="BX90" s="18"/>
      <c r="BY90" s="32"/>
      <c r="BZ90" s="32"/>
      <c r="CA90" s="18"/>
      <c r="CB90" s="18"/>
      <c r="CG90" s="44" t="s">
        <v>174</v>
      </c>
      <c r="CH90" s="44">
        <v>3</v>
      </c>
      <c r="CI90" s="44" t="s">
        <v>168</v>
      </c>
      <c r="CJ90" s="44" t="s">
        <v>169</v>
      </c>
      <c r="CK90" s="44" t="s">
        <v>173</v>
      </c>
      <c r="CL90" s="44" t="s">
        <v>171</v>
      </c>
      <c r="CM90" s="45">
        <v>623</v>
      </c>
      <c r="CT90">
        <v>9276.8157932403919</v>
      </c>
      <c r="CV90" s="12">
        <f t="shared" si="41"/>
        <v>0.91261088358027287</v>
      </c>
    </row>
    <row r="91" spans="1:116" ht="30">
      <c r="A91" t="s">
        <v>189</v>
      </c>
      <c r="B91" t="s">
        <v>12</v>
      </c>
      <c r="C91" s="52">
        <v>44739</v>
      </c>
      <c r="D91" s="10">
        <v>11</v>
      </c>
      <c r="E91" s="31">
        <v>1.2689999999999999</v>
      </c>
      <c r="F91" s="18">
        <v>18</v>
      </c>
      <c r="G91" s="18">
        <v>279</v>
      </c>
      <c r="H91" s="32">
        <v>44740.472916666666</v>
      </c>
      <c r="I91" s="32">
        <v>44741.574305555558</v>
      </c>
      <c r="J91" s="18">
        <f t="shared" si="26"/>
        <v>1.101388888891961</v>
      </c>
      <c r="K91" s="33">
        <v>31243.411354444896</v>
      </c>
      <c r="O91" s="34">
        <v>0.82099999999999995</v>
      </c>
      <c r="P91" s="34">
        <v>1.1060000000000001</v>
      </c>
      <c r="Q91" s="18">
        <f t="shared" si="36"/>
        <v>42089.175344721138</v>
      </c>
      <c r="R91" s="55"/>
      <c r="S91" s="18">
        <v>15.96</v>
      </c>
      <c r="T91" s="18">
        <v>993</v>
      </c>
      <c r="U91" s="18">
        <v>24</v>
      </c>
      <c r="V91" s="35">
        <v>29.85</v>
      </c>
      <c r="W91" s="18">
        <f t="shared" si="27"/>
        <v>963.15</v>
      </c>
      <c r="X91" s="18">
        <f t="shared" si="37"/>
        <v>4.4899999999999984</v>
      </c>
      <c r="Y91" s="18">
        <f t="shared" si="38"/>
        <v>4.6291543373306325</v>
      </c>
      <c r="Z91" s="18">
        <f t="shared" si="29"/>
        <v>0</v>
      </c>
      <c r="AA91" s="55">
        <f t="shared" si="25"/>
        <v>5.8309035613183431</v>
      </c>
      <c r="AB91" s="18">
        <f t="shared" si="30"/>
        <v>0</v>
      </c>
      <c r="AC91" s="21">
        <v>3.5</v>
      </c>
      <c r="AD91" s="21">
        <v>41.7</v>
      </c>
      <c r="AF91" s="21">
        <v>15.3</v>
      </c>
      <c r="AG91">
        <f>VLOOKUP(A91&amp;D91,Overview!$D$84:$O$120,12,FALSE)</f>
        <v>0.44076784822765847</v>
      </c>
      <c r="AH91">
        <f>VLOOKUP(A91&amp;D91,Overview!$D$121:$O$157,12,FALSE)</f>
        <v>0</v>
      </c>
      <c r="AI91">
        <f>VLOOKUP(A91&amp;D91,Overview!$D$158:$O$194,12,FALSE)</f>
        <v>3.6805791313030446E-2</v>
      </c>
      <c r="AJ91">
        <f>VLOOKUP(A91&amp;D91,Overview!$D$195:$O$232,12,FALSE)</f>
        <v>0.23838721917124314</v>
      </c>
      <c r="AK91" s="18">
        <v>-26.127596245814992</v>
      </c>
      <c r="AL91">
        <f>VLOOKUP(A91&amp;D91,Overview!$D$2:$O$41,12,FALSE)</f>
        <v>-26.643884173532694</v>
      </c>
      <c r="AM91">
        <f>VLOOKUP(A91&amp;D91,Overview!$D$42:$O$83,12,FALSE)</f>
        <v>-26.655643735001018</v>
      </c>
      <c r="AP91" s="18">
        <v>3.2</v>
      </c>
      <c r="AS91" s="19">
        <v>9.2738552512531144E-2</v>
      </c>
      <c r="AU91" s="18">
        <v>516.31272322323537</v>
      </c>
      <c r="BF91" s="18">
        <f t="shared" si="31"/>
        <v>4.0544909187746221</v>
      </c>
      <c r="BK91" s="18">
        <f t="shared" si="39"/>
        <v>3.6892935368289095</v>
      </c>
      <c r="BL91" s="18">
        <f t="shared" si="40"/>
        <v>15.820845662669367</v>
      </c>
      <c r="BM91" s="46">
        <f t="shared" si="32"/>
        <v>0.23319193015921469</v>
      </c>
      <c r="BN91" s="18">
        <f t="shared" si="33"/>
        <v>19.035975542952198</v>
      </c>
      <c r="BO91" s="18">
        <f t="shared" si="34"/>
        <v>0.19380638142261211</v>
      </c>
      <c r="BQ91" s="36">
        <v>3.5</v>
      </c>
      <c r="BR91" s="21">
        <v>1.9</v>
      </c>
      <c r="BS91" s="18"/>
      <c r="BT91" s="18"/>
      <c r="BU91" s="18"/>
      <c r="BV91" s="36"/>
      <c r="BW91" s="21"/>
      <c r="BX91" s="18"/>
      <c r="BY91" s="32"/>
      <c r="BZ91" s="32"/>
      <c r="CA91" s="18"/>
      <c r="CB91" s="18"/>
      <c r="CG91" s="44" t="s">
        <v>175</v>
      </c>
      <c r="CH91" s="44">
        <v>4</v>
      </c>
      <c r="CI91" s="44" t="s">
        <v>168</v>
      </c>
      <c r="CJ91" s="44" t="s">
        <v>169</v>
      </c>
      <c r="CK91" s="44" t="s">
        <v>173</v>
      </c>
      <c r="CL91" s="44" t="s">
        <v>171</v>
      </c>
      <c r="CM91" s="45">
        <v>943</v>
      </c>
      <c r="CT91">
        <v>18095.641919736772</v>
      </c>
      <c r="CV91" s="12">
        <f t="shared" si="41"/>
        <v>1.2037414155889536</v>
      </c>
    </row>
    <row r="92" spans="1:116" ht="30">
      <c r="A92" t="s">
        <v>189</v>
      </c>
      <c r="B92" t="s">
        <v>17</v>
      </c>
      <c r="C92" s="52">
        <v>44739</v>
      </c>
      <c r="D92" s="10">
        <v>12</v>
      </c>
      <c r="E92" s="31">
        <v>0.80200000000000005</v>
      </c>
      <c r="F92" s="18">
        <v>15</v>
      </c>
      <c r="G92" s="18">
        <v>280.70000000000005</v>
      </c>
      <c r="H92" s="32">
        <v>44740.631944444445</v>
      </c>
      <c r="I92" s="32">
        <v>44741.556250000001</v>
      </c>
      <c r="J92" s="18">
        <f t="shared" si="26"/>
        <v>0.92430555555620231</v>
      </c>
      <c r="K92" s="33">
        <v>8776.7031870971587</v>
      </c>
      <c r="O92" s="34">
        <v>0.82299999999999995</v>
      </c>
      <c r="P92" s="34">
        <v>1.123</v>
      </c>
      <c r="Q92" s="18">
        <f t="shared" si="36"/>
        <v>11975.987459429052</v>
      </c>
      <c r="R92" s="55">
        <f t="shared" si="35"/>
        <v>1.2964505346595756</v>
      </c>
      <c r="S92" s="18">
        <v>18.510000000000002</v>
      </c>
      <c r="T92" s="18">
        <v>993</v>
      </c>
      <c r="U92" s="18">
        <v>24</v>
      </c>
      <c r="V92" s="35">
        <v>29.85</v>
      </c>
      <c r="W92" s="18">
        <f t="shared" si="27"/>
        <v>963.15</v>
      </c>
      <c r="X92" s="18">
        <f t="shared" si="37"/>
        <v>1.9399999999999977</v>
      </c>
      <c r="Y92" s="18">
        <f t="shared" si="38"/>
        <v>2.0001245911851715</v>
      </c>
      <c r="Z92" s="18">
        <f t="shared" si="29"/>
        <v>0.64818488826806797</v>
      </c>
      <c r="AA92" s="55">
        <f t="shared" si="25"/>
        <v>2.1828015316687654</v>
      </c>
      <c r="AB92" s="18">
        <f t="shared" si="30"/>
        <v>0.59393880563590729</v>
      </c>
      <c r="AC92" s="21">
        <v>-13.1</v>
      </c>
      <c r="AD92" s="21">
        <v>4.5</v>
      </c>
      <c r="AF92" s="21">
        <v>16.7</v>
      </c>
      <c r="AG92">
        <f>VLOOKUP(A92&amp;D92,Overview!$D$84:$O$120,12,FALSE)</f>
        <v>0.46689486308215072</v>
      </c>
      <c r="AH92">
        <f>VLOOKUP(A92&amp;D92,Overview!$D$121:$O$157,12,FALSE)</f>
        <v>1.5026451543622465</v>
      </c>
      <c r="AI92">
        <f>VLOOKUP(A92&amp;D92,Overview!$D$158:$O$194,12,FALSE)</f>
        <v>0.4121866879872077</v>
      </c>
      <c r="AJ92">
        <f>VLOOKUP(A92&amp;D92,Overview!$D$195:$O$232,12,FALSE)</f>
        <v>1.0553529882070758</v>
      </c>
      <c r="AK92" s="18">
        <v>-25.413570315470892</v>
      </c>
      <c r="AL92">
        <f>VLOOKUP(A92&amp;D92,Overview!$D$2:$O$41,12,FALSE)</f>
        <v>-27.262302465165224</v>
      </c>
      <c r="AM92">
        <f>VLOOKUP(A92&amp;D92,Overview!$D$42:$O$83,12,FALSE)</f>
        <v>-26.850309423794606</v>
      </c>
      <c r="AP92" s="18">
        <v>1.05</v>
      </c>
      <c r="AS92" s="19">
        <v>1.2836558263991545E-2</v>
      </c>
      <c r="AU92" s="18">
        <v>71.314621078464356</v>
      </c>
      <c r="BF92" s="18">
        <f t="shared" si="31"/>
        <v>2.1884057065863409</v>
      </c>
      <c r="BK92" s="18">
        <f t="shared" si="39"/>
        <v>1.1161804998236355</v>
      </c>
      <c r="BL92" s="18">
        <f t="shared" si="40"/>
        <v>18.449875408814826</v>
      </c>
      <c r="BM92" s="18">
        <f t="shared" si="32"/>
        <v>6.0497996603833773E-2</v>
      </c>
      <c r="BN92" s="18">
        <f t="shared" si="33"/>
        <v>23.043688291083839</v>
      </c>
      <c r="BO92" s="18">
        <f t="shared" si="34"/>
        <v>4.843758020522751E-2</v>
      </c>
      <c r="BQ92" s="36">
        <v>-13.1</v>
      </c>
      <c r="BR92" s="21">
        <v>2.6</v>
      </c>
      <c r="BS92" s="18"/>
      <c r="BT92" s="18"/>
      <c r="BU92" s="18"/>
      <c r="BV92" s="36"/>
      <c r="BW92" s="21"/>
      <c r="BX92" s="18"/>
      <c r="BY92" s="32"/>
      <c r="BZ92" s="32"/>
      <c r="CA92" s="18"/>
      <c r="CB92" s="18"/>
      <c r="CG92" s="44" t="s">
        <v>176</v>
      </c>
      <c r="CH92" s="44">
        <v>5</v>
      </c>
      <c r="CI92" s="44" t="s">
        <v>168</v>
      </c>
      <c r="CJ92" s="44" t="s">
        <v>169</v>
      </c>
      <c r="CK92" s="44" t="s">
        <v>173</v>
      </c>
      <c r="CL92" s="44" t="s">
        <v>171</v>
      </c>
      <c r="CM92" s="45">
        <v>695</v>
      </c>
      <c r="CT92">
        <v>9798.2963681035617</v>
      </c>
      <c r="CV92" s="12">
        <f t="shared" si="41"/>
        <v>0.68615956497302488</v>
      </c>
    </row>
    <row r="93" spans="1:116" ht="45">
      <c r="B93" t="e">
        <v>#N/A</v>
      </c>
      <c r="C93" s="52">
        <v>44739</v>
      </c>
      <c r="D93" s="10"/>
      <c r="E93" s="31"/>
      <c r="F93" s="18"/>
      <c r="G93" s="18"/>
      <c r="H93" s="32"/>
      <c r="I93" s="32"/>
      <c r="J93" s="18"/>
      <c r="K93" s="49"/>
      <c r="O93" s="34"/>
      <c r="P93" s="34"/>
      <c r="Q93" s="18"/>
      <c r="R93" s="18"/>
      <c r="S93" s="18"/>
      <c r="T93" s="18"/>
      <c r="U93" s="18"/>
      <c r="V93" s="47"/>
      <c r="W93" s="18"/>
      <c r="X93" s="18"/>
      <c r="Y93" s="18"/>
      <c r="Z93" s="18"/>
      <c r="AA93" s="18"/>
      <c r="AG93" t="e">
        <f>VLOOKUP(A93&amp;D93,Overview!$D$84:$O$120,12,FALSE)</f>
        <v>#N/A</v>
      </c>
      <c r="AH93" t="e">
        <f>VLOOKUP(A93&amp;D93,Overview!$D$121:$O$157,12,FALSE)</f>
        <v>#N/A</v>
      </c>
      <c r="AI93" t="e">
        <f>VLOOKUP(A93&amp;D93,Overview!$D$158:$O$194,12,FALSE)</f>
        <v>#N/A</v>
      </c>
      <c r="AJ93" t="e">
        <f>VLOOKUP(A93&amp;D93,Overview!$D$195:$O$232,12,FALSE)</f>
        <v>#N/A</v>
      </c>
      <c r="AK93" s="18"/>
      <c r="AL93" t="e">
        <f>VLOOKUP(A93&amp;D93,Overview!$D$2:$O$41,12,FALSE)</f>
        <v>#N/A</v>
      </c>
      <c r="AM93" t="e">
        <f>VLOOKUP(A93&amp;D93,Overview!$D$42:$O$83,12,FALSE)</f>
        <v>#N/A</v>
      </c>
      <c r="AO93" s="18"/>
      <c r="AZ93" s="18"/>
      <c r="BA93" s="18"/>
      <c r="BB93" s="18"/>
      <c r="BC93" s="18"/>
      <c r="BD93" s="18"/>
      <c r="BE93" s="18"/>
      <c r="BF93" s="50"/>
      <c r="BG93" s="51"/>
      <c r="BH93" s="18"/>
      <c r="BI93" s="18"/>
      <c r="BJ93" s="18"/>
      <c r="BK93" s="50"/>
      <c r="BL93" s="51"/>
      <c r="BM93" s="18"/>
      <c r="BN93" s="32"/>
      <c r="BO93" s="32"/>
      <c r="BP93" s="18"/>
      <c r="BQ93" s="18"/>
      <c r="CG93" s="44" t="s">
        <v>177</v>
      </c>
      <c r="CH93" s="44" t="s">
        <v>178</v>
      </c>
      <c r="CI93" s="44" t="s">
        <v>55</v>
      </c>
      <c r="CJ93" s="44" t="s">
        <v>55</v>
      </c>
      <c r="CK93" s="44" t="s">
        <v>55</v>
      </c>
      <c r="CL93" s="44" t="s">
        <v>55</v>
      </c>
      <c r="CM93" s="44" t="s">
        <v>55</v>
      </c>
      <c r="CO93">
        <v>12640.734608301986</v>
      </c>
      <c r="CQ93" s="12">
        <f t="shared" ref="CQ93:CQ96" si="42">AQ64/(20.45-S64)</f>
        <v>0.74673589217871605</v>
      </c>
    </row>
    <row r="94" spans="1:116" ht="30">
      <c r="A94" t="s">
        <v>201</v>
      </c>
      <c r="B94" t="s">
        <v>12</v>
      </c>
      <c r="C94" s="52">
        <v>44739</v>
      </c>
      <c r="D94" s="10">
        <v>1</v>
      </c>
      <c r="E94" s="31"/>
      <c r="F94" s="18"/>
      <c r="G94" s="18"/>
      <c r="H94" s="32"/>
      <c r="I94" s="32"/>
      <c r="J94" s="18"/>
      <c r="K94" s="49"/>
      <c r="O94" s="34"/>
      <c r="P94" s="34"/>
      <c r="Q94" s="18"/>
      <c r="R94" s="18"/>
      <c r="S94" s="18"/>
      <c r="T94" s="18"/>
      <c r="U94" s="18"/>
      <c r="V94" s="47"/>
      <c r="W94" s="18"/>
      <c r="X94" s="18"/>
      <c r="Y94" s="18"/>
      <c r="Z94" s="18"/>
      <c r="AA94" s="18"/>
      <c r="AD94" s="21">
        <v>16.2</v>
      </c>
      <c r="AF94" s="21">
        <v>4.5</v>
      </c>
      <c r="AG94">
        <f>VLOOKUP(A94&amp;D94,Overview!$D$84:$O$120,12,FALSE)</f>
        <v>0.85138086191380857</v>
      </c>
      <c r="AH94">
        <f>VLOOKUP(A94&amp;D94,Overview!$D$121:$O$157,12,FALSE)</f>
        <v>0.98322069107725518</v>
      </c>
      <c r="AI94">
        <f>VLOOKUP(A94&amp;D94,Overview!$D$158:$O$194,12,FALSE)</f>
        <v>1.0156684331566843</v>
      </c>
      <c r="AJ94">
        <f>VLOOKUP(A94&amp;D94,Overview!$D$195:$O$232,12,FALSE)</f>
        <v>0.12687111288871111</v>
      </c>
      <c r="AK94" s="18"/>
      <c r="AL94">
        <f>VLOOKUP(A94&amp;D94,Overview!$D$2:$O$41,12,FALSE)</f>
        <v>-28.239423297805462</v>
      </c>
      <c r="AM94">
        <f>VLOOKUP(A94&amp;D94,Overview!$D$42:$O$83,12,FALSE)</f>
        <v>-29.207144368542455</v>
      </c>
      <c r="AO94" s="18"/>
      <c r="AZ94" s="18"/>
      <c r="BA94" s="18"/>
      <c r="BB94" s="18"/>
      <c r="BC94" s="18"/>
      <c r="BD94" s="18"/>
      <c r="BE94" s="18"/>
      <c r="BF94" s="50"/>
      <c r="BG94" s="51"/>
      <c r="BH94" s="18"/>
      <c r="BI94" s="18"/>
      <c r="BJ94" s="18"/>
      <c r="BK94" s="50"/>
      <c r="BL94" s="51"/>
      <c r="BM94" s="18"/>
      <c r="BN94" s="32"/>
      <c r="BO94" s="32"/>
      <c r="BP94" s="18"/>
      <c r="BQ94" s="18"/>
      <c r="CG94" s="44" t="s">
        <v>179</v>
      </c>
      <c r="CH94" s="44">
        <v>7</v>
      </c>
      <c r="CI94" s="44" t="s">
        <v>168</v>
      </c>
      <c r="CJ94" s="44" t="s">
        <v>169</v>
      </c>
      <c r="CK94" s="44" t="s">
        <v>173</v>
      </c>
      <c r="CL94" s="44" t="s">
        <v>171</v>
      </c>
      <c r="CM94" s="45">
        <v>1044</v>
      </c>
      <c r="CO94">
        <v>6332.0507140845766</v>
      </c>
      <c r="CQ94" s="12">
        <f t="shared" si="42"/>
        <v>1.0546243541473279</v>
      </c>
    </row>
    <row r="95" spans="1:116" ht="30">
      <c r="A95" t="s">
        <v>201</v>
      </c>
      <c r="B95" t="s">
        <v>17</v>
      </c>
      <c r="C95" s="52">
        <v>44739</v>
      </c>
      <c r="D95" s="10">
        <v>2</v>
      </c>
      <c r="E95" s="31"/>
      <c r="F95" s="18"/>
      <c r="G95" s="18"/>
      <c r="H95" s="32"/>
      <c r="I95" s="32"/>
      <c r="J95" s="18"/>
      <c r="K95" s="49"/>
      <c r="O95" s="34"/>
      <c r="P95" s="34"/>
      <c r="Q95" s="18"/>
      <c r="R95" s="18"/>
      <c r="S95" s="18"/>
      <c r="T95" s="18"/>
      <c r="U95" s="18"/>
      <c r="V95" s="47"/>
      <c r="W95" s="18"/>
      <c r="X95" s="18"/>
      <c r="Y95" s="18"/>
      <c r="Z95" s="18"/>
      <c r="AA95" s="18"/>
      <c r="AD95" s="21">
        <v>1.3</v>
      </c>
      <c r="AF95" s="21">
        <v>4.8</v>
      </c>
      <c r="AG95">
        <f>VLOOKUP(A95&amp;D95,Overview!$D$84:$O$120,12,FALSE)</f>
        <v>0.62328868452618957</v>
      </c>
      <c r="AH95">
        <f>VLOOKUP(A95&amp;D95,Overview!$D$121:$O$157,12,FALSE)</f>
        <v>2.086983711773835</v>
      </c>
      <c r="AI95">
        <f>VLOOKUP(A95&amp;D95,Overview!$D$158:$O$194,12,FALSE)</f>
        <v>0.49037584966013598</v>
      </c>
      <c r="AJ95">
        <f>VLOOKUP(A95&amp;D95,Overview!$D$195:$O$232,12,FALSE)</f>
        <v>6.9620487804878053</v>
      </c>
      <c r="AK95" s="18"/>
      <c r="AL95">
        <f>VLOOKUP(A95&amp;D95,Overview!$D$2:$O$41,12,FALSE)</f>
        <v>-26.86763529228649</v>
      </c>
      <c r="AM95">
        <f>VLOOKUP(A95&amp;D95,Overview!$D$42:$O$83,12,FALSE)</f>
        <v>-25.385338907651263</v>
      </c>
      <c r="AO95" s="18"/>
      <c r="AZ95" s="18"/>
      <c r="BA95" s="18"/>
      <c r="BB95" s="18"/>
      <c r="BC95" s="18"/>
      <c r="BD95" s="18"/>
      <c r="BE95" s="18"/>
      <c r="BF95" s="50"/>
      <c r="BG95" s="51"/>
      <c r="BH95" s="18"/>
      <c r="BI95" s="18"/>
      <c r="BJ95" s="18"/>
      <c r="BK95" s="50"/>
      <c r="BL95" s="51"/>
      <c r="BM95" s="18"/>
      <c r="BN95" s="32"/>
      <c r="BO95" s="32"/>
      <c r="BP95" s="18"/>
      <c r="BQ95" s="18"/>
      <c r="CG95" s="44" t="s">
        <v>180</v>
      </c>
      <c r="CH95" s="44">
        <v>8</v>
      </c>
      <c r="CI95" s="44" t="s">
        <v>168</v>
      </c>
      <c r="CJ95" s="44" t="s">
        <v>169</v>
      </c>
      <c r="CK95" s="44" t="s">
        <v>170</v>
      </c>
      <c r="CL95" s="44" t="s">
        <v>171</v>
      </c>
      <c r="CM95" s="45">
        <v>913</v>
      </c>
      <c r="CO95">
        <v>9861.868467017126</v>
      </c>
      <c r="CQ95" s="12">
        <f t="shared" si="42"/>
        <v>0.82055392050375597</v>
      </c>
    </row>
    <row r="96" spans="1:116" ht="30">
      <c r="A96" t="s">
        <v>201</v>
      </c>
      <c r="B96" t="s">
        <v>17</v>
      </c>
      <c r="C96" s="52">
        <v>44739</v>
      </c>
      <c r="D96" s="10">
        <v>3</v>
      </c>
      <c r="E96" s="31"/>
      <c r="F96" s="18"/>
      <c r="G96" s="18"/>
      <c r="H96" s="32"/>
      <c r="I96" s="32"/>
      <c r="J96" s="18"/>
      <c r="K96" s="49"/>
      <c r="O96" s="34"/>
      <c r="P96" s="34"/>
      <c r="Q96" s="18"/>
      <c r="R96" s="18"/>
      <c r="S96" s="18"/>
      <c r="T96" s="18"/>
      <c r="U96" s="18"/>
      <c r="V96" s="47"/>
      <c r="W96" s="18"/>
      <c r="X96" s="18"/>
      <c r="Y96" s="18"/>
      <c r="Z96" s="18"/>
      <c r="AA96" s="18"/>
      <c r="AD96" s="21">
        <v>6</v>
      </c>
      <c r="AF96" s="21">
        <v>-1.1000000000000001</v>
      </c>
      <c r="AG96">
        <f>VLOOKUP(A96&amp;D96,Overview!$D$84:$O$120,12,FALSE)</f>
        <v>0.24075484833416208</v>
      </c>
      <c r="AH96">
        <f>VLOOKUP(A96&amp;D96,Overview!$D$121:$O$157,12,FALSE)</f>
        <v>1.4876251423481108</v>
      </c>
      <c r="AI96">
        <f>VLOOKUP(A96&amp;D96,Overview!$D$158:$O$194,12,FALSE)</f>
        <v>0.24172749875683741</v>
      </c>
      <c r="AJ96">
        <f>VLOOKUP(A96&amp;D96,Overview!$D$195:$O$232,12,FALSE)</f>
        <v>1.9227168572849329</v>
      </c>
      <c r="AK96" s="18"/>
      <c r="AL96">
        <f>VLOOKUP(A96&amp;D96,Overview!$D$2:$O$41,12,FALSE)</f>
        <v>-27.679223323670765</v>
      </c>
      <c r="AM96">
        <f>VLOOKUP(A96&amp;D96,Overview!$D$42:$O$83,12,FALSE)</f>
        <v>-26.746164330676674</v>
      </c>
      <c r="AO96" s="18"/>
      <c r="AZ96" s="18"/>
      <c r="BA96" s="18"/>
      <c r="BB96" s="18"/>
      <c r="BC96" s="18"/>
      <c r="BD96" s="18"/>
      <c r="BE96" s="18"/>
      <c r="BF96" s="50"/>
      <c r="BG96" s="51"/>
      <c r="BH96" s="18"/>
      <c r="BI96" s="18"/>
      <c r="BJ96" s="18"/>
      <c r="BK96" s="50"/>
      <c r="BL96" s="51"/>
      <c r="BM96" s="18"/>
      <c r="BN96" s="32"/>
      <c r="BO96" s="32"/>
      <c r="BP96" s="18"/>
      <c r="BQ96" s="18"/>
      <c r="CG96" s="44" t="s">
        <v>181</v>
      </c>
      <c r="CH96" s="44">
        <v>9</v>
      </c>
      <c r="CI96" s="44" t="s">
        <v>168</v>
      </c>
      <c r="CJ96" s="44" t="s">
        <v>169</v>
      </c>
      <c r="CK96" s="44" t="s">
        <v>173</v>
      </c>
      <c r="CL96" s="44" t="s">
        <v>171</v>
      </c>
      <c r="CM96" s="45">
        <v>714</v>
      </c>
      <c r="CQ96" s="12">
        <f t="shared" si="42"/>
        <v>1.1999620367422741</v>
      </c>
    </row>
    <row r="97" spans="1:95" ht="30">
      <c r="A97" t="s">
        <v>201</v>
      </c>
      <c r="B97" t="s">
        <v>17</v>
      </c>
      <c r="C97" s="52">
        <v>44739</v>
      </c>
      <c r="D97" s="10">
        <v>4</v>
      </c>
      <c r="E97" s="31"/>
      <c r="F97" s="18"/>
      <c r="G97" s="18"/>
      <c r="H97" s="32"/>
      <c r="I97" s="32"/>
      <c r="J97" s="18"/>
      <c r="K97" s="49"/>
      <c r="O97" s="34"/>
      <c r="P97" s="34"/>
      <c r="Q97" s="18"/>
      <c r="R97" s="18"/>
      <c r="S97" s="18"/>
      <c r="T97" s="18"/>
      <c r="U97" s="18"/>
      <c r="V97" s="47"/>
      <c r="W97" s="18"/>
      <c r="X97" s="18"/>
      <c r="Y97" s="18"/>
      <c r="Z97" s="18"/>
      <c r="AA97" s="18"/>
      <c r="AD97" s="21">
        <v>34.200000000000003</v>
      </c>
      <c r="AF97" s="21">
        <v>21.9</v>
      </c>
      <c r="AG97">
        <f>VLOOKUP(A97&amp;D97,Overview!$D$84:$O$120,12,FALSE)</f>
        <v>0.50826485839648972</v>
      </c>
      <c r="AH97">
        <f>VLOOKUP(A97&amp;D97,Overview!$D$121:$O$157,12,FALSE)</f>
        <v>1.1870052739271322</v>
      </c>
      <c r="AI97">
        <f>VLOOKUP(A97&amp;D97,Overview!$D$158:$O$194,12,FALSE)</f>
        <v>0.5013960909453532</v>
      </c>
      <c r="AJ97">
        <f>VLOOKUP(A97&amp;D97,Overview!$D$195:$O$232,12,FALSE)</f>
        <v>1.0002008376545672</v>
      </c>
      <c r="AK97" s="18"/>
      <c r="AL97">
        <f>VLOOKUP(A97&amp;D97,Overview!$D$2:$O$41,12,FALSE)</f>
        <v>-28.26424639737353</v>
      </c>
      <c r="AM97">
        <f>VLOOKUP(A97&amp;D97,Overview!$D$42:$O$83,12,FALSE)</f>
        <v>-27.912363734264268</v>
      </c>
      <c r="AO97" s="18"/>
      <c r="AZ97" s="18"/>
      <c r="BA97" s="18"/>
      <c r="BB97" s="18"/>
      <c r="BC97" s="18"/>
      <c r="BD97" s="18"/>
      <c r="BE97" s="18"/>
      <c r="BF97" s="50"/>
      <c r="BG97" s="51"/>
      <c r="BH97" s="18"/>
      <c r="BI97" s="18"/>
      <c r="BJ97" s="18"/>
      <c r="BK97" s="50"/>
      <c r="BL97" s="51"/>
      <c r="BM97" s="18"/>
      <c r="BN97" s="32"/>
      <c r="BO97" s="32"/>
      <c r="BP97" s="18"/>
      <c r="BQ97" s="18"/>
      <c r="CG97" s="44" t="s">
        <v>182</v>
      </c>
      <c r="CH97" s="44">
        <v>10</v>
      </c>
      <c r="CI97" s="44" t="s">
        <v>168</v>
      </c>
      <c r="CJ97" s="44" t="s">
        <v>169</v>
      </c>
      <c r="CK97" s="44" t="s">
        <v>170</v>
      </c>
      <c r="CL97" s="44" t="s">
        <v>171</v>
      </c>
      <c r="CM97" s="45">
        <v>537</v>
      </c>
      <c r="CQ97" s="12"/>
    </row>
    <row r="98" spans="1:95" ht="30">
      <c r="A98" t="s">
        <v>201</v>
      </c>
      <c r="B98" t="s">
        <v>17</v>
      </c>
      <c r="C98" s="52">
        <v>44739</v>
      </c>
      <c r="D98" s="10">
        <v>5</v>
      </c>
      <c r="E98" s="31"/>
      <c r="F98" s="18"/>
      <c r="G98" s="18"/>
      <c r="H98" s="32"/>
      <c r="I98" s="32"/>
      <c r="J98" s="18"/>
      <c r="K98" s="49"/>
      <c r="O98" s="34"/>
      <c r="P98" s="34"/>
      <c r="Q98" s="18"/>
      <c r="R98" s="18"/>
      <c r="S98" s="18"/>
      <c r="T98" s="18"/>
      <c r="U98" s="18"/>
      <c r="V98" s="47"/>
      <c r="W98" s="18"/>
      <c r="X98" s="18"/>
      <c r="Y98" s="18"/>
      <c r="Z98" s="18"/>
      <c r="AA98" s="18"/>
      <c r="AD98" s="21">
        <v>35.9</v>
      </c>
      <c r="AF98" s="21">
        <v>71.599999999999994</v>
      </c>
      <c r="AG98">
        <f>VLOOKUP(A98&amp;D98,Overview!$D$84:$O$120,12,FALSE)</f>
        <v>0.83667199201198206</v>
      </c>
      <c r="AH98">
        <f>VLOOKUP(A98&amp;D98,Overview!$D$121:$O$157,12,FALSE)</f>
        <v>1.3063431513553507</v>
      </c>
      <c r="AI98">
        <f>VLOOKUP(A98&amp;D98,Overview!$D$158:$O$194,12,FALSE)</f>
        <v>0.76403095356964557</v>
      </c>
      <c r="AJ98">
        <f>VLOOKUP(A98&amp;D98,Overview!$D$195:$O$232,12,FALSE)</f>
        <v>0.78681477783325016</v>
      </c>
      <c r="AK98" s="18"/>
      <c r="AL98">
        <f>VLOOKUP(A98&amp;D98,Overview!$D$2:$O$41,12,FALSE)</f>
        <v>-27.21509028534317</v>
      </c>
      <c r="AM98">
        <f>VLOOKUP(A98&amp;D98,Overview!$D$42:$O$83,12,FALSE)</f>
        <v>-27.615822241941022</v>
      </c>
      <c r="AO98" s="18"/>
      <c r="AZ98" s="18"/>
      <c r="BA98" s="18"/>
      <c r="BB98" s="18"/>
      <c r="BC98" s="18"/>
      <c r="BD98" s="18"/>
      <c r="BE98" s="18"/>
      <c r="BF98" s="50"/>
      <c r="BG98" s="51"/>
      <c r="BH98" s="18"/>
      <c r="BI98" s="18"/>
      <c r="BJ98" s="18"/>
      <c r="BK98" s="50"/>
      <c r="BL98" s="51"/>
      <c r="BM98" s="18"/>
      <c r="BN98" s="32"/>
      <c r="BO98" s="32"/>
      <c r="BP98" s="18"/>
      <c r="BQ98" s="18"/>
      <c r="CG98" s="44" t="s">
        <v>183</v>
      </c>
      <c r="CH98" s="44">
        <v>11</v>
      </c>
      <c r="CI98" s="44" t="s">
        <v>168</v>
      </c>
      <c r="CJ98" s="44" t="s">
        <v>169</v>
      </c>
      <c r="CK98" s="44" t="s">
        <v>173</v>
      </c>
      <c r="CL98" s="44" t="s">
        <v>171</v>
      </c>
      <c r="CM98" s="45">
        <v>644</v>
      </c>
    </row>
    <row r="99" spans="1:95" ht="30">
      <c r="A99" t="s">
        <v>201</v>
      </c>
      <c r="B99" t="s">
        <v>12</v>
      </c>
      <c r="C99" s="52">
        <v>44739</v>
      </c>
      <c r="D99" s="10">
        <v>6</v>
      </c>
      <c r="E99" s="31"/>
      <c r="F99" s="18"/>
      <c r="G99" s="18"/>
      <c r="H99" s="32"/>
      <c r="I99" s="32"/>
      <c r="J99" s="18"/>
      <c r="K99" s="49"/>
      <c r="O99" s="34"/>
      <c r="P99" s="34"/>
      <c r="Q99" s="18"/>
      <c r="R99" s="18"/>
      <c r="S99" s="18"/>
      <c r="T99" s="18"/>
      <c r="U99" s="18"/>
      <c r="V99" s="47"/>
      <c r="W99" s="18"/>
      <c r="X99" s="18"/>
      <c r="Y99" s="18"/>
      <c r="Z99" s="18"/>
      <c r="AA99" s="18"/>
      <c r="AG99" t="e">
        <f>VLOOKUP(A99&amp;D99,Overview!$D$84:$O$120,12,FALSE)</f>
        <v>#N/A</v>
      </c>
      <c r="AH99" t="e">
        <f>VLOOKUP(A99&amp;D99,Overview!$D$121:$O$157,12,FALSE)</f>
        <v>#N/A</v>
      </c>
      <c r="AI99" t="e">
        <f>VLOOKUP(A99&amp;D99,Overview!$D$158:$O$194,12,FALSE)</f>
        <v>#N/A</v>
      </c>
      <c r="AJ99" t="e">
        <f>VLOOKUP(A99&amp;D99,Overview!$D$195:$O$232,12,FALSE)</f>
        <v>#N/A</v>
      </c>
      <c r="AK99" s="18"/>
      <c r="AL99" t="e">
        <f>VLOOKUP(A99&amp;D99,Overview!$D$2:$O$41,12,FALSE)</f>
        <v>#N/A</v>
      </c>
      <c r="AM99" t="e">
        <f>VLOOKUP(A99&amp;D99,Overview!$D$42:$O$83,12,FALSE)</f>
        <v>#N/A</v>
      </c>
      <c r="AO99" s="18"/>
      <c r="AZ99" s="18"/>
      <c r="BA99" s="18"/>
      <c r="BB99" s="18"/>
      <c r="BC99" s="18"/>
      <c r="BD99" s="18"/>
      <c r="BE99" s="18"/>
      <c r="BF99" s="50"/>
      <c r="BG99" s="51"/>
      <c r="BH99" s="18"/>
      <c r="BI99" s="18"/>
      <c r="BJ99" s="18"/>
      <c r="BK99" s="50"/>
      <c r="BL99" s="51"/>
      <c r="BM99" s="18"/>
      <c r="BN99" s="32"/>
      <c r="BO99" s="32"/>
      <c r="BP99" s="18"/>
      <c r="BQ99" s="18"/>
      <c r="CG99" s="44" t="s">
        <v>184</v>
      </c>
      <c r="CH99" s="44">
        <v>12</v>
      </c>
      <c r="CI99" s="44" t="s">
        <v>168</v>
      </c>
      <c r="CJ99" s="44" t="s">
        <v>169</v>
      </c>
      <c r="CK99" s="44" t="s">
        <v>173</v>
      </c>
      <c r="CL99" s="44" t="s">
        <v>171</v>
      </c>
      <c r="CM99" s="45">
        <v>471</v>
      </c>
    </row>
    <row r="100" spans="1:95" ht="15.75">
      <c r="A100" t="s">
        <v>201</v>
      </c>
      <c r="B100" t="s">
        <v>12</v>
      </c>
      <c r="C100" s="52">
        <v>44739</v>
      </c>
      <c r="D100" s="10">
        <v>7</v>
      </c>
      <c r="E100" s="31"/>
      <c r="F100" s="18"/>
      <c r="G100" s="18"/>
      <c r="H100" s="32"/>
      <c r="I100" s="32"/>
      <c r="J100" s="18"/>
      <c r="K100" s="49"/>
      <c r="O100" s="34"/>
      <c r="P100" s="34"/>
      <c r="Q100" s="18"/>
      <c r="R100" s="18"/>
      <c r="S100" s="18"/>
      <c r="T100" s="18"/>
      <c r="U100" s="18"/>
      <c r="V100" s="47"/>
      <c r="W100" s="18"/>
      <c r="X100" s="18"/>
      <c r="Y100" s="18"/>
      <c r="Z100" s="18"/>
      <c r="AA100" s="18"/>
      <c r="AD100" s="21">
        <v>37.799999999999997</v>
      </c>
      <c r="AF100" s="21">
        <v>39.9</v>
      </c>
      <c r="AG100">
        <f>VLOOKUP(A100&amp;D100,Overview!$D$84:$O$120,12,FALSE)</f>
        <v>0.87269706645380152</v>
      </c>
      <c r="AH100">
        <f>VLOOKUP(A100&amp;D100,Overview!$D$121:$O$157,12,FALSE)</f>
        <v>0.79108381892876845</v>
      </c>
      <c r="AI100">
        <f>VLOOKUP(A100&amp;D100,Overview!$D$158:$O$194,12,FALSE)</f>
        <v>0.95992516463779698</v>
      </c>
      <c r="AJ100">
        <f>VLOOKUP(A100&amp;D100,Overview!$D$195:$O$232,12,FALSE)</f>
        <v>0.20455557772899624</v>
      </c>
      <c r="AK100" s="18"/>
      <c r="AL100">
        <f>VLOOKUP(A100&amp;D100,Overview!$D$2:$O$41,12,FALSE)</f>
        <v>-29.771143086883029</v>
      </c>
      <c r="AM100">
        <f>VLOOKUP(A100&amp;D100,Overview!$D$42:$O$83,12,FALSE)</f>
        <v>-30.535161183050231</v>
      </c>
      <c r="AO100" s="18"/>
      <c r="AZ100" s="18"/>
      <c r="BA100" s="18"/>
      <c r="BB100" s="18"/>
      <c r="BC100" s="18"/>
      <c r="BD100" s="18"/>
      <c r="BE100" s="18"/>
      <c r="BF100" s="50"/>
      <c r="BG100" s="51"/>
      <c r="BH100" s="18"/>
      <c r="BI100" s="18"/>
      <c r="BJ100" s="18"/>
      <c r="BK100" s="50"/>
      <c r="BL100" s="51"/>
      <c r="BM100" s="18"/>
      <c r="BN100" s="32"/>
      <c r="BO100" s="32"/>
      <c r="BP100" s="18"/>
      <c r="BQ100" s="18"/>
    </row>
    <row r="101" spans="1:95" ht="15.75">
      <c r="A101" t="s">
        <v>201</v>
      </c>
      <c r="B101" t="s">
        <v>12</v>
      </c>
      <c r="C101" s="52">
        <v>44739</v>
      </c>
      <c r="D101" s="10">
        <v>8</v>
      </c>
      <c r="E101" s="31"/>
      <c r="F101" s="18"/>
      <c r="G101" s="18"/>
      <c r="H101" s="32"/>
      <c r="I101" s="32"/>
      <c r="J101" s="18"/>
      <c r="K101" s="49"/>
      <c r="O101" s="34"/>
      <c r="P101" s="34"/>
      <c r="Q101" s="18"/>
      <c r="R101" s="18"/>
      <c r="S101" s="18"/>
      <c r="T101" s="18"/>
      <c r="U101" s="18"/>
      <c r="V101" s="47"/>
      <c r="W101" s="18"/>
      <c r="X101" s="18"/>
      <c r="Y101" s="18"/>
      <c r="Z101" s="18"/>
      <c r="AA101" s="18"/>
      <c r="AD101" s="21">
        <v>24.5</v>
      </c>
      <c r="AF101" s="21">
        <v>20</v>
      </c>
      <c r="AG101">
        <f>VLOOKUP(A101&amp;D101,Overview!$D$84:$O$120,12,FALSE)</f>
        <v>0.77020341011067917</v>
      </c>
      <c r="AH101">
        <f>VLOOKUP(A101&amp;D101,Overview!$D$121:$O$157,12,FALSE)</f>
        <v>0.69908928437067996</v>
      </c>
      <c r="AI101">
        <f>VLOOKUP(A101&amp;D101,Overview!$D$158:$O$194,12,FALSE)</f>
        <v>0.70861800777744544</v>
      </c>
      <c r="AJ101">
        <f>VLOOKUP(A101&amp;D101,Overview!$D$195:$O$232,12,FALSE)</f>
        <v>0.14578761591384981</v>
      </c>
      <c r="AK101" s="18"/>
      <c r="AL101">
        <f>VLOOKUP(A101&amp;D101,Overview!$D$2:$O$41,12,FALSE)</f>
        <v>-28.957586949037918</v>
      </c>
      <c r="AM101">
        <f>VLOOKUP(A101&amp;D101,Overview!$D$42:$O$83,12,FALSE)</f>
        <v>-30.05034670687057</v>
      </c>
      <c r="AO101" s="18"/>
      <c r="AZ101" s="18"/>
      <c r="BA101" s="18"/>
      <c r="BB101" s="18"/>
      <c r="BC101" s="18"/>
      <c r="BD101" s="18"/>
      <c r="BE101" s="18"/>
      <c r="BF101" s="50"/>
      <c r="BG101" s="51"/>
      <c r="BH101" s="18"/>
      <c r="BI101" s="18"/>
      <c r="BJ101" s="18"/>
      <c r="BK101" s="50"/>
      <c r="BL101" s="51"/>
      <c r="BM101" s="18"/>
      <c r="BN101" s="32"/>
      <c r="BO101" s="32"/>
      <c r="BP101" s="18"/>
      <c r="BQ101" s="18"/>
    </row>
    <row r="102" spans="1:95" ht="15.75">
      <c r="A102" t="s">
        <v>201</v>
      </c>
      <c r="B102" t="s">
        <v>17</v>
      </c>
      <c r="C102" s="52">
        <v>44739</v>
      </c>
      <c r="D102" s="10">
        <v>9</v>
      </c>
      <c r="E102" s="31"/>
      <c r="F102" s="18"/>
      <c r="G102" s="18"/>
      <c r="H102" s="32"/>
      <c r="I102" s="32"/>
      <c r="J102" s="18"/>
      <c r="K102" s="49"/>
      <c r="O102" s="34"/>
      <c r="P102" s="34"/>
      <c r="Q102" s="18"/>
      <c r="R102" s="18"/>
      <c r="S102" s="18"/>
      <c r="T102" s="18"/>
      <c r="U102" s="18"/>
      <c r="V102" s="47"/>
      <c r="W102" s="18"/>
      <c r="X102" s="18"/>
      <c r="Y102" s="18"/>
      <c r="Z102" s="18"/>
      <c r="AA102" s="18"/>
      <c r="AD102" s="21">
        <v>28.4</v>
      </c>
      <c r="AF102" s="21">
        <v>18.899999999999999</v>
      </c>
      <c r="AG102" t="e">
        <f>VLOOKUP(A102&amp;D102,Overview!$D$84:$O$120,12,FALSE)</f>
        <v>#N/A</v>
      </c>
      <c r="AH102" t="e">
        <f>VLOOKUP(A102&amp;D102,Overview!$D$121:$O$157,12,FALSE)</f>
        <v>#N/A</v>
      </c>
      <c r="AI102" t="e">
        <f>VLOOKUP(A102&amp;D102,Overview!$D$158:$O$194,12,FALSE)</f>
        <v>#N/A</v>
      </c>
      <c r="AJ102" t="e">
        <f>VLOOKUP(A102&amp;D102,Overview!$D$195:$O$232,12,FALSE)</f>
        <v>#N/A</v>
      </c>
      <c r="AK102" s="18"/>
      <c r="AL102" t="e">
        <f>VLOOKUP(A102&amp;D102,Overview!$D$2:$O$41,12,FALSE)</f>
        <v>#N/A</v>
      </c>
      <c r="AM102" t="e">
        <f>VLOOKUP(A102&amp;D102,Overview!$D$42:$O$83,12,FALSE)</f>
        <v>#N/A</v>
      </c>
      <c r="AO102" s="18"/>
      <c r="AZ102" s="18"/>
      <c r="BA102" s="18"/>
      <c r="BB102" s="18"/>
      <c r="BC102" s="18"/>
      <c r="BD102" s="18"/>
      <c r="BE102" s="18"/>
      <c r="BF102" s="50"/>
      <c r="BG102" s="51"/>
      <c r="BH102" s="18"/>
      <c r="BI102" s="18"/>
      <c r="BJ102" s="18"/>
      <c r="BK102" s="50"/>
      <c r="BL102" s="51"/>
      <c r="BM102" s="18"/>
      <c r="BN102" s="32"/>
      <c r="BO102" s="32"/>
      <c r="BP102" s="18"/>
      <c r="BQ102" s="18"/>
    </row>
    <row r="103" spans="1:95" ht="15.75">
      <c r="A103" t="s">
        <v>201</v>
      </c>
      <c r="B103" t="s">
        <v>12</v>
      </c>
      <c r="C103" s="52">
        <v>44739</v>
      </c>
      <c r="D103" s="10">
        <v>10</v>
      </c>
      <c r="E103" s="31"/>
      <c r="F103" s="18"/>
      <c r="G103" s="18"/>
      <c r="H103" s="32"/>
      <c r="I103" s="32"/>
      <c r="J103" s="18"/>
      <c r="K103" s="49"/>
      <c r="O103" s="34"/>
      <c r="P103" s="34"/>
      <c r="Q103" s="18"/>
      <c r="R103" s="18"/>
      <c r="S103" s="18"/>
      <c r="T103" s="18"/>
      <c r="U103" s="18"/>
      <c r="V103" s="47"/>
      <c r="W103" s="18"/>
      <c r="X103" s="18"/>
      <c r="Y103" s="18"/>
      <c r="Z103" s="18"/>
      <c r="AA103" s="18"/>
      <c r="AD103" s="21">
        <v>64.599999999999994</v>
      </c>
      <c r="AF103" s="21">
        <v>58.5</v>
      </c>
      <c r="AG103">
        <f>VLOOKUP(A103&amp;D103,Overview!$D$84:$O$120,12,FALSE)</f>
        <v>6.3681790925444751E-2</v>
      </c>
      <c r="AH103">
        <f>VLOOKUP(A103&amp;D103,Overview!$D$121:$O$157,12,FALSE)</f>
        <v>2.1800700473668472E-2</v>
      </c>
      <c r="AI103">
        <f>VLOOKUP(A103&amp;D103,Overview!$D$158:$O$194,12,FALSE)</f>
        <v>0</v>
      </c>
      <c r="AJ103">
        <f>VLOOKUP(A103&amp;D103,Overview!$D$195:$O$232,12,FALSE)</f>
        <v>9.5441734959024596E-2</v>
      </c>
      <c r="AK103" s="18"/>
      <c r="AL103">
        <f>VLOOKUP(A103&amp;D103,Overview!$D$2:$O$41,12,FALSE)</f>
        <v>-27.770650731612793</v>
      </c>
      <c r="AM103">
        <f>VLOOKUP(A103&amp;D103,Overview!$D$42:$O$83,12,FALSE)</f>
        <v>-29.531290680208922</v>
      </c>
      <c r="AO103" s="18"/>
      <c r="AZ103" s="18"/>
      <c r="BA103" s="18"/>
      <c r="BB103" s="18"/>
      <c r="BC103" s="18"/>
      <c r="BD103" s="18"/>
      <c r="BE103" s="18"/>
      <c r="BF103" s="50"/>
      <c r="BG103" s="51"/>
      <c r="BH103" s="18"/>
      <c r="BI103" s="18"/>
      <c r="BJ103" s="18"/>
      <c r="BK103" s="50"/>
      <c r="BL103" s="51"/>
      <c r="BM103" s="18"/>
      <c r="BN103" s="32"/>
      <c r="BO103" s="32"/>
      <c r="BP103" s="18"/>
      <c r="BQ103" s="18"/>
    </row>
    <row r="104" spans="1:95" ht="15.75">
      <c r="A104" t="s">
        <v>201</v>
      </c>
      <c r="B104" t="s">
        <v>12</v>
      </c>
      <c r="C104" s="52">
        <v>44739</v>
      </c>
      <c r="D104" s="10">
        <v>11</v>
      </c>
      <c r="E104" s="31"/>
      <c r="F104" s="18"/>
      <c r="G104" s="18"/>
      <c r="H104" s="32"/>
      <c r="I104" s="32"/>
      <c r="J104" s="18"/>
      <c r="K104" s="49"/>
      <c r="O104" s="34"/>
      <c r="P104" s="34"/>
      <c r="Q104" s="18"/>
      <c r="R104" s="18"/>
      <c r="S104" s="18"/>
      <c r="T104" s="18"/>
      <c r="U104" s="18"/>
      <c r="V104" s="47"/>
      <c r="W104" s="18"/>
      <c r="X104" s="18"/>
      <c r="Y104" s="18"/>
      <c r="Z104" s="18"/>
      <c r="AA104" s="18"/>
      <c r="AD104" s="21">
        <v>27.3</v>
      </c>
      <c r="AF104" s="21">
        <v>33</v>
      </c>
      <c r="AG104">
        <f>VLOOKUP(A104&amp;D104,Overview!$D$84:$O$120,12,FALSE)</f>
        <v>1.0841924535835494</v>
      </c>
      <c r="AH104">
        <f>VLOOKUP(A104&amp;D104,Overview!$D$121:$O$157,12,FALSE)</f>
        <v>0.86749411007600863</v>
      </c>
      <c r="AI104">
        <f>VLOOKUP(A104&amp;D104,Overview!$D$158:$O$194,12,FALSE)</f>
        <v>0.99400379317228982</v>
      </c>
      <c r="AJ104">
        <f>VLOOKUP(A104&amp;D104,Overview!$D$195:$O$232,12,FALSE)</f>
        <v>7.957696146935514E-2</v>
      </c>
      <c r="AK104" s="18"/>
      <c r="AL104">
        <f>VLOOKUP(A104&amp;D104,Overview!$D$2:$O$41,12,FALSE)</f>
        <v>-28.945370397632896</v>
      </c>
      <c r="AM104">
        <f>VLOOKUP(A104&amp;D104,Overview!$D$42:$O$83,12,FALSE)</f>
        <v>-30.001043422806756</v>
      </c>
      <c r="AO104" s="18"/>
      <c r="AZ104" s="18"/>
      <c r="BA104" s="18"/>
      <c r="BB104" s="18"/>
      <c r="BC104" s="18"/>
      <c r="BD104" s="18"/>
      <c r="BE104" s="18"/>
      <c r="BF104" s="50"/>
      <c r="BG104" s="51"/>
      <c r="BH104" s="18"/>
      <c r="BI104" s="18"/>
      <c r="BJ104" s="18"/>
      <c r="BK104" s="50"/>
      <c r="BL104" s="51"/>
      <c r="BM104" s="18"/>
      <c r="BN104" s="32"/>
      <c r="BO104" s="32"/>
      <c r="BP104" s="18"/>
      <c r="BQ104" s="18"/>
    </row>
    <row r="105" spans="1:95" ht="15.75">
      <c r="A105" t="s">
        <v>201</v>
      </c>
      <c r="B105" t="s">
        <v>17</v>
      </c>
      <c r="C105" s="52">
        <v>44739</v>
      </c>
      <c r="D105" s="10">
        <v>12</v>
      </c>
      <c r="E105" s="31"/>
      <c r="F105" s="18"/>
      <c r="G105" s="18"/>
      <c r="H105" s="32"/>
      <c r="I105" s="32"/>
      <c r="J105" s="18"/>
      <c r="K105" s="49"/>
      <c r="O105" s="34"/>
      <c r="P105" s="34"/>
      <c r="Q105" s="18"/>
      <c r="R105" s="18"/>
      <c r="S105" s="18"/>
      <c r="T105" s="18"/>
      <c r="U105" s="18"/>
      <c r="V105" s="47"/>
      <c r="W105" s="18"/>
      <c r="X105" s="18"/>
      <c r="Y105" s="18"/>
      <c r="Z105" s="18"/>
      <c r="AA105" s="18"/>
      <c r="AG105">
        <f>VLOOKUP(A105&amp;D105,Overview!$D$84:$O$120,12,FALSE)</f>
        <v>0.61971146166134183</v>
      </c>
      <c r="AH105">
        <f>VLOOKUP(A105&amp;D105,Overview!$D$121:$O$157,12,FALSE)</f>
        <v>1.150963727973892</v>
      </c>
      <c r="AI105">
        <f>VLOOKUP(A105&amp;D105,Overview!$D$158:$O$194,12,FALSE)</f>
        <v>0.63272863418530367</v>
      </c>
      <c r="AJ105">
        <f>VLOOKUP(A105&amp;D105,Overview!$D$195:$O$232,12,FALSE)</f>
        <v>0.93413638178913749</v>
      </c>
      <c r="AK105" s="18"/>
      <c r="AL105">
        <f>VLOOKUP(A105&amp;D105,Overview!$D$2:$O$41,12,FALSE)</f>
        <v>-27.470200860695037</v>
      </c>
      <c r="AM105">
        <f>VLOOKUP(A105&amp;D105,Overview!$D$42:$O$83,12,FALSE)</f>
        <v>-27.371929274977106</v>
      </c>
      <c r="AO105" s="18"/>
      <c r="AZ105" s="18"/>
      <c r="BA105" s="18"/>
      <c r="BB105" s="18"/>
      <c r="BC105" s="18"/>
      <c r="BD105" s="18"/>
      <c r="BE105" s="18"/>
      <c r="BF105" s="50"/>
      <c r="BG105" s="51"/>
      <c r="BH105" s="18"/>
      <c r="BI105" s="18"/>
      <c r="BJ105" s="18"/>
      <c r="BK105" s="50"/>
      <c r="BL105" s="51"/>
      <c r="BM105" s="18"/>
      <c r="BN105" s="32"/>
      <c r="BO105" s="32"/>
      <c r="BP105" s="18"/>
      <c r="BQ105" s="18"/>
    </row>
    <row r="106" spans="1:95" ht="15.75">
      <c r="B106" t="e">
        <v>#N/A</v>
      </c>
      <c r="C106" s="52"/>
      <c r="D106" s="10"/>
      <c r="E106" s="31"/>
      <c r="F106" s="18"/>
      <c r="G106" s="18"/>
      <c r="H106" s="32"/>
      <c r="I106" s="32"/>
      <c r="J106" s="18"/>
      <c r="K106" s="49"/>
      <c r="O106" s="34"/>
      <c r="P106" s="34"/>
      <c r="Q106" s="18"/>
      <c r="R106" s="18"/>
      <c r="S106" s="18"/>
      <c r="T106" s="18"/>
      <c r="U106" s="18"/>
      <c r="V106" s="47"/>
      <c r="W106" s="18"/>
      <c r="X106" s="18"/>
      <c r="Y106" s="18"/>
      <c r="Z106" s="18"/>
      <c r="AA106" s="18"/>
      <c r="AG106" t="e">
        <f>VLOOKUP(A106&amp;D106,Overview!$D$84:$O$120,12,FALSE)</f>
        <v>#N/A</v>
      </c>
      <c r="AH106" t="e">
        <f>VLOOKUP(A106&amp;D106,Overview!$D$121:$O$157,12,FALSE)</f>
        <v>#N/A</v>
      </c>
      <c r="AI106" t="e">
        <f>VLOOKUP(A106&amp;D106,Overview!$D$158:$O$194,12,FALSE)</f>
        <v>#N/A</v>
      </c>
      <c r="AJ106" t="e">
        <f>VLOOKUP(A106&amp;D106,Overview!$D$195:$O$232,12,FALSE)</f>
        <v>#N/A</v>
      </c>
      <c r="AK106" s="18"/>
      <c r="AL106" t="e">
        <f>VLOOKUP(A106&amp;D106,Overview!$D$2:$O$41,12,FALSE)</f>
        <v>#N/A</v>
      </c>
      <c r="AM106" t="e">
        <f>VLOOKUP(A106&amp;D106,Overview!$D$42:$O$83,12,FALSE)</f>
        <v>#N/A</v>
      </c>
      <c r="AO106" s="18"/>
      <c r="AZ106" s="18"/>
      <c r="BA106" s="18"/>
      <c r="BB106" s="18"/>
      <c r="BC106" s="18"/>
      <c r="BD106" s="18"/>
      <c r="BE106" s="18"/>
      <c r="BF106" s="50"/>
      <c r="BG106" s="51"/>
      <c r="BH106" s="18"/>
      <c r="BI106" s="18"/>
      <c r="BJ106" s="18"/>
      <c r="BK106" s="50"/>
      <c r="BL106" s="51"/>
      <c r="BM106" s="18"/>
      <c r="BN106" s="32"/>
      <c r="BO106" s="32"/>
      <c r="BP106" s="18"/>
      <c r="BQ106" s="18"/>
    </row>
    <row r="107" spans="1:95" ht="15.75">
      <c r="A107" t="s">
        <v>221</v>
      </c>
      <c r="B107" t="s">
        <v>12</v>
      </c>
      <c r="C107" s="52">
        <v>44739</v>
      </c>
      <c r="D107" s="10">
        <v>1</v>
      </c>
      <c r="E107" s="31"/>
      <c r="F107" s="18"/>
      <c r="G107" s="18"/>
      <c r="H107" s="32"/>
      <c r="I107" s="32"/>
      <c r="J107" s="18"/>
      <c r="K107" s="49"/>
      <c r="O107" s="34"/>
      <c r="P107" s="34"/>
      <c r="Q107" s="18"/>
      <c r="R107" s="18"/>
      <c r="S107" s="18"/>
      <c r="T107" s="18"/>
      <c r="U107" s="18"/>
      <c r="V107" s="47"/>
      <c r="W107" s="18"/>
      <c r="X107" s="18"/>
      <c r="Y107" s="18"/>
      <c r="Z107" s="18"/>
      <c r="AA107" s="18"/>
      <c r="AD107" s="21">
        <v>54.1</v>
      </c>
      <c r="AF107" s="21">
        <v>-21.2</v>
      </c>
      <c r="AG107" t="e">
        <f>VLOOKUP(A107&amp;D107,Overview!$D$84:$O$120,12,FALSE)</f>
        <v>#N/A</v>
      </c>
      <c r="AH107" t="e">
        <f>VLOOKUP(A107&amp;D107,Overview!$D$121:$O$157,12,FALSE)</f>
        <v>#N/A</v>
      </c>
      <c r="AI107" t="e">
        <f>VLOOKUP(A107&amp;D107,Overview!$D$158:$O$194,12,FALSE)</f>
        <v>#N/A</v>
      </c>
      <c r="AJ107" t="e">
        <f>VLOOKUP(A107&amp;D107,Overview!$D$195:$O$232,12,FALSE)</f>
        <v>#N/A</v>
      </c>
      <c r="AK107" s="18"/>
      <c r="AL107" t="e">
        <f>VLOOKUP(A107&amp;D107,Overview!$D$2:$O$41,12,FALSE)</f>
        <v>#N/A</v>
      </c>
      <c r="AM107" t="e">
        <f>VLOOKUP(A107&amp;D107,Overview!$D$42:$O$83,12,FALSE)</f>
        <v>#N/A</v>
      </c>
      <c r="AO107" s="18"/>
      <c r="AZ107" s="18"/>
      <c r="BA107" s="18"/>
      <c r="BB107" s="18"/>
      <c r="BC107" s="18"/>
      <c r="BD107" s="18"/>
      <c r="BE107" s="18"/>
      <c r="BF107" s="50"/>
      <c r="BG107" s="51"/>
      <c r="BH107" s="18"/>
      <c r="BI107" s="18"/>
      <c r="BJ107" s="18"/>
      <c r="BK107" s="50"/>
      <c r="BL107" s="51"/>
      <c r="BM107" s="18"/>
      <c r="BN107" s="32"/>
      <c r="BO107" s="32"/>
      <c r="BP107" s="18"/>
      <c r="BQ107" s="18"/>
    </row>
    <row r="108" spans="1:95" ht="15.75">
      <c r="A108" t="s">
        <v>221</v>
      </c>
      <c r="B108" t="s">
        <v>17</v>
      </c>
      <c r="C108" s="52">
        <v>44739</v>
      </c>
      <c r="D108" s="10">
        <v>2</v>
      </c>
      <c r="E108" s="31"/>
      <c r="F108" s="18"/>
      <c r="G108" s="18"/>
      <c r="H108" s="32"/>
      <c r="I108" s="32"/>
      <c r="J108" s="18"/>
      <c r="K108" s="49"/>
      <c r="O108" s="34"/>
      <c r="P108" s="34"/>
      <c r="Q108" s="18"/>
      <c r="R108" s="18"/>
      <c r="S108" s="18"/>
      <c r="T108" s="18"/>
      <c r="U108" s="18"/>
      <c r="V108" s="47"/>
      <c r="W108" s="18"/>
      <c r="X108" s="18"/>
      <c r="Y108" s="18"/>
      <c r="Z108" s="18"/>
      <c r="AA108" s="18"/>
      <c r="AD108" s="21"/>
      <c r="AF108" s="21">
        <v>-20.2</v>
      </c>
      <c r="AG108" t="e">
        <f>VLOOKUP(A108&amp;D108,Overview!$D$84:$O$120,12,FALSE)</f>
        <v>#N/A</v>
      </c>
      <c r="AH108" t="e">
        <f>VLOOKUP(A108&amp;D108,Overview!$D$121:$O$157,12,FALSE)</f>
        <v>#N/A</v>
      </c>
      <c r="AI108" t="e">
        <f>VLOOKUP(A108&amp;D108,Overview!$D$158:$O$194,12,FALSE)</f>
        <v>#N/A</v>
      </c>
      <c r="AJ108" t="e">
        <f>VLOOKUP(A108&amp;D108,Overview!$D$195:$O$232,12,FALSE)</f>
        <v>#N/A</v>
      </c>
      <c r="AK108" s="18"/>
      <c r="AL108" t="e">
        <f>VLOOKUP(A108&amp;D108,Overview!$D$2:$O$41,12,FALSE)</f>
        <v>#N/A</v>
      </c>
      <c r="AM108" t="e">
        <f>VLOOKUP(A108&amp;D108,Overview!$D$42:$O$83,12,FALSE)</f>
        <v>#N/A</v>
      </c>
      <c r="AO108" s="18"/>
      <c r="AZ108" s="18"/>
      <c r="BA108" s="18"/>
      <c r="BB108" s="18"/>
      <c r="BC108" s="18"/>
      <c r="BD108" s="18"/>
      <c r="BE108" s="18"/>
      <c r="BF108" s="50"/>
      <c r="BG108" s="51"/>
      <c r="BH108" s="18"/>
      <c r="BI108" s="18"/>
      <c r="BJ108" s="18"/>
      <c r="BK108" s="50"/>
      <c r="BL108" s="51"/>
      <c r="BM108" s="18"/>
      <c r="BN108" s="32"/>
      <c r="BO108" s="32"/>
      <c r="BP108" s="18"/>
      <c r="BQ108" s="18"/>
    </row>
    <row r="109" spans="1:95" ht="15.75">
      <c r="A109" t="s">
        <v>221</v>
      </c>
      <c r="B109" t="s">
        <v>17</v>
      </c>
      <c r="C109" s="52">
        <v>44739</v>
      </c>
      <c r="D109" s="10">
        <v>3</v>
      </c>
      <c r="E109" s="31"/>
      <c r="F109" s="18"/>
      <c r="G109" s="18"/>
      <c r="H109" s="32"/>
      <c r="I109" s="32"/>
      <c r="J109" s="18"/>
      <c r="K109" s="49"/>
      <c r="O109" s="34"/>
      <c r="P109" s="34"/>
      <c r="Q109" s="18"/>
      <c r="R109" s="18"/>
      <c r="S109" s="18"/>
      <c r="T109" s="18"/>
      <c r="U109" s="18"/>
      <c r="V109" s="47"/>
      <c r="W109" s="18"/>
      <c r="X109" s="18"/>
      <c r="Y109" s="18"/>
      <c r="Z109" s="18"/>
      <c r="AA109" s="18"/>
      <c r="AD109" s="21">
        <v>167.9</v>
      </c>
      <c r="AF109" s="21">
        <v>104.8</v>
      </c>
      <c r="AG109" t="e">
        <f>VLOOKUP(A109&amp;D109,Overview!$D$84:$O$120,12,FALSE)</f>
        <v>#N/A</v>
      </c>
      <c r="AH109" t="e">
        <f>VLOOKUP(A109&amp;D109,Overview!$D$121:$O$157,12,FALSE)</f>
        <v>#N/A</v>
      </c>
      <c r="AI109" t="e">
        <f>VLOOKUP(A109&amp;D109,Overview!$D$158:$O$194,12,FALSE)</f>
        <v>#N/A</v>
      </c>
      <c r="AJ109" t="e">
        <f>VLOOKUP(A109&amp;D109,Overview!$D$195:$O$232,12,FALSE)</f>
        <v>#N/A</v>
      </c>
      <c r="AK109" s="18"/>
      <c r="AL109" t="e">
        <f>VLOOKUP(A109&amp;D109,Overview!$D$2:$O$41,12,FALSE)</f>
        <v>#N/A</v>
      </c>
      <c r="AM109" t="e">
        <f>VLOOKUP(A109&amp;D109,Overview!$D$42:$O$83,12,FALSE)</f>
        <v>#N/A</v>
      </c>
      <c r="AO109" s="18"/>
      <c r="AZ109" s="18"/>
      <c r="BA109" s="18"/>
      <c r="BB109" s="18"/>
      <c r="BC109" s="18"/>
      <c r="BD109" s="18"/>
      <c r="BE109" s="18"/>
      <c r="BF109" s="50"/>
      <c r="BG109" s="51"/>
      <c r="BH109" s="18"/>
      <c r="BI109" s="18"/>
      <c r="BJ109" s="18"/>
      <c r="BK109" s="50"/>
      <c r="BL109" s="51"/>
      <c r="BM109" s="18"/>
      <c r="BN109" s="32"/>
      <c r="BO109" s="32"/>
      <c r="BP109" s="18"/>
      <c r="BQ109" s="18"/>
    </row>
    <row r="110" spans="1:95" ht="15.75">
      <c r="A110" t="s">
        <v>221</v>
      </c>
      <c r="B110" t="s">
        <v>17</v>
      </c>
      <c r="C110" s="52">
        <v>44739</v>
      </c>
      <c r="D110" s="10">
        <v>4</v>
      </c>
      <c r="E110" s="31"/>
      <c r="F110" s="18"/>
      <c r="G110" s="18"/>
      <c r="H110" s="32"/>
      <c r="I110" s="32"/>
      <c r="J110" s="18"/>
      <c r="K110" s="49"/>
      <c r="O110" s="34"/>
      <c r="P110" s="34"/>
      <c r="Q110" s="18"/>
      <c r="R110" s="18"/>
      <c r="S110" s="18"/>
      <c r="T110" s="18"/>
      <c r="U110" s="18"/>
      <c r="V110" s="47"/>
      <c r="W110" s="18"/>
      <c r="X110" s="18"/>
      <c r="Y110" s="18"/>
      <c r="Z110" s="18"/>
      <c r="AA110" s="18"/>
      <c r="AD110" s="21">
        <v>229.4</v>
      </c>
      <c r="AF110" s="21">
        <v>177.6</v>
      </c>
      <c r="AG110" t="e">
        <f>VLOOKUP(A110&amp;D110,Overview!$D$84:$O$120,12,FALSE)</f>
        <v>#N/A</v>
      </c>
      <c r="AH110" t="e">
        <f>VLOOKUP(A110&amp;D110,Overview!$D$121:$O$157,12,FALSE)</f>
        <v>#N/A</v>
      </c>
      <c r="AI110" t="e">
        <f>VLOOKUP(A110&amp;D110,Overview!$D$158:$O$194,12,FALSE)</f>
        <v>#N/A</v>
      </c>
      <c r="AJ110" t="e">
        <f>VLOOKUP(A110&amp;D110,Overview!$D$195:$O$232,12,FALSE)</f>
        <v>#N/A</v>
      </c>
      <c r="AK110" s="18"/>
      <c r="AL110" t="e">
        <f>VLOOKUP(A110&amp;D110,Overview!$D$2:$O$41,12,FALSE)</f>
        <v>#N/A</v>
      </c>
      <c r="AM110" t="e">
        <f>VLOOKUP(A110&amp;D110,Overview!$D$42:$O$83,12,FALSE)</f>
        <v>#N/A</v>
      </c>
      <c r="AO110" s="18"/>
      <c r="AZ110" s="18"/>
      <c r="BA110" s="18"/>
      <c r="BB110" s="18"/>
      <c r="BC110" s="18"/>
      <c r="BD110" s="18"/>
      <c r="BE110" s="18"/>
      <c r="BF110" s="50"/>
      <c r="BG110" s="51"/>
      <c r="BH110" s="18"/>
      <c r="BI110" s="18"/>
      <c r="BJ110" s="18"/>
      <c r="BK110" s="50"/>
      <c r="BL110" s="51"/>
      <c r="BM110" s="18"/>
      <c r="BN110" s="32"/>
      <c r="BO110" s="32"/>
      <c r="BP110" s="18"/>
      <c r="BQ110" s="18"/>
    </row>
    <row r="111" spans="1:95" ht="15.75">
      <c r="A111" t="s">
        <v>221</v>
      </c>
      <c r="B111" t="s">
        <v>17</v>
      </c>
      <c r="C111" s="52">
        <v>44739</v>
      </c>
      <c r="D111" s="10">
        <v>5</v>
      </c>
      <c r="E111" s="31"/>
      <c r="F111" s="18"/>
      <c r="G111" s="18"/>
      <c r="H111" s="32"/>
      <c r="I111" s="32"/>
      <c r="J111" s="18"/>
      <c r="K111" s="49"/>
      <c r="O111" s="34"/>
      <c r="P111" s="34"/>
      <c r="Q111" s="18"/>
      <c r="R111" s="18"/>
      <c r="S111" s="18"/>
      <c r="T111" s="18"/>
      <c r="U111" s="18"/>
      <c r="V111" s="47"/>
      <c r="W111" s="18"/>
      <c r="X111" s="18"/>
      <c r="Y111" s="18"/>
      <c r="Z111" s="18"/>
      <c r="AA111" s="18"/>
      <c r="AD111" s="21">
        <v>5.7</v>
      </c>
      <c r="AF111" s="21">
        <v>-0.7</v>
      </c>
      <c r="AG111" t="e">
        <f>VLOOKUP(A111&amp;D111,Overview!$D$84:$O$120,12,FALSE)</f>
        <v>#N/A</v>
      </c>
      <c r="AH111" t="e">
        <f>VLOOKUP(A111&amp;D111,Overview!$D$121:$O$157,12,FALSE)</f>
        <v>#N/A</v>
      </c>
      <c r="AI111" t="e">
        <f>VLOOKUP(A111&amp;D111,Overview!$D$158:$O$194,12,FALSE)</f>
        <v>#N/A</v>
      </c>
      <c r="AJ111" t="e">
        <f>VLOOKUP(A111&amp;D111,Overview!$D$195:$O$232,12,FALSE)</f>
        <v>#N/A</v>
      </c>
      <c r="AK111" s="18"/>
      <c r="AL111" t="e">
        <f>VLOOKUP(A111&amp;D111,Overview!$D$2:$O$41,12,FALSE)</f>
        <v>#N/A</v>
      </c>
      <c r="AM111" t="e">
        <f>VLOOKUP(A111&amp;D111,Overview!$D$42:$O$83,12,FALSE)</f>
        <v>#N/A</v>
      </c>
      <c r="AO111" s="18"/>
      <c r="AZ111" s="18"/>
      <c r="BA111" s="18"/>
      <c r="BB111" s="18"/>
      <c r="BC111" s="18"/>
      <c r="BD111" s="18"/>
      <c r="BE111" s="18"/>
      <c r="BF111" s="50"/>
      <c r="BG111" s="51"/>
      <c r="BH111" s="18"/>
      <c r="BI111" s="18"/>
      <c r="BJ111" s="18"/>
      <c r="BK111" s="50"/>
      <c r="BL111" s="51"/>
      <c r="BM111" s="18"/>
      <c r="BN111" s="32"/>
      <c r="BO111" s="32"/>
      <c r="BP111" s="18"/>
      <c r="BQ111" s="18"/>
    </row>
    <row r="112" spans="1:95" ht="15.75">
      <c r="A112" t="s">
        <v>221</v>
      </c>
      <c r="B112" t="s">
        <v>12</v>
      </c>
      <c r="C112" s="52">
        <v>44739</v>
      </c>
      <c r="D112" s="10">
        <v>6</v>
      </c>
      <c r="E112" s="31"/>
      <c r="F112" s="18"/>
      <c r="G112" s="18"/>
      <c r="H112" s="32"/>
      <c r="I112" s="32"/>
      <c r="J112" s="18"/>
      <c r="K112" s="49"/>
      <c r="O112" s="34"/>
      <c r="P112" s="34"/>
      <c r="Q112" s="18"/>
      <c r="R112" s="18"/>
      <c r="S112" s="18"/>
      <c r="T112" s="18"/>
      <c r="U112" s="18"/>
      <c r="V112" s="47"/>
      <c r="W112" s="18"/>
      <c r="X112" s="18"/>
      <c r="Y112" s="18"/>
      <c r="Z112" s="18"/>
      <c r="AA112" s="18"/>
      <c r="AG112" t="e">
        <f>VLOOKUP(A112&amp;D112,Overview!$D$84:$O$120,12,FALSE)</f>
        <v>#N/A</v>
      </c>
      <c r="AH112" t="e">
        <f>VLOOKUP(A112&amp;D112,Overview!$D$121:$O$157,12,FALSE)</f>
        <v>#N/A</v>
      </c>
      <c r="AI112" t="e">
        <f>VLOOKUP(A112&amp;D112,Overview!$D$158:$O$194,12,FALSE)</f>
        <v>#N/A</v>
      </c>
      <c r="AJ112" t="e">
        <f>VLOOKUP(A112&amp;D112,Overview!$D$195:$O$232,12,FALSE)</f>
        <v>#N/A</v>
      </c>
      <c r="AK112" s="18"/>
      <c r="AL112" t="e">
        <f>VLOOKUP(A112&amp;D112,Overview!$D$2:$O$41,12,FALSE)</f>
        <v>#N/A</v>
      </c>
      <c r="AM112" t="e">
        <f>VLOOKUP(A112&amp;D112,Overview!$D$42:$O$83,12,FALSE)</f>
        <v>#N/A</v>
      </c>
      <c r="AO112" s="18"/>
      <c r="AZ112" s="18"/>
      <c r="BA112" s="18"/>
      <c r="BB112" s="18"/>
      <c r="BC112" s="18"/>
      <c r="BD112" s="18"/>
      <c r="BE112" s="18"/>
      <c r="BF112" s="50"/>
      <c r="BG112" s="51"/>
      <c r="BH112" s="18"/>
      <c r="BI112" s="18"/>
      <c r="BJ112" s="18"/>
      <c r="BK112" s="50"/>
      <c r="BL112" s="51"/>
      <c r="BM112" s="18"/>
      <c r="BN112" s="32"/>
      <c r="BO112" s="32"/>
      <c r="BP112" s="18"/>
      <c r="BQ112" s="18"/>
    </row>
    <row r="113" spans="1:70" ht="15.75">
      <c r="A113" t="s">
        <v>221</v>
      </c>
      <c r="B113" t="s">
        <v>12</v>
      </c>
      <c r="C113" s="52">
        <v>44739</v>
      </c>
      <c r="D113" s="10">
        <v>7</v>
      </c>
      <c r="E113" s="31"/>
      <c r="F113" s="18"/>
      <c r="G113" s="18"/>
      <c r="H113" s="32"/>
      <c r="I113" s="32"/>
      <c r="J113" s="18"/>
      <c r="K113" s="49"/>
      <c r="O113" s="34"/>
      <c r="P113" s="34"/>
      <c r="Q113" s="18"/>
      <c r="R113" s="18"/>
      <c r="S113" s="18"/>
      <c r="T113" s="18"/>
      <c r="U113" s="18"/>
      <c r="V113" s="47"/>
      <c r="W113" s="18"/>
      <c r="X113" s="18"/>
      <c r="Y113" s="18"/>
      <c r="Z113" s="18"/>
      <c r="AA113" s="18"/>
      <c r="AD113" s="21">
        <v>286.60000000000002</v>
      </c>
      <c r="AF113" s="21">
        <v>244.8</v>
      </c>
      <c r="AG113" t="e">
        <f>VLOOKUP(A113&amp;D113,Overview!$D$84:$O$120,12,FALSE)</f>
        <v>#N/A</v>
      </c>
      <c r="AH113" t="e">
        <f>VLOOKUP(A113&amp;D113,Overview!$D$121:$O$157,12,FALSE)</f>
        <v>#N/A</v>
      </c>
      <c r="AI113" t="e">
        <f>VLOOKUP(A113&amp;D113,Overview!$D$158:$O$194,12,FALSE)</f>
        <v>#N/A</v>
      </c>
      <c r="AJ113" t="e">
        <f>VLOOKUP(A113&amp;D113,Overview!$D$195:$O$232,12,FALSE)</f>
        <v>#N/A</v>
      </c>
      <c r="AK113" s="18"/>
      <c r="AL113" t="e">
        <f>VLOOKUP(A113&amp;D113,Overview!$D$2:$O$41,12,FALSE)</f>
        <v>#N/A</v>
      </c>
      <c r="AM113" t="e">
        <f>VLOOKUP(A113&amp;D113,Overview!$D$42:$O$83,12,FALSE)</f>
        <v>#N/A</v>
      </c>
      <c r="AO113" s="18"/>
      <c r="AZ113" s="18"/>
      <c r="BA113" s="18"/>
      <c r="BB113" s="18"/>
      <c r="BC113" s="18"/>
      <c r="BD113" s="18"/>
      <c r="BE113" s="18"/>
      <c r="BF113" s="50"/>
      <c r="BG113" s="51"/>
      <c r="BH113" s="18"/>
      <c r="BI113" s="18"/>
      <c r="BJ113" s="18"/>
      <c r="BK113" s="50"/>
      <c r="BL113" s="51"/>
      <c r="BM113" s="18"/>
      <c r="BN113" s="32"/>
      <c r="BO113" s="32"/>
      <c r="BP113" s="18"/>
      <c r="BQ113" s="18"/>
    </row>
    <row r="114" spans="1:70" ht="15.75">
      <c r="A114" t="s">
        <v>221</v>
      </c>
      <c r="B114" t="s">
        <v>12</v>
      </c>
      <c r="C114" s="52">
        <v>44739</v>
      </c>
      <c r="D114" s="10">
        <v>8</v>
      </c>
      <c r="E114" s="31"/>
      <c r="F114" s="18"/>
      <c r="G114" s="18"/>
      <c r="H114" s="32"/>
      <c r="I114" s="32"/>
      <c r="J114" s="18"/>
      <c r="K114" s="49"/>
      <c r="O114" s="34"/>
      <c r="P114" s="34"/>
      <c r="Q114" s="18"/>
      <c r="R114" s="18"/>
      <c r="S114" s="18"/>
      <c r="T114" s="18"/>
      <c r="U114" s="18"/>
      <c r="V114" s="47"/>
      <c r="W114" s="18"/>
      <c r="X114" s="18"/>
      <c r="Y114" s="18"/>
      <c r="Z114" s="18"/>
      <c r="AA114" s="18"/>
      <c r="AD114" s="21">
        <v>147.9</v>
      </c>
      <c r="AF114" s="21">
        <v>151</v>
      </c>
      <c r="AG114" t="e">
        <f>VLOOKUP(A114&amp;D114,Overview!$D$84:$O$120,12,FALSE)</f>
        <v>#N/A</v>
      </c>
      <c r="AH114" t="e">
        <f>VLOOKUP(A114&amp;D114,Overview!$D$121:$O$157,12,FALSE)</f>
        <v>#N/A</v>
      </c>
      <c r="AI114" t="e">
        <f>VLOOKUP(A114&amp;D114,Overview!$D$158:$O$194,12,FALSE)</f>
        <v>#N/A</v>
      </c>
      <c r="AJ114" t="e">
        <f>VLOOKUP(A114&amp;D114,Overview!$D$195:$O$232,12,FALSE)</f>
        <v>#N/A</v>
      </c>
      <c r="AK114" s="18"/>
      <c r="AL114" t="e">
        <f>VLOOKUP(A114&amp;D114,Overview!$D$2:$O$41,12,FALSE)</f>
        <v>#N/A</v>
      </c>
      <c r="AM114" t="e">
        <f>VLOOKUP(A114&amp;D114,Overview!$D$42:$O$83,12,FALSE)</f>
        <v>#N/A</v>
      </c>
      <c r="AO114" s="18"/>
      <c r="AZ114" s="18"/>
      <c r="BA114" s="18"/>
      <c r="BB114" s="18"/>
      <c r="BC114" s="18"/>
      <c r="BD114" s="18"/>
      <c r="BE114" s="18"/>
      <c r="BF114" s="50"/>
      <c r="BG114" s="51"/>
      <c r="BH114" s="18"/>
      <c r="BI114" s="18"/>
      <c r="BJ114" s="18"/>
      <c r="BK114" s="50"/>
      <c r="BL114" s="51"/>
      <c r="BM114" s="18"/>
      <c r="BN114" s="32"/>
      <c r="BO114" s="32"/>
      <c r="BP114" s="18"/>
      <c r="BQ114" s="18"/>
    </row>
    <row r="115" spans="1:70" ht="15.75">
      <c r="A115" t="s">
        <v>221</v>
      </c>
      <c r="B115" t="s">
        <v>17</v>
      </c>
      <c r="C115" s="52">
        <v>44739</v>
      </c>
      <c r="D115" s="10">
        <v>9</v>
      </c>
      <c r="E115" s="31"/>
      <c r="F115" s="18"/>
      <c r="G115" s="18"/>
      <c r="H115" s="32"/>
      <c r="I115" s="32"/>
      <c r="J115" s="18"/>
      <c r="K115" s="49"/>
      <c r="O115" s="34"/>
      <c r="P115" s="34"/>
      <c r="Q115" s="18"/>
      <c r="R115" s="18"/>
      <c r="S115" s="18"/>
      <c r="T115" s="18"/>
      <c r="U115" s="18"/>
      <c r="V115" s="47"/>
      <c r="W115" s="18"/>
      <c r="X115" s="18"/>
      <c r="Y115" s="18"/>
      <c r="Z115" s="18"/>
      <c r="AA115" s="18"/>
      <c r="AG115" t="e">
        <f>VLOOKUP(A115&amp;D115,Overview!$D$84:$O$120,12,FALSE)</f>
        <v>#N/A</v>
      </c>
      <c r="AH115" t="e">
        <f>VLOOKUP(A115&amp;D115,Overview!$D$121:$O$157,12,FALSE)</f>
        <v>#N/A</v>
      </c>
      <c r="AI115" t="e">
        <f>VLOOKUP(A115&amp;D115,Overview!$D$158:$O$194,12,FALSE)</f>
        <v>#N/A</v>
      </c>
      <c r="AJ115" t="e">
        <f>VLOOKUP(A115&amp;D115,Overview!$D$195:$O$232,12,FALSE)</f>
        <v>#N/A</v>
      </c>
      <c r="AK115" s="18"/>
      <c r="AL115" t="e">
        <f>VLOOKUP(A115&amp;D115,Overview!$D$2:$O$41,12,FALSE)</f>
        <v>#N/A</v>
      </c>
      <c r="AM115" t="e">
        <f>VLOOKUP(A115&amp;D115,Overview!$D$42:$O$83,12,FALSE)</f>
        <v>#N/A</v>
      </c>
      <c r="AO115" s="18"/>
      <c r="AZ115" s="18"/>
      <c r="BA115" s="18"/>
      <c r="BB115" s="18"/>
      <c r="BC115" s="18"/>
      <c r="BD115" s="18"/>
      <c r="BE115" s="18"/>
      <c r="BF115" s="50"/>
      <c r="BG115" s="51"/>
      <c r="BH115" s="18"/>
      <c r="BI115" s="18"/>
      <c r="BJ115" s="18"/>
      <c r="BK115" s="50"/>
      <c r="BL115" s="51"/>
      <c r="BM115" s="18"/>
      <c r="BN115" s="32"/>
      <c r="BO115" s="32"/>
      <c r="BP115" s="18"/>
      <c r="BQ115" s="18"/>
    </row>
    <row r="116" spans="1:70" ht="15.75">
      <c r="A116" t="s">
        <v>221</v>
      </c>
      <c r="B116" t="s">
        <v>12</v>
      </c>
      <c r="C116" s="52">
        <v>44739</v>
      </c>
      <c r="D116" s="10">
        <v>10</v>
      </c>
      <c r="E116" s="31"/>
      <c r="F116" s="18"/>
      <c r="G116" s="18"/>
      <c r="H116" s="32"/>
      <c r="I116" s="32"/>
      <c r="J116" s="18"/>
      <c r="K116" s="49"/>
      <c r="O116" s="34"/>
      <c r="P116" s="34"/>
      <c r="Q116" s="18"/>
      <c r="R116" s="18"/>
      <c r="S116" s="18"/>
      <c r="T116" s="18"/>
      <c r="U116" s="18"/>
      <c r="V116" s="47"/>
      <c r="W116" s="18"/>
      <c r="X116" s="18"/>
      <c r="Y116" s="18"/>
      <c r="Z116" s="18"/>
      <c r="AA116" s="18"/>
      <c r="AD116" s="21">
        <v>89.9</v>
      </c>
      <c r="AF116" s="21">
        <v>27.3</v>
      </c>
      <c r="AG116" t="e">
        <f>VLOOKUP(A116&amp;D116,Overview!$D$84:$O$120,12,FALSE)</f>
        <v>#N/A</v>
      </c>
      <c r="AH116" t="e">
        <f>VLOOKUP(A116&amp;D116,Overview!$D$121:$O$157,12,FALSE)</f>
        <v>#N/A</v>
      </c>
      <c r="AI116" t="e">
        <f>VLOOKUP(A116&amp;D116,Overview!$D$158:$O$194,12,FALSE)</f>
        <v>#N/A</v>
      </c>
      <c r="AJ116" t="e">
        <f>VLOOKUP(A116&amp;D116,Overview!$D$195:$O$232,12,FALSE)</f>
        <v>#N/A</v>
      </c>
      <c r="AK116" s="18"/>
      <c r="AL116" t="e">
        <f>VLOOKUP(A116&amp;D116,Overview!$D$2:$O$41,12,FALSE)</f>
        <v>#N/A</v>
      </c>
      <c r="AM116" t="e">
        <f>VLOOKUP(A116&amp;D116,Overview!$D$42:$O$83,12,FALSE)</f>
        <v>#N/A</v>
      </c>
      <c r="AO116" s="18"/>
      <c r="AZ116" s="18"/>
      <c r="BA116" s="18"/>
      <c r="BB116" s="18"/>
      <c r="BC116" s="18"/>
      <c r="BD116" s="18"/>
      <c r="BE116" s="18"/>
      <c r="BF116" s="50"/>
      <c r="BG116" s="51"/>
      <c r="BH116" s="18"/>
      <c r="BI116" s="18"/>
      <c r="BJ116" s="18"/>
      <c r="BK116" s="50"/>
      <c r="BL116" s="51"/>
      <c r="BM116" s="18"/>
      <c r="BN116" s="32"/>
      <c r="BO116" s="32"/>
      <c r="BP116" s="18"/>
      <c r="BQ116" s="18"/>
    </row>
    <row r="117" spans="1:70" ht="15.75">
      <c r="A117" t="s">
        <v>221</v>
      </c>
      <c r="B117" t="s">
        <v>12</v>
      </c>
      <c r="C117" s="52">
        <v>44739</v>
      </c>
      <c r="D117" s="10">
        <v>11</v>
      </c>
      <c r="E117" s="31"/>
      <c r="F117" s="18"/>
      <c r="G117" s="18"/>
      <c r="H117" s="32"/>
      <c r="I117" s="32"/>
      <c r="J117" s="18"/>
      <c r="K117" s="49"/>
      <c r="O117" s="34"/>
      <c r="P117" s="34"/>
      <c r="Q117" s="18"/>
      <c r="R117" s="18"/>
      <c r="S117" s="18"/>
      <c r="T117" s="18"/>
      <c r="U117" s="18"/>
      <c r="V117" s="47"/>
      <c r="W117" s="18"/>
      <c r="X117" s="18"/>
      <c r="Y117" s="18"/>
      <c r="Z117" s="18"/>
      <c r="AA117" s="18"/>
      <c r="AI117" s="18"/>
      <c r="AK117" s="18"/>
      <c r="AO117" s="18"/>
      <c r="AZ117" s="18"/>
      <c r="BA117" s="18"/>
      <c r="BB117" s="18"/>
      <c r="BC117" s="18"/>
      <c r="BD117" s="18"/>
      <c r="BE117" s="18"/>
      <c r="BF117" s="50"/>
      <c r="BG117" s="51"/>
      <c r="BH117" s="18"/>
      <c r="BI117" s="18"/>
      <c r="BJ117" s="18"/>
      <c r="BK117" s="50"/>
      <c r="BL117" s="51"/>
      <c r="BM117" s="18"/>
      <c r="BN117" s="32"/>
      <c r="BO117" s="32"/>
      <c r="BP117" s="18"/>
      <c r="BQ117" s="18"/>
    </row>
    <row r="118" spans="1:70" ht="15.75">
      <c r="A118" t="s">
        <v>221</v>
      </c>
      <c r="B118" t="s">
        <v>17</v>
      </c>
      <c r="C118" s="52">
        <v>44739</v>
      </c>
      <c r="D118" s="10">
        <v>12</v>
      </c>
      <c r="E118" s="31"/>
      <c r="F118" s="18"/>
      <c r="G118" s="18"/>
      <c r="H118" s="32"/>
      <c r="I118" s="32"/>
      <c r="J118" s="18"/>
      <c r="K118" s="49"/>
      <c r="O118" s="34"/>
      <c r="P118" s="34"/>
      <c r="Q118" s="18"/>
      <c r="R118" s="18"/>
      <c r="S118" s="18"/>
      <c r="T118" s="18"/>
      <c r="U118" s="18"/>
      <c r="V118" s="47"/>
      <c r="W118" s="18"/>
      <c r="X118" s="18"/>
      <c r="Y118" s="18"/>
      <c r="Z118" s="18"/>
      <c r="AA118" s="18"/>
      <c r="AI118" s="18"/>
      <c r="AK118" s="18"/>
      <c r="AO118" s="18"/>
      <c r="AZ118" s="18"/>
      <c r="BA118" s="18"/>
      <c r="BB118" s="18"/>
      <c r="BC118" s="18"/>
      <c r="BD118" s="18"/>
      <c r="BE118" s="18"/>
      <c r="BF118" s="18" t="e">
        <f t="shared" ref="BF118:BF136" si="43">(Q118/10^6)*G118*T118*12/(273+U118)/E118/J118/83.14</f>
        <v>#DIV/0!</v>
      </c>
      <c r="BG118" s="51"/>
      <c r="BH118" s="18"/>
      <c r="BI118" s="18"/>
      <c r="BJ118" s="18"/>
      <c r="BK118" s="50"/>
      <c r="BL118" s="51"/>
      <c r="BM118" s="18"/>
      <c r="BN118" s="32"/>
      <c r="BO118" s="32"/>
      <c r="BP118" s="18"/>
      <c r="BQ118" s="18"/>
    </row>
    <row r="119" spans="1:70" s="55" customFormat="1" ht="15.75">
      <c r="C119" s="52"/>
      <c r="D119" s="10"/>
      <c r="E119" s="31"/>
      <c r="F119" s="18"/>
      <c r="G119" s="18"/>
      <c r="H119" s="32"/>
      <c r="I119" s="32"/>
      <c r="J119" s="18"/>
      <c r="K119" s="49"/>
      <c r="O119" s="34"/>
      <c r="P119" s="34"/>
      <c r="Q119" s="18"/>
      <c r="R119" s="18"/>
      <c r="S119" s="18"/>
      <c r="T119" s="18"/>
      <c r="U119" s="18"/>
      <c r="V119" s="47"/>
      <c r="W119" s="18"/>
      <c r="X119" s="18"/>
      <c r="Y119" s="18"/>
      <c r="Z119" s="18"/>
      <c r="AA119" s="18"/>
      <c r="AI119" s="18"/>
      <c r="AK119" s="18"/>
      <c r="AO119" s="18"/>
      <c r="AZ119" s="18"/>
      <c r="BA119" s="18"/>
      <c r="BB119" s="18"/>
      <c r="BC119" s="18"/>
      <c r="BD119" s="18"/>
      <c r="BE119" s="18"/>
      <c r="BF119" s="18" t="e">
        <f t="shared" si="43"/>
        <v>#DIV/0!</v>
      </c>
      <c r="BG119" s="51"/>
      <c r="BH119" s="18"/>
      <c r="BI119" s="18"/>
      <c r="BJ119" s="18"/>
      <c r="BK119" s="50"/>
      <c r="BL119" s="51"/>
      <c r="BM119" s="18"/>
      <c r="BN119" s="32"/>
      <c r="BO119" s="32"/>
      <c r="BP119" s="18"/>
      <c r="BQ119" s="18"/>
    </row>
    <row r="120" spans="1:70" s="55" customFormat="1" ht="15.75">
      <c r="C120" s="52"/>
      <c r="D120" s="10"/>
      <c r="E120" s="31"/>
      <c r="F120" s="18"/>
      <c r="G120" s="18"/>
      <c r="H120" s="32"/>
      <c r="I120" s="32"/>
      <c r="J120" s="18"/>
      <c r="K120" s="49"/>
      <c r="O120" s="34"/>
      <c r="P120" s="34"/>
      <c r="Q120" s="18"/>
      <c r="R120" s="18"/>
      <c r="S120" s="18"/>
      <c r="T120" s="18"/>
      <c r="U120" s="18"/>
      <c r="V120" s="47"/>
      <c r="W120" s="18"/>
      <c r="X120" s="18"/>
      <c r="Y120" s="18"/>
      <c r="Z120" s="18"/>
      <c r="AA120" s="18"/>
      <c r="AJ120" s="18"/>
      <c r="AL120" s="18"/>
      <c r="AP120" s="18"/>
      <c r="BA120" s="18"/>
      <c r="BB120" s="18"/>
      <c r="BC120" s="18"/>
      <c r="BD120" s="18"/>
      <c r="BE120" s="18"/>
      <c r="BF120" s="18" t="e">
        <f t="shared" si="43"/>
        <v>#DIV/0!</v>
      </c>
      <c r="BG120" s="50"/>
      <c r="BH120" s="51"/>
      <c r="BI120" s="18"/>
      <c r="BJ120" s="18"/>
      <c r="BK120" s="18"/>
      <c r="BL120" s="50"/>
      <c r="BM120" s="51"/>
      <c r="BN120" s="18"/>
      <c r="BO120" s="32"/>
      <c r="BP120" s="32"/>
      <c r="BQ120" s="18"/>
      <c r="BR120" s="18"/>
    </row>
    <row r="121" spans="1:70" s="55" customFormat="1" ht="15.75">
      <c r="A121" s="55" t="s">
        <v>189</v>
      </c>
      <c r="B121" s="55" t="s">
        <v>17</v>
      </c>
      <c r="C121" s="52">
        <v>45131</v>
      </c>
      <c r="D121" s="55">
        <v>2</v>
      </c>
      <c r="E121" s="31">
        <v>0.59399999999999997</v>
      </c>
      <c r="F121" s="18">
        <v>16</v>
      </c>
      <c r="G121" s="18">
        <v>269</v>
      </c>
      <c r="H121" s="32">
        <v>45132.508333333331</v>
      </c>
      <c r="I121" s="32" t="s">
        <v>223</v>
      </c>
      <c r="J121" s="18">
        <v>0.92430555555620231</v>
      </c>
      <c r="K121" s="33">
        <v>19943.2216905487</v>
      </c>
      <c r="O121" s="34">
        <v>0.81699999999999995</v>
      </c>
      <c r="P121" s="34">
        <v>1.2050000000000001</v>
      </c>
      <c r="Q121" s="18">
        <v>11975.987459429052</v>
      </c>
      <c r="R121" s="18">
        <v>1.1975987459429052</v>
      </c>
      <c r="S121" s="18"/>
      <c r="T121" s="18">
        <v>993</v>
      </c>
      <c r="U121" s="18">
        <v>24</v>
      </c>
      <c r="V121" s="47"/>
      <c r="W121" s="18"/>
      <c r="X121" s="18"/>
      <c r="Y121" s="18"/>
      <c r="Z121" s="18"/>
      <c r="AA121" s="18"/>
      <c r="AJ121" s="18"/>
      <c r="AL121" s="18"/>
      <c r="AP121" s="18"/>
      <c r="BA121" s="18"/>
      <c r="BB121" s="18"/>
      <c r="BC121" s="18"/>
      <c r="BD121" s="18"/>
      <c r="BE121" s="18"/>
      <c r="BF121" s="18">
        <f>(Q121/10^6)*G121*T121*12/(273+U121)/E121/J121/83.14</f>
        <v>2.8315590912540918</v>
      </c>
      <c r="BG121" s="50"/>
      <c r="BH121" s="51"/>
      <c r="BI121" s="18"/>
      <c r="BJ121" s="18"/>
      <c r="BK121" s="18"/>
      <c r="BL121" s="50"/>
      <c r="BM121" s="51"/>
      <c r="BN121" s="18"/>
      <c r="BO121" s="32"/>
      <c r="BP121" s="32"/>
      <c r="BQ121" s="18"/>
      <c r="BR121" s="18"/>
    </row>
    <row r="122" spans="1:70" s="55" customFormat="1" ht="15.75">
      <c r="A122" s="55" t="s">
        <v>189</v>
      </c>
      <c r="B122" s="55" t="s">
        <v>17</v>
      </c>
      <c r="C122" s="52">
        <v>45131</v>
      </c>
      <c r="D122" s="55">
        <v>3</v>
      </c>
      <c r="E122" s="31">
        <v>1.1739999999999999</v>
      </c>
      <c r="F122" s="57" t="s">
        <v>222</v>
      </c>
      <c r="G122" s="18">
        <v>269</v>
      </c>
      <c r="H122" s="32">
        <v>45132.615972222222</v>
      </c>
      <c r="I122" s="32" t="s">
        <v>224</v>
      </c>
      <c r="J122" s="18">
        <v>0.92430555555620231</v>
      </c>
      <c r="K122" s="49">
        <v>14734.497195767683</v>
      </c>
      <c r="O122" s="58">
        <v>0.68899999999999995</v>
      </c>
      <c r="P122" s="58">
        <v>1.165</v>
      </c>
      <c r="Q122" s="18">
        <v>11975.987459429052</v>
      </c>
      <c r="R122" s="18">
        <v>1.1975987459429052</v>
      </c>
      <c r="S122" s="18"/>
      <c r="T122" s="18">
        <v>993</v>
      </c>
      <c r="U122" s="18">
        <v>24</v>
      </c>
      <c r="V122" s="47"/>
      <c r="W122" s="18"/>
      <c r="X122" s="18"/>
      <c r="Y122" s="18"/>
      <c r="Z122" s="18"/>
      <c r="AA122" s="18"/>
      <c r="AJ122" s="18"/>
      <c r="AL122" s="18"/>
      <c r="AP122" s="18"/>
      <c r="BA122" s="18"/>
      <c r="BB122" s="18"/>
      <c r="BC122" s="18"/>
      <c r="BD122" s="18"/>
      <c r="BE122" s="18"/>
      <c r="BF122" s="18">
        <f t="shared" si="43"/>
        <v>1.4326627770059033</v>
      </c>
      <c r="BG122" s="50"/>
      <c r="BH122" s="51"/>
      <c r="BI122" s="18"/>
      <c r="BJ122" s="18"/>
      <c r="BK122" s="18"/>
      <c r="BL122" s="50"/>
      <c r="BM122" s="51"/>
      <c r="BN122" s="18"/>
      <c r="BO122" s="32"/>
      <c r="BP122" s="32"/>
      <c r="BQ122" s="18"/>
      <c r="BR122" s="18"/>
    </row>
    <row r="123" spans="1:70" s="55" customFormat="1" ht="15.75">
      <c r="A123" s="55" t="s">
        <v>189</v>
      </c>
      <c r="B123" s="55" t="s">
        <v>12</v>
      </c>
      <c r="C123" s="52">
        <v>45131</v>
      </c>
      <c r="D123" s="55">
        <v>7</v>
      </c>
      <c r="E123" s="31">
        <v>1.5269999999999999</v>
      </c>
      <c r="F123" s="18">
        <v>10</v>
      </c>
      <c r="G123" s="18">
        <v>269</v>
      </c>
      <c r="H123" s="32">
        <v>45132.435416666667</v>
      </c>
      <c r="I123" s="32" t="s">
        <v>225</v>
      </c>
      <c r="J123" s="18">
        <v>0.92430555555620231</v>
      </c>
      <c r="K123" s="49">
        <v>5607.9244120399035</v>
      </c>
      <c r="O123" s="34">
        <v>0.81899999999999995</v>
      </c>
      <c r="P123" s="34">
        <v>1.181</v>
      </c>
      <c r="Q123" s="18">
        <v>11975.987459429052</v>
      </c>
      <c r="R123" s="18">
        <v>1.1975987459429052</v>
      </c>
      <c r="S123" s="18"/>
      <c r="T123" s="18">
        <v>993</v>
      </c>
      <c r="U123" s="18">
        <v>24</v>
      </c>
      <c r="V123" s="47"/>
      <c r="W123" s="18"/>
      <c r="X123" s="18"/>
      <c r="Y123" s="18"/>
      <c r="Z123" s="18"/>
      <c r="AA123" s="18"/>
      <c r="AJ123" s="18"/>
      <c r="AL123" s="18"/>
      <c r="AP123" s="18"/>
      <c r="BA123" s="18"/>
      <c r="BB123" s="18"/>
      <c r="BC123" s="18"/>
      <c r="BD123" s="18"/>
      <c r="BE123" s="18"/>
      <c r="BF123" s="18">
        <f t="shared" si="43"/>
        <v>1.1014709235133793</v>
      </c>
      <c r="BG123" s="50"/>
      <c r="BH123" s="51"/>
      <c r="BI123" s="18"/>
      <c r="BJ123" s="18"/>
      <c r="BK123" s="18"/>
      <c r="BL123" s="50"/>
      <c r="BM123" s="51"/>
      <c r="BN123" s="18"/>
      <c r="BO123" s="32"/>
      <c r="BP123" s="32"/>
      <c r="BQ123" s="18"/>
      <c r="BR123" s="18"/>
    </row>
    <row r="124" spans="1:70" s="55" customFormat="1" ht="15.75">
      <c r="A124" s="55" t="s">
        <v>189</v>
      </c>
      <c r="B124" s="55" t="s">
        <v>17</v>
      </c>
      <c r="C124" s="52">
        <v>45131</v>
      </c>
      <c r="D124" s="6">
        <v>9</v>
      </c>
      <c r="E124" s="31">
        <v>0.88200000000000001</v>
      </c>
      <c r="F124" s="18">
        <v>19</v>
      </c>
      <c r="G124" s="18">
        <v>269</v>
      </c>
      <c r="H124" s="32">
        <v>45132.609722222223</v>
      </c>
      <c r="I124" s="32" t="s">
        <v>226</v>
      </c>
      <c r="J124" s="18">
        <v>0.92430555555620231</v>
      </c>
      <c r="K124" s="49">
        <v>16272.271861420959</v>
      </c>
      <c r="O124" s="34">
        <v>0.81599999999999995</v>
      </c>
      <c r="P124" s="34">
        <v>1.17</v>
      </c>
      <c r="Q124" s="18">
        <v>11975.987459429052</v>
      </c>
      <c r="R124" s="18">
        <v>1.1975987459429052</v>
      </c>
      <c r="S124" s="18"/>
      <c r="T124" s="18">
        <v>993</v>
      </c>
      <c r="U124" s="18">
        <v>24</v>
      </c>
      <c r="V124" s="47"/>
      <c r="W124" s="18"/>
      <c r="X124" s="18"/>
      <c r="Y124" s="18"/>
      <c r="Z124" s="18"/>
      <c r="AA124" s="18"/>
      <c r="AJ124" s="18"/>
      <c r="AL124" s="18"/>
      <c r="AP124" s="18"/>
      <c r="BA124" s="18"/>
      <c r="BB124" s="18"/>
      <c r="BC124" s="18"/>
      <c r="BD124" s="18"/>
      <c r="BE124" s="18"/>
      <c r="BF124" s="18">
        <f t="shared" si="43"/>
        <v>1.9069683675792859</v>
      </c>
      <c r="BG124" s="50"/>
      <c r="BH124" s="51"/>
      <c r="BI124" s="18"/>
      <c r="BJ124" s="18"/>
      <c r="BK124" s="18"/>
      <c r="BL124" s="50"/>
      <c r="BM124" s="51"/>
      <c r="BN124" s="18"/>
      <c r="BO124" s="32"/>
      <c r="BP124" s="32"/>
      <c r="BQ124" s="18"/>
      <c r="BR124" s="18"/>
    </row>
    <row r="125" spans="1:70" s="55" customFormat="1" ht="15.75">
      <c r="A125" s="55" t="s">
        <v>189</v>
      </c>
      <c r="B125" s="55" t="s">
        <v>17</v>
      </c>
      <c r="C125" s="52">
        <v>45131</v>
      </c>
      <c r="D125" s="6">
        <v>12</v>
      </c>
      <c r="E125" s="31">
        <v>1.01</v>
      </c>
      <c r="F125" s="18">
        <v>18</v>
      </c>
      <c r="G125" s="18">
        <v>269</v>
      </c>
      <c r="H125" s="32">
        <v>45132.513888888891</v>
      </c>
      <c r="I125" s="32" t="s">
        <v>227</v>
      </c>
      <c r="J125" s="18">
        <v>0.92430555555620231</v>
      </c>
      <c r="K125" s="49">
        <v>23816.834964224348</v>
      </c>
      <c r="O125" s="34">
        <v>0.81899999999999995</v>
      </c>
      <c r="P125" s="34">
        <v>1.151</v>
      </c>
      <c r="Q125" s="18">
        <v>11975.987459429052</v>
      </c>
      <c r="R125" s="18">
        <v>1.1975987459429052</v>
      </c>
      <c r="S125" s="18"/>
      <c r="T125" s="18">
        <v>993</v>
      </c>
      <c r="U125" s="18">
        <v>24</v>
      </c>
      <c r="V125" s="47"/>
      <c r="W125" s="18"/>
      <c r="X125" s="18"/>
      <c r="Y125" s="18"/>
      <c r="Z125" s="18"/>
      <c r="AA125" s="18"/>
      <c r="AJ125" s="18"/>
      <c r="AL125" s="18"/>
      <c r="AP125" s="18"/>
      <c r="BA125" s="18"/>
      <c r="BB125" s="18"/>
      <c r="BC125" s="18"/>
      <c r="BD125" s="18"/>
      <c r="BE125" s="18"/>
      <c r="BF125" s="18">
        <f t="shared" si="43"/>
        <v>1.665293168519733</v>
      </c>
      <c r="BG125" s="50"/>
      <c r="BH125" s="51"/>
      <c r="BI125" s="18"/>
      <c r="BJ125" s="18"/>
      <c r="BK125" s="18"/>
      <c r="BL125" s="50"/>
      <c r="BM125" s="51"/>
      <c r="BN125" s="18"/>
      <c r="BO125" s="32"/>
      <c r="BP125" s="32"/>
      <c r="BQ125" s="18"/>
      <c r="BR125" s="18"/>
    </row>
    <row r="126" spans="1:70" s="55" customFormat="1" ht="15.75">
      <c r="C126" s="52"/>
      <c r="D126" s="10"/>
      <c r="E126" s="31"/>
      <c r="F126" s="18"/>
      <c r="G126" s="18"/>
      <c r="H126" s="32"/>
      <c r="I126" s="32"/>
      <c r="J126" s="18"/>
      <c r="K126" s="49"/>
      <c r="O126" s="34"/>
      <c r="P126" s="34"/>
      <c r="Q126" s="18"/>
      <c r="R126" s="18"/>
      <c r="S126" s="18"/>
      <c r="T126" s="18"/>
      <c r="U126" s="18"/>
      <c r="V126" s="47"/>
      <c r="W126" s="18"/>
      <c r="X126" s="18"/>
      <c r="Y126" s="18"/>
      <c r="Z126" s="18"/>
      <c r="AA126" s="18"/>
      <c r="AJ126" s="18"/>
      <c r="AL126" s="18"/>
      <c r="AP126" s="18"/>
      <c r="BA126" s="18"/>
      <c r="BB126" s="18"/>
      <c r="BC126" s="18"/>
      <c r="BD126" s="18"/>
      <c r="BE126" s="18"/>
      <c r="BF126" s="18" t="e">
        <f t="shared" si="43"/>
        <v>#DIV/0!</v>
      </c>
      <c r="BG126" s="50"/>
      <c r="BH126" s="51"/>
      <c r="BI126" s="18"/>
      <c r="BJ126" s="18"/>
      <c r="BK126" s="18"/>
      <c r="BL126" s="50"/>
      <c r="BM126" s="51"/>
      <c r="BN126" s="18"/>
      <c r="BO126" s="32"/>
      <c r="BP126" s="32"/>
      <c r="BQ126" s="18"/>
      <c r="BR126" s="18"/>
    </row>
    <row r="127" spans="1:70" s="55" customFormat="1" ht="15.75">
      <c r="C127" s="52"/>
      <c r="D127" s="10"/>
      <c r="E127" s="31"/>
      <c r="F127" s="18"/>
      <c r="G127" s="18"/>
      <c r="H127" s="32"/>
      <c r="I127" s="32"/>
      <c r="J127" s="18"/>
      <c r="K127" s="49"/>
      <c r="O127" s="34"/>
      <c r="P127" s="34"/>
      <c r="Q127" s="18"/>
      <c r="R127" s="18"/>
      <c r="S127" s="18"/>
      <c r="T127" s="18"/>
      <c r="U127" s="18"/>
      <c r="V127" s="47"/>
      <c r="W127" s="18"/>
      <c r="X127" s="18"/>
      <c r="Y127" s="18"/>
      <c r="Z127" s="18"/>
      <c r="AA127" s="18"/>
      <c r="AJ127" s="18"/>
      <c r="AL127" s="18"/>
      <c r="AP127" s="18"/>
      <c r="BA127" s="18"/>
      <c r="BB127" s="18"/>
      <c r="BC127" s="18"/>
      <c r="BD127" s="18"/>
      <c r="BE127" s="18"/>
      <c r="BF127" s="18" t="e">
        <f t="shared" si="43"/>
        <v>#DIV/0!</v>
      </c>
      <c r="BG127" s="50"/>
      <c r="BH127" s="51"/>
      <c r="BI127" s="18"/>
      <c r="BJ127" s="18"/>
      <c r="BK127" s="18"/>
      <c r="BL127" s="50"/>
      <c r="BM127" s="51"/>
      <c r="BN127" s="18"/>
      <c r="BO127" s="32"/>
      <c r="BP127" s="32"/>
      <c r="BQ127" s="18"/>
      <c r="BR127" s="18"/>
    </row>
    <row r="128" spans="1:70" s="55" customFormat="1" ht="15.75">
      <c r="C128" s="52"/>
      <c r="D128" s="10"/>
      <c r="E128" s="31"/>
      <c r="F128" s="18"/>
      <c r="G128" s="18"/>
      <c r="H128" s="32"/>
      <c r="I128" s="32"/>
      <c r="J128" s="18"/>
      <c r="K128" s="49"/>
      <c r="O128" s="34"/>
      <c r="P128" s="34"/>
      <c r="Q128" s="18"/>
      <c r="R128" s="18"/>
      <c r="S128" s="18"/>
      <c r="T128" s="18"/>
      <c r="U128" s="18"/>
      <c r="V128" s="47"/>
      <c r="W128" s="18"/>
      <c r="X128" s="18"/>
      <c r="Y128" s="18"/>
      <c r="Z128" s="18"/>
      <c r="AA128" s="18"/>
      <c r="AJ128" s="18"/>
      <c r="AL128" s="18"/>
      <c r="AP128" s="18"/>
      <c r="BA128" s="18"/>
      <c r="BB128" s="18"/>
      <c r="BC128" s="18"/>
      <c r="BD128" s="18"/>
      <c r="BE128" s="18"/>
      <c r="BF128" s="18" t="e">
        <f t="shared" si="43"/>
        <v>#DIV/0!</v>
      </c>
      <c r="BG128" s="50"/>
      <c r="BH128" s="51"/>
      <c r="BI128" s="18"/>
      <c r="BJ128" s="18"/>
      <c r="BK128" s="18"/>
      <c r="BL128" s="50"/>
      <c r="BM128" s="51"/>
      <c r="BN128" s="18"/>
      <c r="BO128" s="32"/>
      <c r="BP128" s="32"/>
      <c r="BQ128" s="18"/>
      <c r="BR128" s="18"/>
    </row>
    <row r="129" spans="1:69" s="55" customFormat="1" ht="15.75">
      <c r="C129" s="52"/>
      <c r="D129" s="10"/>
      <c r="E129" s="31"/>
      <c r="F129" s="18"/>
      <c r="G129" s="18"/>
      <c r="H129" s="32"/>
      <c r="I129" s="32"/>
      <c r="J129" s="18"/>
      <c r="K129" s="49"/>
      <c r="O129" s="34"/>
      <c r="P129" s="34"/>
      <c r="Q129" s="18"/>
      <c r="R129" s="18"/>
      <c r="S129" s="18"/>
      <c r="T129" s="18"/>
      <c r="U129" s="18"/>
      <c r="V129" s="47"/>
      <c r="W129" s="18"/>
      <c r="X129" s="18"/>
      <c r="Y129" s="18"/>
      <c r="Z129" s="18"/>
      <c r="AA129" s="18"/>
      <c r="AI129" s="18"/>
      <c r="AK129" s="18"/>
      <c r="AO129" s="18"/>
      <c r="AZ129" s="18"/>
      <c r="BA129" s="18"/>
      <c r="BB129" s="18"/>
      <c r="BC129" s="18"/>
      <c r="BD129" s="18"/>
      <c r="BE129" s="18"/>
      <c r="BF129" s="18" t="e">
        <f t="shared" si="43"/>
        <v>#DIV/0!</v>
      </c>
      <c r="BG129" s="51"/>
      <c r="BH129" s="18"/>
      <c r="BI129" s="18"/>
      <c r="BJ129" s="18"/>
      <c r="BK129" s="50"/>
      <c r="BL129" s="51"/>
      <c r="BM129" s="18"/>
      <c r="BN129" s="32"/>
      <c r="BO129" s="32"/>
      <c r="BP129" s="18"/>
      <c r="BQ129" s="18"/>
    </row>
    <row r="130" spans="1:69" s="55" customFormat="1" ht="15.75">
      <c r="C130" s="52"/>
      <c r="D130" s="10"/>
      <c r="E130" s="31"/>
      <c r="F130" s="18"/>
      <c r="G130" s="18"/>
      <c r="H130" s="32"/>
      <c r="I130" s="32"/>
      <c r="J130" s="18"/>
      <c r="K130" s="49"/>
      <c r="O130" s="34"/>
      <c r="P130" s="34"/>
      <c r="Q130" s="18"/>
      <c r="R130" s="18"/>
      <c r="S130" s="18"/>
      <c r="T130" s="18"/>
      <c r="U130" s="18"/>
      <c r="V130" s="47"/>
      <c r="W130" s="18"/>
      <c r="X130" s="18"/>
      <c r="Y130" s="18"/>
      <c r="Z130" s="18"/>
      <c r="AA130" s="18"/>
      <c r="AI130" s="18"/>
      <c r="AK130" s="18"/>
      <c r="AO130" s="18"/>
      <c r="AZ130" s="18"/>
      <c r="BA130" s="18"/>
      <c r="BB130" s="18"/>
      <c r="BC130" s="18"/>
      <c r="BD130" s="18"/>
      <c r="BE130" s="18"/>
      <c r="BF130" s="18" t="e">
        <f t="shared" si="43"/>
        <v>#DIV/0!</v>
      </c>
      <c r="BG130" s="51"/>
      <c r="BH130" s="18"/>
      <c r="BI130" s="18"/>
      <c r="BJ130" s="18"/>
      <c r="BK130" s="50"/>
      <c r="BL130" s="51"/>
      <c r="BM130" s="18"/>
      <c r="BN130" s="32"/>
      <c r="BO130" s="32"/>
      <c r="BP130" s="18"/>
      <c r="BQ130" s="18"/>
    </row>
    <row r="131" spans="1:69" s="55" customFormat="1" ht="15.75">
      <c r="C131" s="52"/>
      <c r="D131" s="10"/>
      <c r="E131" s="31"/>
      <c r="F131" s="18"/>
      <c r="G131" s="18"/>
      <c r="H131" s="32"/>
      <c r="I131" s="32"/>
      <c r="J131" s="18"/>
      <c r="K131" s="49"/>
      <c r="O131" s="34"/>
      <c r="P131" s="34"/>
      <c r="Q131" s="18"/>
      <c r="R131" s="18"/>
      <c r="S131" s="18"/>
      <c r="T131" s="18"/>
      <c r="U131" s="18"/>
      <c r="V131" s="47"/>
      <c r="W131" s="18"/>
      <c r="X131" s="18"/>
      <c r="Y131" s="18"/>
      <c r="Z131" s="18"/>
      <c r="AA131" s="18"/>
      <c r="AI131" s="18"/>
      <c r="AK131" s="18"/>
      <c r="AO131" s="18"/>
      <c r="AZ131" s="18"/>
      <c r="BA131" s="18"/>
      <c r="BB131" s="18"/>
      <c r="BC131" s="18"/>
      <c r="BD131" s="18"/>
      <c r="BE131" s="18"/>
      <c r="BF131" s="18" t="e">
        <f t="shared" si="43"/>
        <v>#DIV/0!</v>
      </c>
      <c r="BG131" s="51"/>
      <c r="BH131" s="18"/>
      <c r="BI131" s="18"/>
      <c r="BJ131" s="18"/>
      <c r="BK131" s="50"/>
      <c r="BL131" s="51"/>
      <c r="BM131" s="18"/>
      <c r="BN131" s="32"/>
      <c r="BO131" s="32"/>
      <c r="BP131" s="18"/>
      <c r="BQ131" s="18"/>
    </row>
    <row r="132" spans="1:69" ht="15.75">
      <c r="B132" s="18"/>
      <c r="D132" s="18"/>
      <c r="E132" s="31"/>
      <c r="F132" s="18"/>
      <c r="G132" s="18"/>
      <c r="H132" s="32"/>
      <c r="I132" s="32"/>
      <c r="J132" s="18"/>
      <c r="K132" s="49"/>
      <c r="O132" s="34"/>
      <c r="P132" s="34"/>
      <c r="Q132" s="18"/>
      <c r="R132" s="18"/>
      <c r="S132" s="18"/>
      <c r="T132" s="18"/>
      <c r="U132" s="18"/>
      <c r="V132" s="47"/>
      <c r="W132" s="18"/>
      <c r="X132" s="18"/>
      <c r="Y132" s="18"/>
      <c r="Z132" s="18"/>
      <c r="AA132" s="18"/>
      <c r="AI132" s="18"/>
      <c r="AK132" s="18"/>
      <c r="AO132" s="18"/>
      <c r="AZ132" s="18"/>
      <c r="BA132" s="18"/>
      <c r="BB132" s="18"/>
      <c r="BC132" s="18"/>
      <c r="BD132" s="18"/>
      <c r="BE132" s="18"/>
      <c r="BF132" s="18" t="e">
        <f t="shared" si="43"/>
        <v>#DIV/0!</v>
      </c>
      <c r="BG132" s="51"/>
      <c r="BH132" s="18"/>
      <c r="BI132" s="18"/>
      <c r="BJ132" s="18"/>
      <c r="BK132" s="50"/>
      <c r="BL132" s="51"/>
      <c r="BM132" s="18"/>
      <c r="BN132" s="32"/>
      <c r="BO132" s="32"/>
      <c r="BP132" s="18"/>
      <c r="BQ132" s="18"/>
    </row>
    <row r="133" spans="1:69" ht="15.75">
      <c r="A133" t="s">
        <v>219</v>
      </c>
      <c r="B133" s="18" t="s">
        <v>12</v>
      </c>
      <c r="C133" s="52">
        <v>43229</v>
      </c>
      <c r="D133">
        <v>1</v>
      </c>
      <c r="E133" s="31"/>
      <c r="F133" s="18"/>
      <c r="G133" s="18"/>
      <c r="H133" s="32"/>
      <c r="I133" s="32"/>
      <c r="J133" s="18"/>
      <c r="K133" s="49"/>
      <c r="O133" s="34"/>
      <c r="P133" s="34"/>
      <c r="Q133" s="18"/>
      <c r="R133" s="18"/>
      <c r="S133" s="18"/>
      <c r="T133" s="18"/>
      <c r="U133" s="18"/>
      <c r="V133" s="47"/>
      <c r="W133" s="18"/>
      <c r="X133" s="18"/>
      <c r="Y133" s="18"/>
      <c r="Z133" s="18"/>
      <c r="AA133" s="18"/>
      <c r="AC133">
        <v>7.7</v>
      </c>
      <c r="AI133" s="18"/>
      <c r="AK133" s="53">
        <v>-29.488153826610258</v>
      </c>
      <c r="AO133" s="18"/>
      <c r="AZ133" s="18"/>
      <c r="BA133" s="18"/>
      <c r="BB133" s="18"/>
      <c r="BC133" s="18"/>
      <c r="BD133" s="18"/>
      <c r="BE133" s="18"/>
      <c r="BF133" s="18" t="e">
        <f t="shared" si="43"/>
        <v>#DIV/0!</v>
      </c>
      <c r="BG133" s="51"/>
      <c r="BH133" s="18"/>
      <c r="BI133" s="18"/>
      <c r="BJ133" s="18"/>
      <c r="BK133" s="50"/>
      <c r="BL133" s="51"/>
      <c r="BM133" s="18"/>
      <c r="BN133" s="32"/>
      <c r="BO133" s="32"/>
      <c r="BP133" s="18"/>
      <c r="BQ133" s="18"/>
    </row>
    <row r="134" spans="1:69">
      <c r="A134" t="s">
        <v>219</v>
      </c>
      <c r="B134" t="s">
        <v>17</v>
      </c>
      <c r="C134" s="52">
        <v>43229</v>
      </c>
      <c r="D134">
        <v>2</v>
      </c>
      <c r="AC134">
        <v>5.2</v>
      </c>
      <c r="AK134" s="53">
        <v>-30.02017004860792</v>
      </c>
      <c r="BF134" s="18" t="e">
        <f t="shared" si="43"/>
        <v>#DIV/0!</v>
      </c>
      <c r="BN134" s="32"/>
      <c r="BO134" s="32"/>
      <c r="BP134" s="18"/>
      <c r="BQ134" s="18"/>
    </row>
    <row r="135" spans="1:69">
      <c r="A135" t="s">
        <v>219</v>
      </c>
      <c r="B135" t="s">
        <v>17</v>
      </c>
      <c r="C135" s="52">
        <v>43229</v>
      </c>
      <c r="D135">
        <v>3</v>
      </c>
      <c r="AC135">
        <v>9.5</v>
      </c>
      <c r="AK135" s="53">
        <v>-29.512665728443583</v>
      </c>
      <c r="BF135" s="18" t="e">
        <f t="shared" si="43"/>
        <v>#DIV/0!</v>
      </c>
      <c r="BN135" s="32"/>
      <c r="BO135" s="32"/>
      <c r="BP135" s="18"/>
      <c r="BQ135" s="18"/>
    </row>
    <row r="136" spans="1:69">
      <c r="A136" t="s">
        <v>219</v>
      </c>
      <c r="B136" t="s">
        <v>17</v>
      </c>
      <c r="C136" s="52">
        <v>43229</v>
      </c>
      <c r="D136">
        <v>4</v>
      </c>
      <c r="AC136">
        <v>7.8</v>
      </c>
      <c r="AK136" s="53">
        <v>-28.989107556122054</v>
      </c>
      <c r="BF136" s="18" t="e">
        <f t="shared" si="43"/>
        <v>#DIV/0!</v>
      </c>
    </row>
    <row r="137" spans="1:69">
      <c r="A137" t="s">
        <v>219</v>
      </c>
      <c r="B137" t="s">
        <v>17</v>
      </c>
      <c r="C137" s="52">
        <v>43229</v>
      </c>
      <c r="D137">
        <v>5</v>
      </c>
      <c r="AC137">
        <v>12</v>
      </c>
      <c r="AK137" s="53">
        <v>-28.921731001968141</v>
      </c>
    </row>
    <row r="138" spans="1:69">
      <c r="A138" t="s">
        <v>219</v>
      </c>
      <c r="B138" t="s">
        <v>12</v>
      </c>
      <c r="C138" s="52">
        <v>43229</v>
      </c>
      <c r="D138">
        <v>6</v>
      </c>
      <c r="AC138">
        <v>-0.4</v>
      </c>
      <c r="AK138" s="53">
        <v>-28.610231190711939</v>
      </c>
    </row>
    <row r="139" spans="1:69">
      <c r="A139" t="s">
        <v>219</v>
      </c>
      <c r="B139" t="s">
        <v>12</v>
      </c>
      <c r="C139" s="52">
        <v>43229</v>
      </c>
      <c r="D139">
        <v>7</v>
      </c>
      <c r="AC139">
        <v>5.3</v>
      </c>
      <c r="AK139" s="53">
        <v>-28.69768071122126</v>
      </c>
    </row>
    <row r="140" spans="1:69">
      <c r="A140" t="s">
        <v>219</v>
      </c>
      <c r="B140" t="s">
        <v>12</v>
      </c>
      <c r="C140" s="52">
        <v>43229</v>
      </c>
      <c r="D140">
        <v>8</v>
      </c>
      <c r="AC140">
        <v>11</v>
      </c>
      <c r="AK140" s="53">
        <v>-28.023053661772103</v>
      </c>
    </row>
    <row r="141" spans="1:69">
      <c r="A141" t="s">
        <v>219</v>
      </c>
      <c r="B141" t="s">
        <v>17</v>
      </c>
      <c r="C141" s="52">
        <v>43229</v>
      </c>
      <c r="D141">
        <v>9</v>
      </c>
      <c r="AC141">
        <v>4.7</v>
      </c>
      <c r="AK141" s="53">
        <v>-29.434553708225224</v>
      </c>
    </row>
    <row r="142" spans="1:69">
      <c r="A142" t="s">
        <v>219</v>
      </c>
      <c r="B142" t="s">
        <v>12</v>
      </c>
      <c r="C142" s="52">
        <v>43229</v>
      </c>
      <c r="D142">
        <v>10</v>
      </c>
      <c r="AC142">
        <v>3.3</v>
      </c>
      <c r="AK142" s="53">
        <v>-29.570850152139091</v>
      </c>
    </row>
    <row r="143" spans="1:69">
      <c r="A143" t="s">
        <v>219</v>
      </c>
      <c r="B143" t="s">
        <v>12</v>
      </c>
      <c r="C143" s="52">
        <v>43229</v>
      </c>
      <c r="D143">
        <v>11</v>
      </c>
      <c r="AC143">
        <v>4.5999999999999996</v>
      </c>
      <c r="AK143" s="53">
        <v>-28.632456626069473</v>
      </c>
    </row>
    <row r="144" spans="1:69">
      <c r="A144" t="s">
        <v>219</v>
      </c>
      <c r="B144" t="s">
        <v>17</v>
      </c>
      <c r="C144" s="52">
        <v>43229</v>
      </c>
      <c r="D144">
        <v>12</v>
      </c>
      <c r="AC144">
        <v>4.5</v>
      </c>
      <c r="AK144" s="53">
        <v>-28.44422236195226</v>
      </c>
    </row>
    <row r="145" spans="1:37">
      <c r="A145" t="s">
        <v>219</v>
      </c>
      <c r="B145" t="s">
        <v>12</v>
      </c>
      <c r="C145" s="52">
        <v>43251</v>
      </c>
      <c r="D145">
        <v>1</v>
      </c>
      <c r="AC145">
        <v>12.3</v>
      </c>
      <c r="AK145" s="53">
        <v>-28.28401709926117</v>
      </c>
    </row>
    <row r="146" spans="1:37">
      <c r="A146" t="s">
        <v>219</v>
      </c>
      <c r="B146" t="s">
        <v>17</v>
      </c>
      <c r="C146" s="52">
        <v>43251</v>
      </c>
      <c r="D146">
        <v>2</v>
      </c>
      <c r="AC146">
        <v>7.1</v>
      </c>
      <c r="AK146" s="53">
        <v>-27.88438947036699</v>
      </c>
    </row>
    <row r="147" spans="1:37">
      <c r="A147" t="s">
        <v>219</v>
      </c>
      <c r="B147" t="s">
        <v>17</v>
      </c>
      <c r="C147" s="52">
        <v>43251</v>
      </c>
      <c r="D147">
        <v>3</v>
      </c>
      <c r="AC147">
        <v>1.4</v>
      </c>
      <c r="AK147" s="53">
        <v>-27.685280813848017</v>
      </c>
    </row>
    <row r="148" spans="1:37">
      <c r="A148" t="s">
        <v>219</v>
      </c>
      <c r="B148" t="s">
        <v>17</v>
      </c>
      <c r="C148" s="52">
        <v>43251</v>
      </c>
      <c r="D148">
        <v>4</v>
      </c>
      <c r="AC148">
        <v>14.1</v>
      </c>
      <c r="AK148" s="53">
        <v>-27.705515725311329</v>
      </c>
    </row>
    <row r="149" spans="1:37">
      <c r="A149" t="s">
        <v>219</v>
      </c>
      <c r="B149" t="s">
        <v>17</v>
      </c>
      <c r="C149" s="52">
        <v>43251</v>
      </c>
      <c r="D149">
        <v>5</v>
      </c>
      <c r="AC149">
        <v>7.6</v>
      </c>
      <c r="AK149" s="53">
        <v>-27.11509775875183</v>
      </c>
    </row>
    <row r="150" spans="1:37">
      <c r="A150" t="s">
        <v>219</v>
      </c>
      <c r="B150" t="s">
        <v>12</v>
      </c>
      <c r="C150" s="52">
        <v>43251</v>
      </c>
      <c r="D150">
        <v>6</v>
      </c>
      <c r="AC150">
        <v>4.5999999999999996</v>
      </c>
      <c r="AK150" s="53">
        <v>-27.688696881848493</v>
      </c>
    </row>
    <row r="151" spans="1:37">
      <c r="A151" t="s">
        <v>219</v>
      </c>
      <c r="B151" t="s">
        <v>12</v>
      </c>
      <c r="C151" s="52">
        <v>43251</v>
      </c>
      <c r="D151">
        <v>7</v>
      </c>
      <c r="AC151">
        <v>6.9</v>
      </c>
      <c r="AK151" s="53">
        <v>-27.347655144340806</v>
      </c>
    </row>
    <row r="152" spans="1:37">
      <c r="A152" t="s">
        <v>219</v>
      </c>
      <c r="B152" t="s">
        <v>12</v>
      </c>
      <c r="C152" s="52">
        <v>43251</v>
      </c>
      <c r="D152">
        <v>8</v>
      </c>
      <c r="AC152">
        <v>14</v>
      </c>
      <c r="AK152" s="53">
        <v>-27.318918598391775</v>
      </c>
    </row>
    <row r="153" spans="1:37">
      <c r="A153" t="s">
        <v>219</v>
      </c>
      <c r="B153" t="s">
        <v>17</v>
      </c>
      <c r="C153" s="52">
        <v>43251</v>
      </c>
      <c r="D153">
        <v>9</v>
      </c>
      <c r="AC153">
        <v>3.5</v>
      </c>
      <c r="AK153" s="53">
        <v>-27.083622364019789</v>
      </c>
    </row>
    <row r="154" spans="1:37">
      <c r="A154" t="s">
        <v>219</v>
      </c>
      <c r="B154" t="s">
        <v>12</v>
      </c>
      <c r="C154" s="52">
        <v>43251</v>
      </c>
      <c r="D154">
        <v>10</v>
      </c>
      <c r="AC154">
        <v>7.5</v>
      </c>
      <c r="AK154" s="53">
        <v>-27.812104712491784</v>
      </c>
    </row>
    <row r="155" spans="1:37">
      <c r="A155" t="s">
        <v>219</v>
      </c>
      <c r="B155" t="s">
        <v>12</v>
      </c>
      <c r="C155" s="52">
        <v>43251</v>
      </c>
      <c r="D155">
        <v>11</v>
      </c>
      <c r="AC155">
        <v>5.6</v>
      </c>
      <c r="AK155" s="53">
        <v>-27.747998988119011</v>
      </c>
    </row>
    <row r="156" spans="1:37">
      <c r="A156" t="s">
        <v>219</v>
      </c>
      <c r="B156" t="s">
        <v>17</v>
      </c>
      <c r="C156" s="52">
        <v>43251</v>
      </c>
      <c r="D156">
        <v>12</v>
      </c>
      <c r="AC156">
        <v>7.5</v>
      </c>
      <c r="AK156" s="53">
        <v>-27.538299497584703</v>
      </c>
    </row>
    <row r="157" spans="1:37">
      <c r="A157" t="s">
        <v>219</v>
      </c>
      <c r="B157" t="s">
        <v>12</v>
      </c>
      <c r="C157" s="52">
        <v>43272</v>
      </c>
      <c r="D157">
        <v>1</v>
      </c>
      <c r="AC157">
        <v>15.9</v>
      </c>
      <c r="AK157" s="53">
        <v>-28.301481938366241</v>
      </c>
    </row>
    <row r="158" spans="1:37">
      <c r="A158" t="s">
        <v>219</v>
      </c>
      <c r="B158" t="s">
        <v>17</v>
      </c>
      <c r="C158" s="52">
        <v>43272</v>
      </c>
      <c r="D158">
        <v>2</v>
      </c>
      <c r="AC158">
        <v>5.9</v>
      </c>
      <c r="AK158" s="53">
        <v>-27.714564572406264</v>
      </c>
    </row>
    <row r="159" spans="1:37">
      <c r="A159" t="s">
        <v>219</v>
      </c>
      <c r="B159" t="s">
        <v>17</v>
      </c>
      <c r="C159" s="52">
        <v>43272</v>
      </c>
      <c r="D159">
        <v>3</v>
      </c>
      <c r="AC159">
        <v>10.199999999999999</v>
      </c>
      <c r="AK159" s="53">
        <v>-28.434132700397111</v>
      </c>
    </row>
    <row r="160" spans="1:37">
      <c r="A160" t="s">
        <v>219</v>
      </c>
      <c r="B160" t="s">
        <v>17</v>
      </c>
      <c r="C160" s="52">
        <v>43272</v>
      </c>
      <c r="D160">
        <v>4</v>
      </c>
      <c r="AC160">
        <v>5.2</v>
      </c>
      <c r="AK160" s="53">
        <v>-27.924540680150354</v>
      </c>
    </row>
    <row r="161" spans="1:37">
      <c r="A161" t="s">
        <v>219</v>
      </c>
      <c r="B161" t="s">
        <v>17</v>
      </c>
      <c r="C161" s="52">
        <v>43272</v>
      </c>
      <c r="D161">
        <v>5</v>
      </c>
      <c r="AC161">
        <v>19</v>
      </c>
      <c r="AK161" s="53">
        <v>-27.391160257830872</v>
      </c>
    </row>
    <row r="162" spans="1:37">
      <c r="A162" t="s">
        <v>219</v>
      </c>
      <c r="B162" t="s">
        <v>12</v>
      </c>
      <c r="C162" s="52">
        <v>43272</v>
      </c>
      <c r="D162">
        <v>6</v>
      </c>
      <c r="AC162">
        <v>6.3</v>
      </c>
      <c r="AK162" s="53">
        <v>-28.547398736528137</v>
      </c>
    </row>
    <row r="163" spans="1:37">
      <c r="A163" t="s">
        <v>219</v>
      </c>
      <c r="B163" t="s">
        <v>12</v>
      </c>
      <c r="C163" s="52">
        <v>43272</v>
      </c>
      <c r="D163">
        <v>7</v>
      </c>
      <c r="AC163">
        <v>23</v>
      </c>
      <c r="AK163" s="53">
        <v>-28.317303291482723</v>
      </c>
    </row>
    <row r="164" spans="1:37">
      <c r="A164" t="s">
        <v>219</v>
      </c>
      <c r="B164" t="s">
        <v>12</v>
      </c>
      <c r="C164" s="52">
        <v>43272</v>
      </c>
      <c r="D164">
        <v>8</v>
      </c>
      <c r="AC164">
        <v>15.7</v>
      </c>
      <c r="AK164" s="53">
        <v>-27.501973583082204</v>
      </c>
    </row>
    <row r="165" spans="1:37">
      <c r="A165" t="s">
        <v>219</v>
      </c>
      <c r="B165" t="s">
        <v>17</v>
      </c>
      <c r="C165" s="52">
        <v>43272</v>
      </c>
      <c r="D165">
        <v>9</v>
      </c>
      <c r="AC165">
        <v>19.7</v>
      </c>
      <c r="AK165" s="53">
        <v>-27.745487068006263</v>
      </c>
    </row>
    <row r="166" spans="1:37">
      <c r="A166" t="s">
        <v>219</v>
      </c>
      <c r="B166" t="s">
        <v>12</v>
      </c>
      <c r="C166" s="52">
        <v>43272</v>
      </c>
      <c r="D166">
        <v>10</v>
      </c>
      <c r="AC166">
        <v>19.899999999999999</v>
      </c>
      <c r="AK166" s="53">
        <v>-28.270228430140161</v>
      </c>
    </row>
    <row r="167" spans="1:37">
      <c r="A167" t="s">
        <v>219</v>
      </c>
      <c r="B167" t="s">
        <v>12</v>
      </c>
      <c r="C167" s="52">
        <v>43272</v>
      </c>
      <c r="D167">
        <v>11</v>
      </c>
      <c r="AC167">
        <v>10.1</v>
      </c>
      <c r="AK167" s="53">
        <v>-27.730644167965949</v>
      </c>
    </row>
    <row r="168" spans="1:37">
      <c r="A168" t="s">
        <v>219</v>
      </c>
      <c r="B168" t="s">
        <v>17</v>
      </c>
      <c r="C168" s="52">
        <v>43272</v>
      </c>
      <c r="D168">
        <v>12</v>
      </c>
      <c r="AC168">
        <v>16.600000000000001</v>
      </c>
      <c r="AK168" s="53">
        <v>-28.244798115344523</v>
      </c>
    </row>
    <row r="169" spans="1:37">
      <c r="A169" t="s">
        <v>219</v>
      </c>
      <c r="B169" t="s">
        <v>12</v>
      </c>
      <c r="C169" s="52">
        <v>43292</v>
      </c>
      <c r="D169">
        <v>1</v>
      </c>
      <c r="AC169">
        <v>6.3</v>
      </c>
      <c r="AK169" s="53">
        <v>-26.550455376079139</v>
      </c>
    </row>
    <row r="170" spans="1:37">
      <c r="A170" t="s">
        <v>219</v>
      </c>
      <c r="B170" t="s">
        <v>17</v>
      </c>
      <c r="C170" s="52">
        <v>43292</v>
      </c>
      <c r="D170">
        <v>2</v>
      </c>
      <c r="AC170">
        <v>15.4</v>
      </c>
      <c r="AK170" s="53">
        <v>-24.256340399161648</v>
      </c>
    </row>
    <row r="171" spans="1:37">
      <c r="A171" t="s">
        <v>219</v>
      </c>
      <c r="B171" t="s">
        <v>17</v>
      </c>
      <c r="C171" s="52">
        <v>43292</v>
      </c>
      <c r="D171">
        <v>3</v>
      </c>
      <c r="AC171">
        <v>9.6</v>
      </c>
      <c r="AK171" s="53">
        <v>-23.641379102030466</v>
      </c>
    </row>
    <row r="172" spans="1:37">
      <c r="A172" t="s">
        <v>219</v>
      </c>
      <c r="B172" t="s">
        <v>17</v>
      </c>
      <c r="C172" s="52">
        <v>43292</v>
      </c>
      <c r="D172">
        <v>4</v>
      </c>
      <c r="AC172">
        <v>-5.4</v>
      </c>
      <c r="AK172" s="53">
        <v>-24.483648380909191</v>
      </c>
    </row>
    <row r="173" spans="1:37">
      <c r="A173" t="s">
        <v>219</v>
      </c>
      <c r="B173" t="s">
        <v>17</v>
      </c>
      <c r="C173" s="52">
        <v>43292</v>
      </c>
      <c r="D173">
        <v>5</v>
      </c>
      <c r="AC173">
        <v>3</v>
      </c>
      <c r="AK173" s="53">
        <v>-24.279814080946672</v>
      </c>
    </row>
    <row r="174" spans="1:37">
      <c r="A174" t="s">
        <v>219</v>
      </c>
      <c r="B174" t="s">
        <v>12</v>
      </c>
      <c r="C174" s="52">
        <v>43292</v>
      </c>
      <c r="D174">
        <v>6</v>
      </c>
      <c r="AC174">
        <v>8.1</v>
      </c>
      <c r="AK174" s="53">
        <v>-27.138788919258083</v>
      </c>
    </row>
    <row r="175" spans="1:37">
      <c r="A175" t="s">
        <v>219</v>
      </c>
      <c r="B175" t="s">
        <v>12</v>
      </c>
      <c r="C175" s="52">
        <v>43292</v>
      </c>
      <c r="D175">
        <v>7</v>
      </c>
      <c r="AC175">
        <v>10.1</v>
      </c>
      <c r="AK175" s="53">
        <v>-25.104588035237033</v>
      </c>
    </row>
    <row r="176" spans="1:37">
      <c r="A176" t="s">
        <v>219</v>
      </c>
      <c r="B176" t="s">
        <v>12</v>
      </c>
      <c r="C176" s="52">
        <v>43292</v>
      </c>
      <c r="D176">
        <v>8</v>
      </c>
      <c r="AC176">
        <v>-6.8</v>
      </c>
      <c r="AK176" s="53">
        <v>-24.794218194781305</v>
      </c>
    </row>
    <row r="177" spans="1:37">
      <c r="A177" t="s">
        <v>219</v>
      </c>
      <c r="B177" t="s">
        <v>17</v>
      </c>
      <c r="C177" s="52">
        <v>43292</v>
      </c>
      <c r="D177">
        <v>9</v>
      </c>
      <c r="AC177">
        <v>-6</v>
      </c>
      <c r="AK177" s="53">
        <v>-24.264281809395619</v>
      </c>
    </row>
    <row r="178" spans="1:37">
      <c r="A178" t="s">
        <v>219</v>
      </c>
      <c r="B178" t="s">
        <v>12</v>
      </c>
      <c r="C178" s="52">
        <v>43292</v>
      </c>
      <c r="D178">
        <v>10</v>
      </c>
      <c r="AC178">
        <v>-0.3</v>
      </c>
      <c r="AK178" s="53">
        <v>-26.084208938138612</v>
      </c>
    </row>
    <row r="179" spans="1:37">
      <c r="A179" t="s">
        <v>219</v>
      </c>
      <c r="B179" t="s">
        <v>12</v>
      </c>
      <c r="C179" s="52">
        <v>43292</v>
      </c>
      <c r="D179">
        <v>11</v>
      </c>
      <c r="AC179">
        <v>0.5</v>
      </c>
      <c r="AK179" s="53">
        <v>-25.925235232222995</v>
      </c>
    </row>
    <row r="180" spans="1:37">
      <c r="A180" t="s">
        <v>219</v>
      </c>
      <c r="B180" t="s">
        <v>17</v>
      </c>
      <c r="C180" s="52">
        <v>43292</v>
      </c>
      <c r="D180">
        <v>12</v>
      </c>
      <c r="AC180">
        <v>11.6</v>
      </c>
      <c r="AK180" s="53">
        <v>-24.476624686183428</v>
      </c>
    </row>
    <row r="181" spans="1:37">
      <c r="A181" t="s">
        <v>219</v>
      </c>
      <c r="B181" t="s">
        <v>12</v>
      </c>
      <c r="C181" s="52">
        <v>43314</v>
      </c>
      <c r="D181">
        <v>1</v>
      </c>
      <c r="AC181">
        <v>13.6</v>
      </c>
      <c r="AK181" s="53">
        <v>-32.904161360944208</v>
      </c>
    </row>
    <row r="182" spans="1:37">
      <c r="A182" t="s">
        <v>219</v>
      </c>
      <c r="B182" t="s">
        <v>17</v>
      </c>
      <c r="C182" s="52">
        <v>43314</v>
      </c>
      <c r="D182">
        <v>2</v>
      </c>
      <c r="AC182">
        <v>-9</v>
      </c>
      <c r="AK182" s="53">
        <v>-26.100748349792976</v>
      </c>
    </row>
    <row r="183" spans="1:37">
      <c r="A183" t="s">
        <v>219</v>
      </c>
      <c r="B183" t="s">
        <v>17</v>
      </c>
      <c r="C183" s="52">
        <v>43314</v>
      </c>
      <c r="D183">
        <v>3</v>
      </c>
      <c r="AC183">
        <v>-5.0999999999999996</v>
      </c>
      <c r="AK183" s="53">
        <v>-25.010343229735547</v>
      </c>
    </row>
    <row r="184" spans="1:37">
      <c r="A184" t="s">
        <v>219</v>
      </c>
      <c r="B184" t="s">
        <v>17</v>
      </c>
      <c r="C184" s="52">
        <v>43314</v>
      </c>
      <c r="D184">
        <v>4</v>
      </c>
      <c r="AC184">
        <v>3</v>
      </c>
      <c r="AK184" s="53">
        <v>-25.537916697782638</v>
      </c>
    </row>
    <row r="185" spans="1:37">
      <c r="A185" t="s">
        <v>219</v>
      </c>
      <c r="B185" t="s">
        <v>17</v>
      </c>
      <c r="C185" s="52">
        <v>43314</v>
      </c>
      <c r="D185">
        <v>5</v>
      </c>
      <c r="AC185">
        <v>17</v>
      </c>
      <c r="AK185" s="53">
        <v>-25.686100798612294</v>
      </c>
    </row>
    <row r="186" spans="1:37">
      <c r="A186" t="s">
        <v>219</v>
      </c>
      <c r="B186" t="s">
        <v>12</v>
      </c>
      <c r="C186" s="52">
        <v>43314</v>
      </c>
      <c r="D186">
        <v>6</v>
      </c>
      <c r="AC186">
        <v>8.4</v>
      </c>
      <c r="AK186" s="53">
        <v>-31.085804449734368</v>
      </c>
    </row>
    <row r="187" spans="1:37">
      <c r="A187" t="s">
        <v>219</v>
      </c>
      <c r="B187" t="s">
        <v>12</v>
      </c>
      <c r="C187" s="52">
        <v>43314</v>
      </c>
      <c r="D187">
        <v>7</v>
      </c>
      <c r="AC187">
        <v>9.6</v>
      </c>
      <c r="AK187" s="53">
        <v>-29.36434749298019</v>
      </c>
    </row>
    <row r="188" spans="1:37">
      <c r="A188" t="s">
        <v>219</v>
      </c>
      <c r="B188" t="s">
        <v>12</v>
      </c>
      <c r="C188" s="52">
        <v>43314</v>
      </c>
      <c r="D188">
        <v>8</v>
      </c>
      <c r="AC188">
        <v>18.8</v>
      </c>
      <c r="AK188" s="53">
        <v>-29.116504595171957</v>
      </c>
    </row>
    <row r="189" spans="1:37">
      <c r="A189" t="s">
        <v>219</v>
      </c>
      <c r="B189" t="s">
        <v>17</v>
      </c>
      <c r="C189" s="52">
        <v>43314</v>
      </c>
      <c r="D189">
        <v>9</v>
      </c>
      <c r="AC189">
        <v>7.5</v>
      </c>
      <c r="AK189" s="53">
        <v>-26.131500244318438</v>
      </c>
    </row>
    <row r="190" spans="1:37">
      <c r="A190" t="s">
        <v>219</v>
      </c>
      <c r="B190" t="s">
        <v>12</v>
      </c>
      <c r="C190" s="52">
        <v>43314</v>
      </c>
      <c r="D190">
        <v>10</v>
      </c>
      <c r="AC190">
        <v>13.2</v>
      </c>
      <c r="AK190" s="53">
        <v>-32.568237483213338</v>
      </c>
    </row>
    <row r="191" spans="1:37">
      <c r="A191" t="s">
        <v>219</v>
      </c>
      <c r="B191" t="s">
        <v>12</v>
      </c>
      <c r="C191" s="52">
        <v>43314</v>
      </c>
      <c r="D191">
        <v>11</v>
      </c>
      <c r="AC191">
        <v>15.4</v>
      </c>
      <c r="AK191" s="53">
        <v>-32.168822993902367</v>
      </c>
    </row>
    <row r="192" spans="1:37">
      <c r="A192" t="s">
        <v>219</v>
      </c>
      <c r="B192" t="s">
        <v>17</v>
      </c>
      <c r="C192" s="52">
        <v>43314</v>
      </c>
      <c r="D192">
        <v>12</v>
      </c>
      <c r="AC192">
        <v>1.8</v>
      </c>
      <c r="AK192" s="53">
        <v>-26.232936379466224</v>
      </c>
    </row>
    <row r="193" spans="1:37">
      <c r="A193" t="s">
        <v>219</v>
      </c>
      <c r="B193" t="s">
        <v>12</v>
      </c>
      <c r="C193" s="52">
        <v>43334</v>
      </c>
      <c r="D193">
        <v>1</v>
      </c>
      <c r="AC193">
        <v>4.0999999999999996</v>
      </c>
      <c r="AK193" s="53">
        <v>-27.962319485797085</v>
      </c>
    </row>
    <row r="194" spans="1:37">
      <c r="A194" t="s">
        <v>219</v>
      </c>
      <c r="B194" t="s">
        <v>17</v>
      </c>
      <c r="C194" s="52">
        <v>43334</v>
      </c>
      <c r="D194">
        <v>2</v>
      </c>
      <c r="AC194">
        <v>1.6</v>
      </c>
      <c r="AK194" s="53">
        <v>-24.048024214261499</v>
      </c>
    </row>
    <row r="195" spans="1:37">
      <c r="A195" t="s">
        <v>219</v>
      </c>
      <c r="B195" t="s">
        <v>17</v>
      </c>
      <c r="C195" s="52">
        <v>43334</v>
      </c>
      <c r="D195">
        <v>3</v>
      </c>
      <c r="AC195">
        <v>9</v>
      </c>
      <c r="AK195" s="53">
        <v>-23.28319232700759</v>
      </c>
    </row>
    <row r="196" spans="1:37">
      <c r="A196" t="s">
        <v>219</v>
      </c>
      <c r="B196" t="s">
        <v>17</v>
      </c>
      <c r="C196" s="52">
        <v>43334</v>
      </c>
      <c r="D196">
        <v>4</v>
      </c>
      <c r="AC196">
        <v>4</v>
      </c>
      <c r="AK196" s="53">
        <v>-24.286670311687008</v>
      </c>
    </row>
    <row r="197" spans="1:37">
      <c r="A197" t="s">
        <v>219</v>
      </c>
      <c r="B197" t="s">
        <v>17</v>
      </c>
      <c r="C197" s="52">
        <v>43334</v>
      </c>
      <c r="D197">
        <v>5</v>
      </c>
      <c r="AC197">
        <v>1.5</v>
      </c>
      <c r="AK197" s="53">
        <v>-24.267146088128669</v>
      </c>
    </row>
    <row r="198" spans="1:37">
      <c r="A198" t="s">
        <v>219</v>
      </c>
      <c r="B198" t="s">
        <v>12</v>
      </c>
      <c r="C198" s="52">
        <v>43334</v>
      </c>
      <c r="D198">
        <v>6</v>
      </c>
      <c r="AC198">
        <v>5.5</v>
      </c>
      <c r="AK198" s="53">
        <v>-28.776487448010169</v>
      </c>
    </row>
    <row r="199" spans="1:37">
      <c r="A199" t="s">
        <v>219</v>
      </c>
      <c r="B199" t="s">
        <v>12</v>
      </c>
      <c r="C199" s="52">
        <v>43334</v>
      </c>
      <c r="D199">
        <v>7</v>
      </c>
      <c r="AC199">
        <v>-1.7</v>
      </c>
      <c r="AK199" s="53">
        <v>-24.590017334728721</v>
      </c>
    </row>
    <row r="200" spans="1:37">
      <c r="A200" t="s">
        <v>219</v>
      </c>
      <c r="B200" t="s">
        <v>12</v>
      </c>
      <c r="C200" s="52">
        <v>43334</v>
      </c>
      <c r="D200">
        <v>8</v>
      </c>
      <c r="AC200">
        <v>9.6</v>
      </c>
      <c r="AK200" s="53">
        <v>-28.07309247373848</v>
      </c>
    </row>
    <row r="201" spans="1:37">
      <c r="A201" t="s">
        <v>219</v>
      </c>
      <c r="B201" t="s">
        <v>17</v>
      </c>
      <c r="C201" s="52">
        <v>43334</v>
      </c>
      <c r="D201">
        <v>9</v>
      </c>
      <c r="AC201">
        <v>-5.2</v>
      </c>
      <c r="AK201" s="53">
        <v>-24.866043952065457</v>
      </c>
    </row>
    <row r="202" spans="1:37">
      <c r="A202" t="s">
        <v>219</v>
      </c>
      <c r="B202" t="s">
        <v>12</v>
      </c>
      <c r="C202" s="52">
        <v>43334</v>
      </c>
      <c r="D202">
        <v>10</v>
      </c>
      <c r="AC202">
        <v>4.8</v>
      </c>
      <c r="AK202" s="53">
        <v>-30.0367743630155</v>
      </c>
    </row>
    <row r="203" spans="1:37">
      <c r="A203" t="s">
        <v>219</v>
      </c>
      <c r="B203" t="s">
        <v>12</v>
      </c>
      <c r="C203" s="52">
        <v>43334</v>
      </c>
      <c r="D203">
        <v>11</v>
      </c>
      <c r="AC203">
        <v>1.3</v>
      </c>
      <c r="AK203" s="53">
        <v>-30.935024210483668</v>
      </c>
    </row>
    <row r="204" spans="1:37">
      <c r="A204" t="s">
        <v>219</v>
      </c>
      <c r="B204" t="s">
        <v>17</v>
      </c>
      <c r="C204" s="52">
        <v>43334</v>
      </c>
      <c r="D204">
        <v>12</v>
      </c>
      <c r="AC204">
        <v>3.9</v>
      </c>
      <c r="AK204" s="53">
        <v>-24.27352897329801</v>
      </c>
    </row>
    <row r="205" spans="1:37">
      <c r="A205" t="s">
        <v>219</v>
      </c>
      <c r="B205" t="s">
        <v>12</v>
      </c>
      <c r="C205" s="52">
        <v>43355</v>
      </c>
      <c r="D205">
        <v>1</v>
      </c>
      <c r="AC205">
        <v>40.9</v>
      </c>
      <c r="AK205" s="53" t="e">
        <v>#VALUE!</v>
      </c>
    </row>
    <row r="206" spans="1:37">
      <c r="A206" t="s">
        <v>219</v>
      </c>
      <c r="B206" t="s">
        <v>17</v>
      </c>
      <c r="C206" s="52">
        <v>43355</v>
      </c>
      <c r="D206">
        <v>2</v>
      </c>
      <c r="AC206">
        <v>-0.6</v>
      </c>
      <c r="AK206" s="53">
        <v>-23.514195899870888</v>
      </c>
    </row>
    <row r="207" spans="1:37">
      <c r="A207" t="s">
        <v>219</v>
      </c>
      <c r="B207" t="s">
        <v>17</v>
      </c>
      <c r="C207" s="52">
        <v>43355</v>
      </c>
      <c r="D207">
        <v>3</v>
      </c>
      <c r="AC207">
        <v>-1.9</v>
      </c>
      <c r="AK207" s="53">
        <v>-23.736787898888764</v>
      </c>
    </row>
    <row r="208" spans="1:37">
      <c r="A208" t="s">
        <v>219</v>
      </c>
      <c r="B208" t="s">
        <v>17</v>
      </c>
      <c r="C208" s="52">
        <v>43355</v>
      </c>
      <c r="D208">
        <v>4</v>
      </c>
      <c r="AC208">
        <v>4.7</v>
      </c>
      <c r="AK208" s="53">
        <v>-23.851706765325506</v>
      </c>
    </row>
    <row r="209" spans="1:37">
      <c r="A209" t="s">
        <v>219</v>
      </c>
      <c r="B209" t="s">
        <v>17</v>
      </c>
      <c r="C209" s="52">
        <v>43355</v>
      </c>
      <c r="D209">
        <v>5</v>
      </c>
      <c r="AC209">
        <v>7</v>
      </c>
      <c r="AK209" s="53">
        <v>-24.674862762894534</v>
      </c>
    </row>
    <row r="210" spans="1:37">
      <c r="A210" t="s">
        <v>219</v>
      </c>
      <c r="B210" t="s">
        <v>12</v>
      </c>
      <c r="C210" s="52">
        <v>43355</v>
      </c>
      <c r="D210">
        <v>6</v>
      </c>
      <c r="AC210">
        <v>6.1</v>
      </c>
      <c r="AK210" s="53">
        <v>-27.823632096421719</v>
      </c>
    </row>
    <row r="211" spans="1:37">
      <c r="A211" t="s">
        <v>219</v>
      </c>
      <c r="B211" t="s">
        <v>12</v>
      </c>
      <c r="C211" s="52">
        <v>43355</v>
      </c>
      <c r="D211">
        <v>7</v>
      </c>
      <c r="AC211">
        <v>12.8</v>
      </c>
      <c r="AK211" s="53" t="s">
        <v>220</v>
      </c>
    </row>
    <row r="212" spans="1:37">
      <c r="A212" t="s">
        <v>219</v>
      </c>
      <c r="B212" t="s">
        <v>12</v>
      </c>
      <c r="C212" s="52">
        <v>43355</v>
      </c>
      <c r="D212">
        <v>8</v>
      </c>
      <c r="AC212">
        <v>20.6</v>
      </c>
      <c r="AK212" s="53">
        <v>-24.902761728623751</v>
      </c>
    </row>
    <row r="213" spans="1:37">
      <c r="A213" t="s">
        <v>219</v>
      </c>
      <c r="B213" t="s">
        <v>17</v>
      </c>
      <c r="C213" s="52">
        <v>43355</v>
      </c>
      <c r="D213">
        <v>9</v>
      </c>
      <c r="AC213">
        <v>1</v>
      </c>
      <c r="AK213" s="53">
        <v>-25.964520368931836</v>
      </c>
    </row>
    <row r="214" spans="1:37">
      <c r="A214" t="s">
        <v>219</v>
      </c>
      <c r="B214" t="s">
        <v>12</v>
      </c>
      <c r="C214" s="52">
        <v>43355</v>
      </c>
      <c r="D214">
        <v>10</v>
      </c>
      <c r="AC214">
        <v>21</v>
      </c>
      <c r="AK214" s="53">
        <v>-26.68394937154331</v>
      </c>
    </row>
    <row r="215" spans="1:37">
      <c r="A215" t="s">
        <v>219</v>
      </c>
      <c r="B215" t="s">
        <v>12</v>
      </c>
      <c r="C215" s="52">
        <v>43355</v>
      </c>
      <c r="D215">
        <v>11</v>
      </c>
      <c r="AC215">
        <v>18</v>
      </c>
      <c r="AK215" s="53">
        <v>-24.756553914358779</v>
      </c>
    </row>
    <row r="216" spans="1:37">
      <c r="A216" t="s">
        <v>219</v>
      </c>
      <c r="B216" t="s">
        <v>17</v>
      </c>
      <c r="C216" s="52">
        <v>43355</v>
      </c>
      <c r="D216">
        <v>12</v>
      </c>
      <c r="AC216">
        <v>-3</v>
      </c>
      <c r="AK216" s="53">
        <v>-23.899613404861949</v>
      </c>
    </row>
    <row r="217" spans="1:37">
      <c r="A217" t="s">
        <v>219</v>
      </c>
      <c r="B217" t="s">
        <v>12</v>
      </c>
      <c r="C217" s="52">
        <v>43377</v>
      </c>
      <c r="D217">
        <v>1</v>
      </c>
      <c r="AC217">
        <v>24.6</v>
      </c>
      <c r="AK217" s="53">
        <v>-27.632324770052993</v>
      </c>
    </row>
    <row r="218" spans="1:37">
      <c r="A218" t="s">
        <v>219</v>
      </c>
      <c r="B218" t="s">
        <v>17</v>
      </c>
      <c r="C218" s="52">
        <v>43377</v>
      </c>
      <c r="D218">
        <v>2</v>
      </c>
      <c r="AC218">
        <v>14.8</v>
      </c>
      <c r="AK218" s="53">
        <v>-24.984812038116537</v>
      </c>
    </row>
    <row r="219" spans="1:37">
      <c r="A219" t="s">
        <v>219</v>
      </c>
      <c r="B219" t="s">
        <v>17</v>
      </c>
      <c r="C219" s="52">
        <v>43377</v>
      </c>
      <c r="D219">
        <v>3</v>
      </c>
      <c r="AC219">
        <v>18.600000000000001</v>
      </c>
      <c r="AK219" s="53">
        <v>-25.999533525735274</v>
      </c>
    </row>
    <row r="220" spans="1:37">
      <c r="A220" t="s">
        <v>219</v>
      </c>
      <c r="B220" t="s">
        <v>17</v>
      </c>
      <c r="C220" s="52">
        <v>43377</v>
      </c>
      <c r="D220">
        <v>4</v>
      </c>
      <c r="AC220">
        <v>30.1</v>
      </c>
      <c r="AK220" s="53">
        <v>-25.372010915401031</v>
      </c>
    </row>
    <row r="221" spans="1:37">
      <c r="A221" t="s">
        <v>219</v>
      </c>
      <c r="B221" t="s">
        <v>17</v>
      </c>
      <c r="C221" s="52">
        <v>43377</v>
      </c>
      <c r="D221">
        <v>5</v>
      </c>
      <c r="AC221">
        <v>19.7</v>
      </c>
      <c r="AK221" s="53">
        <v>-24.361122054915484</v>
      </c>
    </row>
    <row r="222" spans="1:37">
      <c r="A222" t="s">
        <v>219</v>
      </c>
      <c r="B222" t="s">
        <v>12</v>
      </c>
      <c r="C222" s="52">
        <v>43377</v>
      </c>
      <c r="D222">
        <v>6</v>
      </c>
      <c r="AC222">
        <v>30.5</v>
      </c>
      <c r="AK222" s="53">
        <v>-27.443610453689736</v>
      </c>
    </row>
    <row r="223" spans="1:37">
      <c r="A223" t="s">
        <v>219</v>
      </c>
      <c r="B223" t="s">
        <v>12</v>
      </c>
      <c r="C223" s="52">
        <v>43377</v>
      </c>
      <c r="D223">
        <v>7</v>
      </c>
      <c r="AC223">
        <v>9.1999999999999993</v>
      </c>
      <c r="AK223" s="53">
        <v>-22.32351272376112</v>
      </c>
    </row>
    <row r="224" spans="1:37">
      <c r="A224" t="s">
        <v>219</v>
      </c>
      <c r="B224" t="s">
        <v>12</v>
      </c>
      <c r="C224" s="52">
        <v>43377</v>
      </c>
      <c r="D224">
        <v>8</v>
      </c>
      <c r="AC224">
        <v>32.299999999999997</v>
      </c>
      <c r="AK224" s="53">
        <v>-25.43241803033812</v>
      </c>
    </row>
    <row r="225" spans="1:37">
      <c r="A225" t="s">
        <v>219</v>
      </c>
      <c r="B225" t="s">
        <v>17</v>
      </c>
      <c r="C225" s="52">
        <v>43377</v>
      </c>
      <c r="D225">
        <v>9</v>
      </c>
      <c r="AC225">
        <v>25.6</v>
      </c>
      <c r="AK225" s="53">
        <v>-24.234259576077854</v>
      </c>
    </row>
    <row r="226" spans="1:37">
      <c r="A226" t="s">
        <v>219</v>
      </c>
      <c r="B226" t="s">
        <v>12</v>
      </c>
      <c r="C226" s="52">
        <v>43377</v>
      </c>
      <c r="D226">
        <v>10</v>
      </c>
      <c r="AC226">
        <v>20.100000000000001</v>
      </c>
      <c r="AK226" s="53">
        <v>-26.807202371191408</v>
      </c>
    </row>
    <row r="227" spans="1:37">
      <c r="A227" t="s">
        <v>219</v>
      </c>
      <c r="B227" t="s">
        <v>12</v>
      </c>
      <c r="C227" s="52">
        <v>43377</v>
      </c>
      <c r="D227">
        <v>11</v>
      </c>
      <c r="AC227">
        <v>37.700000000000003</v>
      </c>
      <c r="AK227" s="53">
        <v>-26.773998862231203</v>
      </c>
    </row>
    <row r="228" spans="1:37">
      <c r="A228" t="s">
        <v>219</v>
      </c>
      <c r="B228" t="s">
        <v>17</v>
      </c>
      <c r="C228" s="52">
        <v>43377</v>
      </c>
      <c r="D228">
        <v>12</v>
      </c>
      <c r="AC228">
        <v>18.5</v>
      </c>
      <c r="AK228" s="53">
        <v>-24.573600943783266</v>
      </c>
    </row>
    <row r="229" spans="1:37">
      <c r="A229" t="s">
        <v>219</v>
      </c>
      <c r="B229" t="s">
        <v>12</v>
      </c>
      <c r="C229" s="52">
        <v>43621</v>
      </c>
      <c r="D229">
        <v>1</v>
      </c>
      <c r="AC229">
        <v>45.3</v>
      </c>
      <c r="AK229" s="53">
        <v>-27.764393857903755</v>
      </c>
    </row>
    <row r="230" spans="1:37">
      <c r="A230" t="s">
        <v>219</v>
      </c>
      <c r="B230" t="s">
        <v>17</v>
      </c>
      <c r="C230" s="52">
        <v>43621</v>
      </c>
      <c r="D230">
        <v>2</v>
      </c>
      <c r="AC230">
        <v>1.3</v>
      </c>
      <c r="AK230" s="53">
        <v>-27.583483648309208</v>
      </c>
    </row>
    <row r="231" spans="1:37">
      <c r="A231" t="s">
        <v>219</v>
      </c>
      <c r="B231" t="s">
        <v>17</v>
      </c>
      <c r="C231" s="52">
        <v>43621</v>
      </c>
      <c r="D231">
        <v>3</v>
      </c>
      <c r="AC231" t="s">
        <v>220</v>
      </c>
      <c r="AK231" s="53">
        <v>-27.499723082111242</v>
      </c>
    </row>
    <row r="232" spans="1:37">
      <c r="A232" t="s">
        <v>219</v>
      </c>
      <c r="B232" t="s">
        <v>17</v>
      </c>
      <c r="C232" s="52">
        <v>43621</v>
      </c>
      <c r="D232">
        <v>4</v>
      </c>
      <c r="AC232">
        <v>56.3</v>
      </c>
      <c r="AK232" s="53">
        <v>-27.971155322181584</v>
      </c>
    </row>
    <row r="233" spans="1:37">
      <c r="A233" t="s">
        <v>219</v>
      </c>
      <c r="B233" t="s">
        <v>17</v>
      </c>
      <c r="C233" s="52">
        <v>43621</v>
      </c>
      <c r="D233">
        <v>5</v>
      </c>
      <c r="AC233">
        <v>7.1</v>
      </c>
      <c r="AK233" s="53">
        <v>-27.263727512418004</v>
      </c>
    </row>
    <row r="234" spans="1:37">
      <c r="A234" t="s">
        <v>219</v>
      </c>
      <c r="B234" t="s">
        <v>12</v>
      </c>
      <c r="C234" s="52">
        <v>43621</v>
      </c>
      <c r="D234">
        <v>6</v>
      </c>
      <c r="AC234">
        <v>18.7</v>
      </c>
      <c r="AK234" s="53">
        <v>-28.477299719471116</v>
      </c>
    </row>
    <row r="235" spans="1:37">
      <c r="A235" t="s">
        <v>219</v>
      </c>
      <c r="B235" t="s">
        <v>12</v>
      </c>
      <c r="C235" s="52">
        <v>43621</v>
      </c>
      <c r="D235">
        <v>7</v>
      </c>
      <c r="AC235">
        <v>9.5</v>
      </c>
      <c r="AK235" s="53">
        <v>-27.825266793871503</v>
      </c>
    </row>
    <row r="236" spans="1:37">
      <c r="A236" t="s">
        <v>219</v>
      </c>
      <c r="B236" t="s">
        <v>12</v>
      </c>
      <c r="C236" s="52">
        <v>43621</v>
      </c>
      <c r="D236">
        <v>8</v>
      </c>
      <c r="AC236">
        <v>23.4</v>
      </c>
      <c r="AK236" s="53">
        <v>-28.65669535058402</v>
      </c>
    </row>
    <row r="237" spans="1:37">
      <c r="A237" t="s">
        <v>219</v>
      </c>
      <c r="B237" t="s">
        <v>17</v>
      </c>
      <c r="C237" s="52">
        <v>43621</v>
      </c>
      <c r="D237">
        <v>9</v>
      </c>
      <c r="AC237">
        <v>0.2</v>
      </c>
      <c r="AK237" s="53">
        <v>-26.901756647526739</v>
      </c>
    </row>
    <row r="238" spans="1:37">
      <c r="A238" t="s">
        <v>219</v>
      </c>
      <c r="B238" t="s">
        <v>12</v>
      </c>
      <c r="C238" s="52">
        <v>43621</v>
      </c>
      <c r="D238">
        <v>10</v>
      </c>
      <c r="AC238">
        <v>7.7</v>
      </c>
      <c r="AK238" s="53">
        <v>-28.965027647862339</v>
      </c>
    </row>
    <row r="239" spans="1:37">
      <c r="A239" t="s">
        <v>219</v>
      </c>
      <c r="B239" t="s">
        <v>12</v>
      </c>
      <c r="C239" s="52">
        <v>43621</v>
      </c>
      <c r="D239">
        <v>11</v>
      </c>
      <c r="AC239">
        <v>11.9</v>
      </c>
      <c r="AK239" s="53">
        <v>-27.842356529605649</v>
      </c>
    </row>
    <row r="240" spans="1:37">
      <c r="A240" t="s">
        <v>219</v>
      </c>
      <c r="B240" t="s">
        <v>17</v>
      </c>
      <c r="C240" s="52">
        <v>43621</v>
      </c>
      <c r="D240">
        <v>12</v>
      </c>
      <c r="AC240">
        <v>-2.7</v>
      </c>
      <c r="AK240" s="53">
        <v>-26.998687338976698</v>
      </c>
    </row>
    <row r="241" spans="1:37">
      <c r="A241" t="s">
        <v>219</v>
      </c>
      <c r="B241" t="s">
        <v>12</v>
      </c>
      <c r="C241" s="52">
        <v>43636</v>
      </c>
      <c r="D241">
        <v>1</v>
      </c>
      <c r="AC241">
        <v>64.7</v>
      </c>
      <c r="AK241" s="53">
        <v>-28.371381816553452</v>
      </c>
    </row>
    <row r="242" spans="1:37">
      <c r="A242" t="s">
        <v>219</v>
      </c>
      <c r="B242" t="s">
        <v>17</v>
      </c>
      <c r="C242" s="52">
        <v>43636</v>
      </c>
      <c r="D242">
        <v>2</v>
      </c>
      <c r="AC242">
        <v>11.4</v>
      </c>
      <c r="AK242" s="53">
        <v>-26.980708315486915</v>
      </c>
    </row>
    <row r="243" spans="1:37">
      <c r="A243" t="s">
        <v>219</v>
      </c>
      <c r="B243" t="s">
        <v>17</v>
      </c>
      <c r="C243" s="52">
        <v>43636</v>
      </c>
      <c r="D243">
        <v>3</v>
      </c>
      <c r="AC243">
        <v>-2.5</v>
      </c>
      <c r="AK243" s="53">
        <v>-26.554058076581832</v>
      </c>
    </row>
    <row r="244" spans="1:37">
      <c r="A244" t="s">
        <v>219</v>
      </c>
      <c r="B244" t="s">
        <v>17</v>
      </c>
      <c r="C244" s="52">
        <v>43636</v>
      </c>
      <c r="D244">
        <v>4</v>
      </c>
      <c r="AC244">
        <v>4.5</v>
      </c>
      <c r="AK244" s="53">
        <v>-27.199639641898123</v>
      </c>
    </row>
    <row r="245" spans="1:37">
      <c r="A245" t="s">
        <v>219</v>
      </c>
      <c r="B245" t="s">
        <v>17</v>
      </c>
      <c r="C245" s="52">
        <v>43636</v>
      </c>
      <c r="D245">
        <v>5</v>
      </c>
      <c r="AC245">
        <v>-1.2</v>
      </c>
      <c r="AK245" s="53">
        <v>-26.734299527310462</v>
      </c>
    </row>
    <row r="246" spans="1:37">
      <c r="A246" t="s">
        <v>219</v>
      </c>
      <c r="B246" t="s">
        <v>12</v>
      </c>
      <c r="C246" s="52">
        <v>43636</v>
      </c>
      <c r="D246">
        <v>6</v>
      </c>
      <c r="AC246">
        <v>22.6</v>
      </c>
      <c r="AK246" s="53">
        <v>-28.180260807130118</v>
      </c>
    </row>
    <row r="247" spans="1:37">
      <c r="A247" t="s">
        <v>219</v>
      </c>
      <c r="B247" t="s">
        <v>12</v>
      </c>
      <c r="C247" s="52">
        <v>43636</v>
      </c>
      <c r="D247">
        <v>7</v>
      </c>
      <c r="AC247">
        <v>-6.9</v>
      </c>
      <c r="AK247" s="53">
        <v>-29.285457711559342</v>
      </c>
    </row>
    <row r="248" spans="1:37">
      <c r="A248" t="s">
        <v>219</v>
      </c>
      <c r="B248" t="s">
        <v>12</v>
      </c>
      <c r="C248" s="52">
        <v>43636</v>
      </c>
      <c r="D248">
        <v>8</v>
      </c>
      <c r="AC248">
        <v>18.8</v>
      </c>
      <c r="AK248" s="53">
        <v>-27.645609730863185</v>
      </c>
    </row>
    <row r="249" spans="1:37">
      <c r="A249" t="s">
        <v>219</v>
      </c>
      <c r="B249" t="s">
        <v>17</v>
      </c>
      <c r="C249" s="52">
        <v>43636</v>
      </c>
      <c r="D249">
        <v>9</v>
      </c>
      <c r="AC249" t="s">
        <v>220</v>
      </c>
      <c r="AK249" s="53">
        <v>-26.640448845145787</v>
      </c>
    </row>
    <row r="250" spans="1:37">
      <c r="A250" t="s">
        <v>219</v>
      </c>
      <c r="B250" t="s">
        <v>12</v>
      </c>
      <c r="C250" s="52">
        <v>43636</v>
      </c>
      <c r="D250">
        <v>10</v>
      </c>
      <c r="AC250" t="s">
        <v>220</v>
      </c>
      <c r="AK250" s="53">
        <v>-29.228189857755645</v>
      </c>
    </row>
    <row r="251" spans="1:37">
      <c r="A251" t="s">
        <v>219</v>
      </c>
      <c r="B251" t="s">
        <v>12</v>
      </c>
      <c r="C251" s="52">
        <v>43636</v>
      </c>
      <c r="D251">
        <v>11</v>
      </c>
      <c r="AC251" t="s">
        <v>220</v>
      </c>
      <c r="AK251" s="53">
        <v>-28.370693127403182</v>
      </c>
    </row>
    <row r="252" spans="1:37">
      <c r="A252" t="s">
        <v>219</v>
      </c>
      <c r="B252" t="s">
        <v>17</v>
      </c>
      <c r="C252" s="52">
        <v>43636</v>
      </c>
      <c r="D252">
        <v>12</v>
      </c>
      <c r="AC252" t="s">
        <v>220</v>
      </c>
      <c r="AK252" s="53">
        <v>-26.437226937533861</v>
      </c>
    </row>
    <row r="253" spans="1:37">
      <c r="A253" t="s">
        <v>219</v>
      </c>
      <c r="B253" t="s">
        <v>12</v>
      </c>
      <c r="C253" s="52">
        <v>43650</v>
      </c>
      <c r="D253">
        <v>1</v>
      </c>
      <c r="AC253" t="s">
        <v>220</v>
      </c>
      <c r="AK253" s="53">
        <v>-30.087673215571023</v>
      </c>
    </row>
    <row r="254" spans="1:37">
      <c r="A254" t="s">
        <v>219</v>
      </c>
      <c r="B254" t="s">
        <v>17</v>
      </c>
      <c r="C254" s="52">
        <v>43650</v>
      </c>
      <c r="D254">
        <v>2</v>
      </c>
      <c r="AC254">
        <v>-0.9</v>
      </c>
      <c r="AK254" s="53">
        <v>-25.060078530950911</v>
      </c>
    </row>
    <row r="255" spans="1:37">
      <c r="A255" t="s">
        <v>219</v>
      </c>
      <c r="B255" t="s">
        <v>17</v>
      </c>
      <c r="C255" s="52">
        <v>43650</v>
      </c>
      <c r="D255">
        <v>3</v>
      </c>
      <c r="AC255">
        <v>9.1</v>
      </c>
      <c r="AK255" s="53">
        <v>-25.657451222626452</v>
      </c>
    </row>
    <row r="256" spans="1:37">
      <c r="A256" t="s">
        <v>219</v>
      </c>
      <c r="B256" t="s">
        <v>17</v>
      </c>
      <c r="C256" s="52">
        <v>43650</v>
      </c>
      <c r="D256">
        <v>4</v>
      </c>
      <c r="AC256">
        <v>8.1999999999999993</v>
      </c>
      <c r="AK256" s="53">
        <v>-25.052208937021419</v>
      </c>
    </row>
    <row r="257" spans="1:37">
      <c r="A257" t="s">
        <v>219</v>
      </c>
      <c r="B257" t="s">
        <v>17</v>
      </c>
      <c r="C257" s="52">
        <v>43650</v>
      </c>
      <c r="D257">
        <v>5</v>
      </c>
      <c r="AC257">
        <v>12.9</v>
      </c>
      <c r="AK257" s="53">
        <v>-24.953707079017548</v>
      </c>
    </row>
    <row r="258" spans="1:37">
      <c r="A258" t="s">
        <v>219</v>
      </c>
      <c r="B258" t="s">
        <v>12</v>
      </c>
      <c r="C258" s="52">
        <v>43650</v>
      </c>
      <c r="D258">
        <v>6</v>
      </c>
      <c r="AC258" t="s">
        <v>220</v>
      </c>
      <c r="AK258" s="53">
        <v>-46.64732175881592</v>
      </c>
    </row>
    <row r="259" spans="1:37">
      <c r="A259" t="s">
        <v>219</v>
      </c>
      <c r="B259" t="s">
        <v>12</v>
      </c>
      <c r="C259" s="52">
        <v>43650</v>
      </c>
      <c r="D259">
        <v>7</v>
      </c>
      <c r="AC259">
        <v>10.9</v>
      </c>
      <c r="AK259" s="53">
        <v>-26.052246612747016</v>
      </c>
    </row>
    <row r="260" spans="1:37">
      <c r="A260" t="s">
        <v>219</v>
      </c>
      <c r="B260" t="s">
        <v>12</v>
      </c>
      <c r="C260" s="52">
        <v>43650</v>
      </c>
      <c r="D260">
        <v>8</v>
      </c>
      <c r="AC260">
        <v>16.600000000000001</v>
      </c>
      <c r="AK260" s="53">
        <v>-26.818662418011197</v>
      </c>
    </row>
    <row r="261" spans="1:37">
      <c r="A261" t="s">
        <v>219</v>
      </c>
      <c r="B261" t="s">
        <v>17</v>
      </c>
      <c r="C261" s="52">
        <v>43650</v>
      </c>
      <c r="D261">
        <v>9</v>
      </c>
      <c r="AC261" t="s">
        <v>220</v>
      </c>
      <c r="AK261" s="53">
        <v>-25.187928618888506</v>
      </c>
    </row>
    <row r="262" spans="1:37">
      <c r="A262" t="s">
        <v>219</v>
      </c>
      <c r="B262" t="s">
        <v>12</v>
      </c>
      <c r="C262" s="52">
        <v>43650</v>
      </c>
      <c r="D262">
        <v>10</v>
      </c>
      <c r="AC262">
        <v>23</v>
      </c>
      <c r="AK262" s="53">
        <v>-28.058813269447018</v>
      </c>
    </row>
    <row r="263" spans="1:37">
      <c r="A263" t="s">
        <v>219</v>
      </c>
      <c r="B263" t="s">
        <v>12</v>
      </c>
      <c r="C263" s="52">
        <v>43650</v>
      </c>
      <c r="D263">
        <v>11</v>
      </c>
      <c r="AC263">
        <v>19.100000000000001</v>
      </c>
      <c r="AK263" s="53">
        <v>-27.842318478398344</v>
      </c>
    </row>
    <row r="264" spans="1:37">
      <c r="A264" t="s">
        <v>219</v>
      </c>
      <c r="B264" t="s">
        <v>17</v>
      </c>
      <c r="C264" s="52">
        <v>43650</v>
      </c>
      <c r="D264">
        <v>12</v>
      </c>
      <c r="AC264" t="s">
        <v>220</v>
      </c>
      <c r="AK264" s="53">
        <v>-24.653489541191842</v>
      </c>
    </row>
    <row r="265" spans="1:37">
      <c r="A265" t="s">
        <v>219</v>
      </c>
      <c r="B265" t="s">
        <v>12</v>
      </c>
      <c r="C265" s="52">
        <v>43679</v>
      </c>
      <c r="D265">
        <v>1</v>
      </c>
      <c r="AC265">
        <v>2.2999999999999998</v>
      </c>
      <c r="AK265" s="53">
        <v>-27.425960640816946</v>
      </c>
    </row>
    <row r="266" spans="1:37">
      <c r="A266" t="s">
        <v>219</v>
      </c>
      <c r="B266" t="s">
        <v>17</v>
      </c>
      <c r="C266" s="52">
        <v>43679</v>
      </c>
      <c r="D266">
        <v>2</v>
      </c>
      <c r="AC266">
        <v>10.8</v>
      </c>
      <c r="AK266" s="53">
        <v>-24.382425357623539</v>
      </c>
    </row>
    <row r="267" spans="1:37">
      <c r="A267" t="s">
        <v>219</v>
      </c>
      <c r="B267" t="s">
        <v>17</v>
      </c>
      <c r="C267" s="52">
        <v>43679</v>
      </c>
      <c r="D267">
        <v>3</v>
      </c>
      <c r="AC267">
        <v>0.8</v>
      </c>
      <c r="AK267" s="53">
        <v>-24.992506367301448</v>
      </c>
    </row>
    <row r="268" spans="1:37">
      <c r="A268" t="s">
        <v>219</v>
      </c>
      <c r="B268" t="s">
        <v>17</v>
      </c>
      <c r="C268" s="52">
        <v>43679</v>
      </c>
      <c r="D268">
        <v>4</v>
      </c>
      <c r="AC268">
        <v>5.7</v>
      </c>
      <c r="AK268" s="53">
        <v>-24.124902291065283</v>
      </c>
    </row>
    <row r="269" spans="1:37">
      <c r="A269" t="s">
        <v>219</v>
      </c>
      <c r="B269" t="s">
        <v>17</v>
      </c>
      <c r="C269" s="52">
        <v>43679</v>
      </c>
      <c r="D269">
        <v>5</v>
      </c>
      <c r="AC269">
        <v>13.9</v>
      </c>
      <c r="AK269" s="53">
        <v>-24.383166864710361</v>
      </c>
    </row>
    <row r="270" spans="1:37">
      <c r="A270" t="s">
        <v>219</v>
      </c>
      <c r="B270" t="s">
        <v>12</v>
      </c>
      <c r="C270" s="52">
        <v>43679</v>
      </c>
      <c r="D270">
        <v>6</v>
      </c>
      <c r="AC270">
        <v>24.8</v>
      </c>
      <c r="AK270" s="53">
        <v>-27.574321001510434</v>
      </c>
    </row>
    <row r="271" spans="1:37">
      <c r="A271" t="s">
        <v>219</v>
      </c>
      <c r="B271" t="s">
        <v>12</v>
      </c>
      <c r="C271" s="52">
        <v>43679</v>
      </c>
      <c r="D271">
        <v>7</v>
      </c>
      <c r="AC271">
        <v>9.6</v>
      </c>
      <c r="AK271" s="53">
        <v>-29.135314792479136</v>
      </c>
    </row>
    <row r="272" spans="1:37">
      <c r="A272" t="s">
        <v>219</v>
      </c>
      <c r="B272" t="s">
        <v>12</v>
      </c>
      <c r="C272" s="52">
        <v>43679</v>
      </c>
      <c r="D272">
        <v>8</v>
      </c>
      <c r="AC272">
        <v>22.9</v>
      </c>
      <c r="AK272" s="53">
        <v>-28.06868248176492</v>
      </c>
    </row>
    <row r="273" spans="1:37">
      <c r="A273" t="s">
        <v>219</v>
      </c>
      <c r="B273" t="s">
        <v>17</v>
      </c>
      <c r="C273" s="52">
        <v>43679</v>
      </c>
      <c r="D273">
        <v>9</v>
      </c>
      <c r="AC273">
        <v>12.5</v>
      </c>
      <c r="AK273" s="53">
        <v>-24.428430934422895</v>
      </c>
    </row>
    <row r="274" spans="1:37">
      <c r="A274" t="s">
        <v>219</v>
      </c>
      <c r="B274" t="s">
        <v>12</v>
      </c>
      <c r="C274" s="52">
        <v>43679</v>
      </c>
      <c r="D274">
        <v>10</v>
      </c>
      <c r="AC274">
        <v>29.7</v>
      </c>
      <c r="AK274" s="53">
        <v>-27.621492614307463</v>
      </c>
    </row>
    <row r="275" spans="1:37">
      <c r="A275" t="s">
        <v>219</v>
      </c>
      <c r="B275" t="s">
        <v>12</v>
      </c>
      <c r="C275" s="52">
        <v>43679</v>
      </c>
      <c r="D275">
        <v>11</v>
      </c>
      <c r="AC275">
        <v>21</v>
      </c>
      <c r="AK275" s="53">
        <v>-26.457453185365832</v>
      </c>
    </row>
    <row r="276" spans="1:37">
      <c r="A276" t="s">
        <v>219</v>
      </c>
      <c r="B276" t="s">
        <v>17</v>
      </c>
      <c r="C276" s="52">
        <v>43679</v>
      </c>
      <c r="D276">
        <v>12</v>
      </c>
      <c r="AC276">
        <v>4.2</v>
      </c>
      <c r="AK276" s="53">
        <v>-24.754770486450255</v>
      </c>
    </row>
    <row r="277" spans="1:37">
      <c r="A277" t="s">
        <v>219</v>
      </c>
      <c r="B277" t="s">
        <v>12</v>
      </c>
      <c r="C277" s="52">
        <v>43733</v>
      </c>
      <c r="D277">
        <v>1</v>
      </c>
      <c r="AC277">
        <v>36.5</v>
      </c>
      <c r="AK277" s="53">
        <v>-30.180055271548238</v>
      </c>
    </row>
    <row r="278" spans="1:37">
      <c r="A278" t="s">
        <v>219</v>
      </c>
      <c r="B278" t="s">
        <v>17</v>
      </c>
      <c r="C278" s="52">
        <v>43733</v>
      </c>
      <c r="D278">
        <v>2</v>
      </c>
      <c r="AC278">
        <v>10.3</v>
      </c>
      <c r="AK278" s="53">
        <v>-27.065226504524261</v>
      </c>
    </row>
    <row r="279" spans="1:37">
      <c r="A279" t="s">
        <v>219</v>
      </c>
      <c r="B279" t="s">
        <v>17</v>
      </c>
      <c r="C279" s="52">
        <v>43733</v>
      </c>
      <c r="D279">
        <v>3</v>
      </c>
      <c r="AC279">
        <v>0.8</v>
      </c>
      <c r="AK279" s="53">
        <v>-28.176741688142592</v>
      </c>
    </row>
    <row r="280" spans="1:37">
      <c r="A280" t="s">
        <v>219</v>
      </c>
      <c r="B280" t="s">
        <v>17</v>
      </c>
      <c r="C280" s="52">
        <v>43733</v>
      </c>
      <c r="D280">
        <v>4</v>
      </c>
      <c r="AC280">
        <v>9.6</v>
      </c>
      <c r="AK280" s="53">
        <v>-27.016831693169063</v>
      </c>
    </row>
    <row r="281" spans="1:37">
      <c r="A281" t="s">
        <v>219</v>
      </c>
      <c r="B281" t="s">
        <v>17</v>
      </c>
      <c r="C281" s="52">
        <v>43733</v>
      </c>
      <c r="D281">
        <v>5</v>
      </c>
      <c r="AC281">
        <v>13.3</v>
      </c>
      <c r="AK281" s="53">
        <v>-26.720266778590119</v>
      </c>
    </row>
    <row r="282" spans="1:37">
      <c r="A282" t="s">
        <v>219</v>
      </c>
      <c r="B282" t="s">
        <v>12</v>
      </c>
      <c r="C282" s="52">
        <v>43733</v>
      </c>
      <c r="D282">
        <v>6</v>
      </c>
      <c r="AC282">
        <v>19.399999999999999</v>
      </c>
      <c r="AK282" s="53">
        <v>-28.529696714843134</v>
      </c>
    </row>
    <row r="283" spans="1:37">
      <c r="A283" t="s">
        <v>219</v>
      </c>
      <c r="B283" t="s">
        <v>12</v>
      </c>
      <c r="C283" s="52">
        <v>43733</v>
      </c>
      <c r="D283">
        <v>7</v>
      </c>
      <c r="AC283">
        <v>-8.5</v>
      </c>
      <c r="AK283" s="53">
        <v>-28.952296681312855</v>
      </c>
    </row>
    <row r="284" spans="1:37">
      <c r="A284" t="s">
        <v>219</v>
      </c>
      <c r="B284" t="s">
        <v>12</v>
      </c>
      <c r="C284" s="52">
        <v>43733</v>
      </c>
      <c r="D284">
        <v>8</v>
      </c>
      <c r="AC284">
        <v>29.3</v>
      </c>
      <c r="AK284" s="53">
        <v>-29.316808793601734</v>
      </c>
    </row>
    <row r="285" spans="1:37">
      <c r="A285" t="s">
        <v>219</v>
      </c>
      <c r="B285" t="s">
        <v>17</v>
      </c>
      <c r="C285" s="52">
        <v>43733</v>
      </c>
      <c r="D285">
        <v>9</v>
      </c>
      <c r="AC285">
        <v>12.3</v>
      </c>
      <c r="AK285" s="53">
        <v>-25.743851983570543</v>
      </c>
    </row>
    <row r="286" spans="1:37">
      <c r="A286" t="s">
        <v>219</v>
      </c>
      <c r="B286" t="s">
        <v>12</v>
      </c>
      <c r="C286" s="52">
        <v>43733</v>
      </c>
      <c r="D286">
        <v>10</v>
      </c>
      <c r="AC286">
        <v>20.399999999999999</v>
      </c>
      <c r="AK286" s="53">
        <v>-27.48571469776946</v>
      </c>
    </row>
    <row r="287" spans="1:37">
      <c r="A287" t="s">
        <v>219</v>
      </c>
      <c r="B287" t="s">
        <v>12</v>
      </c>
      <c r="C287" s="52">
        <v>43733</v>
      </c>
      <c r="D287">
        <v>11</v>
      </c>
      <c r="AC287">
        <v>20.2</v>
      </c>
      <c r="AK287" s="53">
        <v>-27.415990466183338</v>
      </c>
    </row>
    <row r="288" spans="1:37">
      <c r="A288" t="s">
        <v>219</v>
      </c>
      <c r="B288" t="s">
        <v>17</v>
      </c>
      <c r="C288" s="52">
        <v>43733</v>
      </c>
      <c r="D288">
        <v>12</v>
      </c>
      <c r="AC288">
        <v>9.9</v>
      </c>
      <c r="AK288" s="53">
        <v>-26.064410553297034</v>
      </c>
    </row>
    <row r="289" spans="1:37">
      <c r="A289" t="s">
        <v>219</v>
      </c>
      <c r="B289" t="s">
        <v>12</v>
      </c>
      <c r="C289" s="52">
        <v>44391</v>
      </c>
      <c r="D289">
        <v>1</v>
      </c>
      <c r="AC289">
        <v>165</v>
      </c>
      <c r="AK289" s="53">
        <v>-29.918905897774838</v>
      </c>
    </row>
    <row r="290" spans="1:37">
      <c r="A290" t="s">
        <v>219</v>
      </c>
      <c r="B290" t="s">
        <v>17</v>
      </c>
      <c r="C290" s="52">
        <v>44391</v>
      </c>
      <c r="D290">
        <v>2</v>
      </c>
      <c r="AC290">
        <v>-11.8</v>
      </c>
      <c r="AK290" s="53">
        <v>-28.546936199416781</v>
      </c>
    </row>
    <row r="291" spans="1:37">
      <c r="A291" t="s">
        <v>219</v>
      </c>
      <c r="B291" t="s">
        <v>17</v>
      </c>
      <c r="C291" s="52">
        <v>44391</v>
      </c>
      <c r="D291">
        <v>3</v>
      </c>
      <c r="AC291">
        <v>2.5</v>
      </c>
      <c r="AK291" s="53">
        <v>-31.399744350663532</v>
      </c>
    </row>
    <row r="292" spans="1:37">
      <c r="A292" t="s">
        <v>219</v>
      </c>
      <c r="B292" t="s">
        <v>17</v>
      </c>
      <c r="C292" s="52">
        <v>44391</v>
      </c>
      <c r="D292">
        <v>4</v>
      </c>
      <c r="AC292">
        <v>-3</v>
      </c>
      <c r="AK292" s="53">
        <v>-30.133010893638318</v>
      </c>
    </row>
    <row r="293" spans="1:37">
      <c r="A293" t="s">
        <v>219</v>
      </c>
      <c r="B293" t="s">
        <v>17</v>
      </c>
      <c r="C293" s="52">
        <v>44391</v>
      </c>
      <c r="D293">
        <v>5</v>
      </c>
      <c r="AC293">
        <v>-7.7</v>
      </c>
      <c r="AK293" s="53">
        <v>-28.614651650687534</v>
      </c>
    </row>
    <row r="294" spans="1:37">
      <c r="A294" t="s">
        <v>219</v>
      </c>
      <c r="B294" t="s">
        <v>12</v>
      </c>
      <c r="C294" s="52">
        <v>44391</v>
      </c>
      <c r="D294">
        <v>6</v>
      </c>
      <c r="AC294">
        <v>97.4</v>
      </c>
      <c r="AK294" s="53">
        <v>-31.324056043640979</v>
      </c>
    </row>
    <row r="295" spans="1:37">
      <c r="A295" t="s">
        <v>219</v>
      </c>
      <c r="B295" t="s">
        <v>12</v>
      </c>
      <c r="C295" s="52">
        <v>44391</v>
      </c>
      <c r="D295">
        <v>7</v>
      </c>
      <c r="AC295">
        <v>24.9</v>
      </c>
      <c r="AK295" s="53">
        <v>-31.361180177756488</v>
      </c>
    </row>
    <row r="296" spans="1:37">
      <c r="A296" t="s">
        <v>219</v>
      </c>
      <c r="B296" t="s">
        <v>12</v>
      </c>
      <c r="C296" s="52">
        <v>44391</v>
      </c>
      <c r="D296">
        <v>8</v>
      </c>
      <c r="AC296">
        <v>58.4</v>
      </c>
      <c r="AK296" s="53">
        <v>-30.094730829732121</v>
      </c>
    </row>
    <row r="297" spans="1:37">
      <c r="A297" t="s">
        <v>219</v>
      </c>
      <c r="B297" t="s">
        <v>17</v>
      </c>
      <c r="C297" s="52">
        <v>44391</v>
      </c>
      <c r="D297">
        <v>9</v>
      </c>
      <c r="AC297">
        <v>-6.8</v>
      </c>
      <c r="AK297" s="53">
        <v>-29.551789614451465</v>
      </c>
    </row>
    <row r="298" spans="1:37">
      <c r="A298" t="s">
        <v>219</v>
      </c>
      <c r="B298" t="s">
        <v>12</v>
      </c>
      <c r="C298" s="52">
        <v>44391</v>
      </c>
      <c r="D298">
        <v>10</v>
      </c>
      <c r="AC298">
        <v>45.6</v>
      </c>
      <c r="AK298" s="53">
        <v>-31.615839220940593</v>
      </c>
    </row>
    <row r="299" spans="1:37">
      <c r="A299" t="s">
        <v>219</v>
      </c>
      <c r="B299" t="s">
        <v>12</v>
      </c>
      <c r="C299" s="52">
        <v>44391</v>
      </c>
      <c r="D299">
        <v>11</v>
      </c>
      <c r="AC299">
        <v>10.6</v>
      </c>
      <c r="AK299" s="53">
        <v>-28.511754069460352</v>
      </c>
    </row>
    <row r="300" spans="1:37">
      <c r="A300" t="s">
        <v>219</v>
      </c>
      <c r="B300" t="s">
        <v>17</v>
      </c>
      <c r="C300" s="52">
        <v>44391</v>
      </c>
      <c r="D300">
        <v>12</v>
      </c>
      <c r="AC300">
        <v>18.8</v>
      </c>
      <c r="AK300" s="53">
        <v>-29.941196024067903</v>
      </c>
    </row>
    <row r="301" spans="1:37">
      <c r="A301" t="s">
        <v>219</v>
      </c>
      <c r="B301" t="s">
        <v>12</v>
      </c>
      <c r="C301" s="52">
        <v>44411</v>
      </c>
      <c r="D301">
        <v>1</v>
      </c>
      <c r="AC301">
        <v>31.1</v>
      </c>
      <c r="AK301" s="53">
        <v>-29.153146929958847</v>
      </c>
    </row>
    <row r="302" spans="1:37">
      <c r="A302" t="s">
        <v>219</v>
      </c>
      <c r="B302" t="s">
        <v>17</v>
      </c>
      <c r="C302" s="52">
        <v>44411</v>
      </c>
      <c r="D302">
        <v>2</v>
      </c>
      <c r="AC302">
        <v>0.1</v>
      </c>
      <c r="AK302" s="53">
        <v>-27.667882641104484</v>
      </c>
    </row>
    <row r="303" spans="1:37">
      <c r="A303" t="s">
        <v>219</v>
      </c>
      <c r="B303" t="s">
        <v>17</v>
      </c>
      <c r="C303" s="52">
        <v>44411</v>
      </c>
      <c r="D303">
        <v>3</v>
      </c>
      <c r="AC303">
        <v>-22.1</v>
      </c>
      <c r="AK303" s="53">
        <v>-28.283058995270558</v>
      </c>
    </row>
    <row r="304" spans="1:37">
      <c r="A304" t="s">
        <v>219</v>
      </c>
      <c r="B304" t="s">
        <v>17</v>
      </c>
      <c r="C304" s="52">
        <v>44411</v>
      </c>
      <c r="D304">
        <v>4</v>
      </c>
      <c r="AC304">
        <v>-1.4</v>
      </c>
      <c r="AK304" s="53">
        <v>-27.934644156372062</v>
      </c>
    </row>
    <row r="305" spans="1:37">
      <c r="A305" t="s">
        <v>219</v>
      </c>
      <c r="B305" t="s">
        <v>17</v>
      </c>
      <c r="C305" s="52">
        <v>44411</v>
      </c>
      <c r="D305">
        <v>5</v>
      </c>
      <c r="AC305">
        <v>-12.4</v>
      </c>
      <c r="AK305" s="53">
        <v>-27.685164330604355</v>
      </c>
    </row>
    <row r="306" spans="1:37">
      <c r="A306" t="s">
        <v>219</v>
      </c>
      <c r="B306" t="s">
        <v>12</v>
      </c>
      <c r="C306" s="52">
        <v>44411</v>
      </c>
      <c r="D306">
        <v>6</v>
      </c>
      <c r="AC306">
        <v>30.2</v>
      </c>
      <c r="AK306" s="53">
        <v>-28.185947948743628</v>
      </c>
    </row>
    <row r="307" spans="1:37">
      <c r="A307" t="s">
        <v>219</v>
      </c>
      <c r="B307" t="s">
        <v>12</v>
      </c>
      <c r="C307" s="52">
        <v>44411</v>
      </c>
      <c r="D307">
        <v>7</v>
      </c>
      <c r="AC307">
        <v>0.6</v>
      </c>
      <c r="AK307" s="53">
        <v>-29.058127621678086</v>
      </c>
    </row>
    <row r="308" spans="1:37">
      <c r="A308" t="s">
        <v>219</v>
      </c>
      <c r="B308" t="s">
        <v>12</v>
      </c>
      <c r="C308" s="52">
        <v>44411</v>
      </c>
      <c r="D308">
        <v>8</v>
      </c>
      <c r="AC308">
        <v>61.8</v>
      </c>
      <c r="AK308" s="53">
        <v>-27.961637776040913</v>
      </c>
    </row>
    <row r="309" spans="1:37">
      <c r="A309" t="s">
        <v>219</v>
      </c>
      <c r="B309" t="s">
        <v>17</v>
      </c>
      <c r="C309" s="52">
        <v>44411</v>
      </c>
      <c r="D309">
        <v>9</v>
      </c>
      <c r="AC309">
        <v>-8.8000000000000007</v>
      </c>
      <c r="AK309" s="53">
        <v>-27.727061193993368</v>
      </c>
    </row>
    <row r="310" spans="1:37">
      <c r="A310" t="s">
        <v>219</v>
      </c>
      <c r="B310" t="s">
        <v>12</v>
      </c>
      <c r="C310" s="52">
        <v>44411</v>
      </c>
      <c r="D310">
        <v>10</v>
      </c>
      <c r="AC310">
        <v>28.8</v>
      </c>
      <c r="AK310" s="53">
        <v>-29.851679301619725</v>
      </c>
    </row>
    <row r="311" spans="1:37">
      <c r="A311" t="s">
        <v>219</v>
      </c>
      <c r="B311" t="s">
        <v>12</v>
      </c>
      <c r="C311" s="52">
        <v>44411</v>
      </c>
      <c r="D311">
        <v>11</v>
      </c>
      <c r="AC311">
        <v>-1.1000000000000001</v>
      </c>
      <c r="AK311" s="53">
        <v>-26.682617213519663</v>
      </c>
    </row>
    <row r="312" spans="1:37">
      <c r="A312" t="s">
        <v>219</v>
      </c>
      <c r="B312" t="s">
        <v>17</v>
      </c>
      <c r="C312" s="52">
        <v>44411</v>
      </c>
      <c r="D312">
        <v>12</v>
      </c>
      <c r="AC312">
        <v>5.3</v>
      </c>
      <c r="AK312" s="53">
        <v>-27.779047088084187</v>
      </c>
    </row>
    <row r="313" spans="1:37">
      <c r="A313" t="s">
        <v>219</v>
      </c>
      <c r="B313" t="s">
        <v>12</v>
      </c>
      <c r="C313" s="52">
        <v>44455</v>
      </c>
      <c r="D313">
        <v>1</v>
      </c>
      <c r="AC313">
        <v>31</v>
      </c>
      <c r="AK313" s="53">
        <v>-29.619142667196058</v>
      </c>
    </row>
    <row r="314" spans="1:37">
      <c r="A314" t="s">
        <v>219</v>
      </c>
      <c r="B314" t="s">
        <v>17</v>
      </c>
      <c r="C314" s="52">
        <v>44455</v>
      </c>
      <c r="D314">
        <v>2</v>
      </c>
      <c r="AC314">
        <v>6.7</v>
      </c>
      <c r="AK314" s="53">
        <v>-26.616892302440213</v>
      </c>
    </row>
    <row r="315" spans="1:37">
      <c r="A315" t="s">
        <v>219</v>
      </c>
      <c r="B315" t="s">
        <v>17</v>
      </c>
      <c r="C315" s="52">
        <v>44455</v>
      </c>
      <c r="D315">
        <v>3</v>
      </c>
      <c r="AC315">
        <v>8.9</v>
      </c>
      <c r="AK315" s="53">
        <v>-28.174741881410952</v>
      </c>
    </row>
    <row r="316" spans="1:37">
      <c r="A316" t="s">
        <v>219</v>
      </c>
      <c r="B316" t="s">
        <v>17</v>
      </c>
      <c r="C316" s="52">
        <v>44455</v>
      </c>
      <c r="D316">
        <v>4</v>
      </c>
      <c r="AC316">
        <v>-3.6</v>
      </c>
      <c r="AK316" s="53">
        <v>-28.509027308157869</v>
      </c>
    </row>
    <row r="317" spans="1:37">
      <c r="A317" t="s">
        <v>219</v>
      </c>
      <c r="B317" t="s">
        <v>17</v>
      </c>
      <c r="C317" s="52">
        <v>44455</v>
      </c>
      <c r="D317">
        <v>5</v>
      </c>
      <c r="AC317">
        <v>-6.3</v>
      </c>
      <c r="AK317" s="53">
        <v>-26.800860031829956</v>
      </c>
    </row>
    <row r="318" spans="1:37">
      <c r="A318" t="s">
        <v>219</v>
      </c>
      <c r="B318" t="s">
        <v>12</v>
      </c>
      <c r="C318" s="52">
        <v>44455</v>
      </c>
      <c r="D318">
        <v>6</v>
      </c>
      <c r="AC318">
        <v>38</v>
      </c>
      <c r="AK318" s="53">
        <v>-28.002323177037393</v>
      </c>
    </row>
    <row r="319" spans="1:37">
      <c r="A319" t="s">
        <v>219</v>
      </c>
      <c r="B319" t="s">
        <v>12</v>
      </c>
      <c r="C319" s="52">
        <v>44455</v>
      </c>
      <c r="D319">
        <v>7</v>
      </c>
      <c r="AC319">
        <v>22.5</v>
      </c>
      <c r="AK319" s="53">
        <v>-28.449967388406534</v>
      </c>
    </row>
    <row r="320" spans="1:37">
      <c r="A320" t="s">
        <v>219</v>
      </c>
      <c r="B320" t="s">
        <v>12</v>
      </c>
      <c r="C320" s="52">
        <v>44455</v>
      </c>
      <c r="D320">
        <v>8</v>
      </c>
      <c r="AC320">
        <v>36.5</v>
      </c>
      <c r="AK320" s="53">
        <v>-29.471446377308805</v>
      </c>
    </row>
    <row r="321" spans="1:37">
      <c r="A321" t="s">
        <v>219</v>
      </c>
      <c r="B321" t="s">
        <v>17</v>
      </c>
      <c r="C321" s="52">
        <v>44455</v>
      </c>
      <c r="D321">
        <v>9</v>
      </c>
      <c r="AC321">
        <v>-13.9</v>
      </c>
      <c r="AK321" s="53">
        <v>-27.909762315523416</v>
      </c>
    </row>
    <row r="322" spans="1:37">
      <c r="A322" t="s">
        <v>219</v>
      </c>
      <c r="B322" t="s">
        <v>12</v>
      </c>
      <c r="C322" s="52">
        <v>44455</v>
      </c>
      <c r="D322">
        <v>10</v>
      </c>
      <c r="AC322" t="s">
        <v>220</v>
      </c>
      <c r="AK322" s="53">
        <v>-28.697986353987311</v>
      </c>
    </row>
    <row r="323" spans="1:37">
      <c r="A323" t="s">
        <v>219</v>
      </c>
      <c r="B323" t="s">
        <v>12</v>
      </c>
      <c r="C323" s="52">
        <v>44455</v>
      </c>
      <c r="D323">
        <v>11</v>
      </c>
      <c r="AC323">
        <v>29.1</v>
      </c>
      <c r="AK323" s="53">
        <v>-27.166081039703503</v>
      </c>
    </row>
    <row r="324" spans="1:37">
      <c r="A324" t="s">
        <v>219</v>
      </c>
      <c r="B324" t="s">
        <v>17</v>
      </c>
      <c r="C324" s="52">
        <v>44455</v>
      </c>
      <c r="D324">
        <v>12</v>
      </c>
      <c r="AC324">
        <v>2.7</v>
      </c>
      <c r="AK324" s="53">
        <v>-28.86673431523846</v>
      </c>
    </row>
    <row r="325" spans="1:37">
      <c r="A325" t="s">
        <v>219</v>
      </c>
      <c r="B325" t="s">
        <v>12</v>
      </c>
      <c r="C325" s="52">
        <v>43594</v>
      </c>
      <c r="D325">
        <v>1</v>
      </c>
      <c r="AC325" t="s">
        <v>220</v>
      </c>
      <c r="AK325" s="53" t="s">
        <v>220</v>
      </c>
    </row>
    <row r="326" spans="1:37">
      <c r="A326" t="s">
        <v>219</v>
      </c>
      <c r="B326" t="s">
        <v>17</v>
      </c>
      <c r="C326" s="52">
        <v>43594</v>
      </c>
      <c r="D326">
        <v>2</v>
      </c>
      <c r="AC326" t="s">
        <v>220</v>
      </c>
      <c r="AK326" s="53" t="s">
        <v>220</v>
      </c>
    </row>
    <row r="327" spans="1:37">
      <c r="A327" t="s">
        <v>219</v>
      </c>
      <c r="B327" t="s">
        <v>17</v>
      </c>
      <c r="C327" s="52">
        <v>43594</v>
      </c>
      <c r="D327">
        <v>3</v>
      </c>
      <c r="AC327" t="s">
        <v>220</v>
      </c>
      <c r="AK327" s="53" t="s">
        <v>220</v>
      </c>
    </row>
    <row r="328" spans="1:37">
      <c r="A328" t="s">
        <v>219</v>
      </c>
      <c r="B328" t="s">
        <v>17</v>
      </c>
      <c r="C328" s="52">
        <v>43594</v>
      </c>
      <c r="D328">
        <v>4</v>
      </c>
      <c r="AC328" t="s">
        <v>220</v>
      </c>
      <c r="AK328" s="53" t="s">
        <v>220</v>
      </c>
    </row>
    <row r="329" spans="1:37">
      <c r="A329" t="s">
        <v>219</v>
      </c>
      <c r="B329" t="s">
        <v>17</v>
      </c>
      <c r="C329" s="52">
        <v>43594</v>
      </c>
      <c r="D329">
        <v>5</v>
      </c>
      <c r="AC329" t="s">
        <v>220</v>
      </c>
      <c r="AK329" s="53" t="s">
        <v>220</v>
      </c>
    </row>
    <row r="330" spans="1:37">
      <c r="A330" t="s">
        <v>219</v>
      </c>
      <c r="B330" t="s">
        <v>12</v>
      </c>
      <c r="C330" s="52">
        <v>43594</v>
      </c>
      <c r="D330">
        <v>6</v>
      </c>
      <c r="AC330" t="s">
        <v>220</v>
      </c>
      <c r="AK330" s="53" t="s">
        <v>220</v>
      </c>
    </row>
    <row r="331" spans="1:37">
      <c r="A331" t="s">
        <v>219</v>
      </c>
      <c r="B331" t="s">
        <v>12</v>
      </c>
      <c r="C331" s="52">
        <v>43594</v>
      </c>
      <c r="D331">
        <v>7</v>
      </c>
      <c r="AC331" t="s">
        <v>220</v>
      </c>
      <c r="AK331" s="53" t="s">
        <v>220</v>
      </c>
    </row>
    <row r="332" spans="1:37">
      <c r="A332" t="s">
        <v>219</v>
      </c>
      <c r="B332" t="s">
        <v>12</v>
      </c>
      <c r="C332" s="52">
        <v>43594</v>
      </c>
      <c r="D332">
        <v>8</v>
      </c>
      <c r="AC332" t="s">
        <v>220</v>
      </c>
      <c r="AK332" s="53" t="s">
        <v>220</v>
      </c>
    </row>
    <row r="333" spans="1:37">
      <c r="A333" t="s">
        <v>219</v>
      </c>
      <c r="B333" t="s">
        <v>17</v>
      </c>
      <c r="C333" s="52">
        <v>43594</v>
      </c>
      <c r="D333">
        <v>9</v>
      </c>
      <c r="AC333" t="s">
        <v>220</v>
      </c>
      <c r="AK333" s="53" t="s">
        <v>220</v>
      </c>
    </row>
    <row r="334" spans="1:37">
      <c r="A334" t="s">
        <v>219</v>
      </c>
      <c r="B334" t="s">
        <v>12</v>
      </c>
      <c r="C334" s="52">
        <v>43594</v>
      </c>
      <c r="D334">
        <v>10</v>
      </c>
      <c r="AC334" t="s">
        <v>220</v>
      </c>
      <c r="AK334" s="53" t="s">
        <v>220</v>
      </c>
    </row>
    <row r="335" spans="1:37">
      <c r="A335" t="s">
        <v>219</v>
      </c>
      <c r="B335" t="s">
        <v>12</v>
      </c>
      <c r="C335" s="52">
        <v>43594</v>
      </c>
      <c r="D335">
        <v>11</v>
      </c>
      <c r="AC335" t="s">
        <v>220</v>
      </c>
      <c r="AK335" s="53" t="s">
        <v>220</v>
      </c>
    </row>
    <row r="336" spans="1:37">
      <c r="A336" t="s">
        <v>219</v>
      </c>
      <c r="B336" t="s">
        <v>17</v>
      </c>
      <c r="C336" s="52">
        <v>43594</v>
      </c>
      <c r="D336">
        <v>12</v>
      </c>
      <c r="AC336" t="s">
        <v>220</v>
      </c>
      <c r="AK336" s="53" t="s">
        <v>220</v>
      </c>
    </row>
    <row r="337" spans="1:37">
      <c r="A337" t="s">
        <v>219</v>
      </c>
      <c r="B337" t="s">
        <v>12</v>
      </c>
      <c r="C337" s="52">
        <v>44325</v>
      </c>
      <c r="D337">
        <v>1</v>
      </c>
      <c r="AC337" t="s">
        <v>220</v>
      </c>
      <c r="AK337" s="53" t="s">
        <v>220</v>
      </c>
    </row>
    <row r="338" spans="1:37">
      <c r="A338" t="s">
        <v>219</v>
      </c>
      <c r="B338" t="s">
        <v>17</v>
      </c>
      <c r="C338" s="52">
        <v>44325</v>
      </c>
      <c r="D338">
        <v>2</v>
      </c>
      <c r="AC338" t="s">
        <v>220</v>
      </c>
      <c r="AK338" s="53" t="s">
        <v>220</v>
      </c>
    </row>
    <row r="339" spans="1:37">
      <c r="A339" t="s">
        <v>219</v>
      </c>
      <c r="B339" t="s">
        <v>17</v>
      </c>
      <c r="C339" s="52">
        <v>44325</v>
      </c>
      <c r="D339">
        <v>3</v>
      </c>
      <c r="AC339" t="s">
        <v>220</v>
      </c>
      <c r="AK339" s="53" t="s">
        <v>220</v>
      </c>
    </row>
    <row r="340" spans="1:37">
      <c r="A340" t="s">
        <v>219</v>
      </c>
      <c r="B340" t="s">
        <v>17</v>
      </c>
      <c r="C340" s="52">
        <v>44325</v>
      </c>
      <c r="D340">
        <v>4</v>
      </c>
      <c r="AC340" t="s">
        <v>220</v>
      </c>
      <c r="AK340" s="53" t="s">
        <v>220</v>
      </c>
    </row>
    <row r="341" spans="1:37">
      <c r="A341" t="s">
        <v>219</v>
      </c>
      <c r="B341" t="s">
        <v>17</v>
      </c>
      <c r="C341" s="52">
        <v>44325</v>
      </c>
      <c r="D341">
        <v>5</v>
      </c>
      <c r="AC341" t="s">
        <v>220</v>
      </c>
      <c r="AK341" s="53" t="s">
        <v>220</v>
      </c>
    </row>
    <row r="342" spans="1:37">
      <c r="A342" t="s">
        <v>219</v>
      </c>
      <c r="B342" t="s">
        <v>12</v>
      </c>
      <c r="C342" s="52">
        <v>44325</v>
      </c>
      <c r="D342">
        <v>6</v>
      </c>
      <c r="AC342" t="s">
        <v>220</v>
      </c>
      <c r="AK342" s="53" t="s">
        <v>220</v>
      </c>
    </row>
    <row r="343" spans="1:37">
      <c r="A343" t="s">
        <v>219</v>
      </c>
      <c r="B343" t="s">
        <v>12</v>
      </c>
      <c r="C343" s="52">
        <v>44325</v>
      </c>
      <c r="D343">
        <v>7</v>
      </c>
      <c r="AC343" t="s">
        <v>220</v>
      </c>
      <c r="AK343" s="53" t="s">
        <v>220</v>
      </c>
    </row>
    <row r="344" spans="1:37">
      <c r="A344" t="s">
        <v>219</v>
      </c>
      <c r="B344" t="s">
        <v>12</v>
      </c>
      <c r="C344" s="52">
        <v>44325</v>
      </c>
      <c r="D344">
        <v>8</v>
      </c>
      <c r="AC344" t="s">
        <v>220</v>
      </c>
      <c r="AK344" s="53" t="s">
        <v>220</v>
      </c>
    </row>
    <row r="345" spans="1:37">
      <c r="A345" t="s">
        <v>219</v>
      </c>
      <c r="B345" t="s">
        <v>17</v>
      </c>
      <c r="C345" s="52">
        <v>44325</v>
      </c>
      <c r="D345">
        <v>9</v>
      </c>
      <c r="AC345" t="s">
        <v>220</v>
      </c>
      <c r="AK345" s="53" t="s">
        <v>220</v>
      </c>
    </row>
    <row r="346" spans="1:37">
      <c r="A346" t="s">
        <v>219</v>
      </c>
      <c r="B346" t="s">
        <v>12</v>
      </c>
      <c r="C346" s="52">
        <v>44325</v>
      </c>
      <c r="D346">
        <v>10</v>
      </c>
      <c r="AC346" t="s">
        <v>220</v>
      </c>
      <c r="AK346" s="53" t="s">
        <v>220</v>
      </c>
    </row>
    <row r="347" spans="1:37">
      <c r="A347" t="s">
        <v>219</v>
      </c>
      <c r="B347" t="s">
        <v>12</v>
      </c>
      <c r="C347" s="52">
        <v>44325</v>
      </c>
      <c r="D347">
        <v>11</v>
      </c>
      <c r="AC347" t="s">
        <v>220</v>
      </c>
      <c r="AK347" s="53" t="s">
        <v>220</v>
      </c>
    </row>
    <row r="348" spans="1:37">
      <c r="A348" t="s">
        <v>219</v>
      </c>
      <c r="B348" t="s">
        <v>17</v>
      </c>
      <c r="C348" s="52">
        <v>44325</v>
      </c>
      <c r="D348">
        <v>12</v>
      </c>
      <c r="AC348" t="s">
        <v>220</v>
      </c>
      <c r="AK348" s="53" t="s">
        <v>220</v>
      </c>
    </row>
    <row r="349" spans="1:37">
      <c r="A349" t="s">
        <v>219</v>
      </c>
      <c r="B349" t="s">
        <v>12</v>
      </c>
      <c r="C349" s="52">
        <v>43742</v>
      </c>
      <c r="D349">
        <v>1</v>
      </c>
      <c r="AC349" t="s">
        <v>220</v>
      </c>
      <c r="AK349" s="53" t="s">
        <v>220</v>
      </c>
    </row>
    <row r="350" spans="1:37">
      <c r="A350" t="s">
        <v>219</v>
      </c>
      <c r="B350" t="s">
        <v>17</v>
      </c>
      <c r="C350" s="52">
        <v>43742</v>
      </c>
      <c r="D350">
        <v>2</v>
      </c>
      <c r="AC350" t="s">
        <v>220</v>
      </c>
      <c r="AK350" s="53" t="s">
        <v>220</v>
      </c>
    </row>
    <row r="351" spans="1:37">
      <c r="A351" t="s">
        <v>219</v>
      </c>
      <c r="B351" t="s">
        <v>17</v>
      </c>
      <c r="C351" s="52">
        <v>43742</v>
      </c>
      <c r="D351">
        <v>3</v>
      </c>
      <c r="AC351" t="s">
        <v>220</v>
      </c>
      <c r="AK351" s="53" t="s">
        <v>220</v>
      </c>
    </row>
    <row r="352" spans="1:37">
      <c r="A352" t="s">
        <v>219</v>
      </c>
      <c r="B352" t="s">
        <v>17</v>
      </c>
      <c r="C352" s="52">
        <v>43742</v>
      </c>
      <c r="D352">
        <v>4</v>
      </c>
      <c r="AC352" t="s">
        <v>220</v>
      </c>
      <c r="AK352" s="53" t="s">
        <v>220</v>
      </c>
    </row>
    <row r="353" spans="1:37">
      <c r="A353" t="s">
        <v>219</v>
      </c>
      <c r="B353" t="s">
        <v>17</v>
      </c>
      <c r="C353" s="52">
        <v>43742</v>
      </c>
      <c r="D353">
        <v>5</v>
      </c>
      <c r="AC353" t="s">
        <v>220</v>
      </c>
      <c r="AK353" s="53" t="s">
        <v>220</v>
      </c>
    </row>
    <row r="354" spans="1:37">
      <c r="A354" t="s">
        <v>219</v>
      </c>
      <c r="B354" t="s">
        <v>12</v>
      </c>
      <c r="C354" s="52">
        <v>43742</v>
      </c>
      <c r="D354">
        <v>6</v>
      </c>
      <c r="AC354" t="s">
        <v>220</v>
      </c>
      <c r="AK354" s="53" t="s">
        <v>220</v>
      </c>
    </row>
    <row r="355" spans="1:37">
      <c r="A355" t="s">
        <v>219</v>
      </c>
      <c r="B355" t="s">
        <v>12</v>
      </c>
      <c r="C355" s="52">
        <v>43742</v>
      </c>
      <c r="D355">
        <v>7</v>
      </c>
      <c r="AC355" t="s">
        <v>220</v>
      </c>
      <c r="AK355" s="53" t="s">
        <v>220</v>
      </c>
    </row>
    <row r="356" spans="1:37">
      <c r="A356" t="s">
        <v>219</v>
      </c>
      <c r="B356" t="s">
        <v>12</v>
      </c>
      <c r="C356" s="52">
        <v>43742</v>
      </c>
      <c r="D356">
        <v>8</v>
      </c>
      <c r="AC356" t="s">
        <v>220</v>
      </c>
      <c r="AK356" s="53" t="s">
        <v>220</v>
      </c>
    </row>
    <row r="357" spans="1:37">
      <c r="A357" t="s">
        <v>219</v>
      </c>
      <c r="B357" t="s">
        <v>17</v>
      </c>
      <c r="C357" s="52">
        <v>43742</v>
      </c>
      <c r="D357">
        <v>9</v>
      </c>
      <c r="AC357" t="s">
        <v>220</v>
      </c>
      <c r="AK357" s="53" t="s">
        <v>220</v>
      </c>
    </row>
    <row r="358" spans="1:37">
      <c r="A358" t="s">
        <v>219</v>
      </c>
      <c r="B358" t="s">
        <v>12</v>
      </c>
      <c r="C358" s="52">
        <v>43742</v>
      </c>
      <c r="D358">
        <v>10</v>
      </c>
      <c r="AC358" t="s">
        <v>220</v>
      </c>
      <c r="AK358" s="53" t="s">
        <v>220</v>
      </c>
    </row>
    <row r="359" spans="1:37">
      <c r="A359" t="s">
        <v>219</v>
      </c>
      <c r="B359" t="s">
        <v>12</v>
      </c>
      <c r="C359" s="52">
        <v>43742</v>
      </c>
      <c r="D359">
        <v>11</v>
      </c>
      <c r="AC359" t="s">
        <v>220</v>
      </c>
      <c r="AK359" s="53" t="s">
        <v>220</v>
      </c>
    </row>
    <row r="360" spans="1:37">
      <c r="A360" t="s">
        <v>219</v>
      </c>
      <c r="B360" t="s">
        <v>17</v>
      </c>
      <c r="C360" s="52">
        <v>43742</v>
      </c>
      <c r="D360">
        <v>12</v>
      </c>
      <c r="AC360" t="s">
        <v>220</v>
      </c>
      <c r="AK360" s="53" t="s">
        <v>220</v>
      </c>
    </row>
    <row r="361" spans="1:37">
      <c r="A361" t="s">
        <v>219</v>
      </c>
      <c r="B361" t="s">
        <v>12</v>
      </c>
      <c r="C361" s="52">
        <v>44473</v>
      </c>
      <c r="D361">
        <v>1</v>
      </c>
      <c r="AC361" t="s">
        <v>220</v>
      </c>
      <c r="AK361" s="53" t="s">
        <v>220</v>
      </c>
    </row>
    <row r="362" spans="1:37">
      <c r="A362" t="s">
        <v>219</v>
      </c>
      <c r="B362" t="s">
        <v>17</v>
      </c>
      <c r="C362" s="52">
        <v>44473</v>
      </c>
      <c r="D362">
        <v>2</v>
      </c>
      <c r="AC362" t="s">
        <v>220</v>
      </c>
      <c r="AK362" s="53" t="s">
        <v>220</v>
      </c>
    </row>
    <row r="363" spans="1:37">
      <c r="A363" t="s">
        <v>219</v>
      </c>
      <c r="B363" t="s">
        <v>17</v>
      </c>
      <c r="C363" s="52">
        <v>44473</v>
      </c>
      <c r="D363">
        <v>3</v>
      </c>
      <c r="AC363" t="s">
        <v>220</v>
      </c>
      <c r="AK363" s="53" t="s">
        <v>220</v>
      </c>
    </row>
    <row r="364" spans="1:37">
      <c r="A364" t="s">
        <v>219</v>
      </c>
      <c r="B364" t="s">
        <v>17</v>
      </c>
      <c r="C364" s="52">
        <v>44473</v>
      </c>
      <c r="D364">
        <v>4</v>
      </c>
      <c r="AC364" t="s">
        <v>220</v>
      </c>
      <c r="AK364" s="53" t="s">
        <v>220</v>
      </c>
    </row>
    <row r="365" spans="1:37">
      <c r="A365" t="s">
        <v>219</v>
      </c>
      <c r="B365" t="s">
        <v>17</v>
      </c>
      <c r="C365" s="52">
        <v>44473</v>
      </c>
      <c r="D365">
        <v>5</v>
      </c>
      <c r="AC365" t="s">
        <v>220</v>
      </c>
      <c r="AK365" s="53" t="s">
        <v>220</v>
      </c>
    </row>
    <row r="366" spans="1:37">
      <c r="A366" t="s">
        <v>219</v>
      </c>
      <c r="B366" t="s">
        <v>12</v>
      </c>
      <c r="C366" s="52">
        <v>44473</v>
      </c>
      <c r="D366">
        <v>6</v>
      </c>
      <c r="AC366" t="s">
        <v>220</v>
      </c>
      <c r="AK366" s="53" t="s">
        <v>220</v>
      </c>
    </row>
    <row r="367" spans="1:37">
      <c r="A367" t="s">
        <v>219</v>
      </c>
      <c r="B367" t="s">
        <v>12</v>
      </c>
      <c r="C367" s="52">
        <v>44473</v>
      </c>
      <c r="D367">
        <v>7</v>
      </c>
      <c r="AC367" t="s">
        <v>220</v>
      </c>
      <c r="AK367" s="53" t="s">
        <v>220</v>
      </c>
    </row>
    <row r="368" spans="1:37">
      <c r="A368" t="s">
        <v>219</v>
      </c>
      <c r="B368" t="s">
        <v>12</v>
      </c>
      <c r="C368" s="52">
        <v>44473</v>
      </c>
      <c r="D368">
        <v>8</v>
      </c>
      <c r="AC368" t="s">
        <v>220</v>
      </c>
      <c r="AK368" s="53" t="s">
        <v>220</v>
      </c>
    </row>
    <row r="369" spans="1:37">
      <c r="A369" t="s">
        <v>219</v>
      </c>
      <c r="B369" t="s">
        <v>17</v>
      </c>
      <c r="C369" s="52">
        <v>44473</v>
      </c>
      <c r="D369">
        <v>9</v>
      </c>
      <c r="AC369" t="s">
        <v>220</v>
      </c>
      <c r="AK369" s="53" t="s">
        <v>220</v>
      </c>
    </row>
    <row r="370" spans="1:37">
      <c r="A370" t="s">
        <v>219</v>
      </c>
      <c r="B370" t="s">
        <v>12</v>
      </c>
      <c r="C370" s="52">
        <v>44473</v>
      </c>
      <c r="D370">
        <v>10</v>
      </c>
      <c r="AC370" t="s">
        <v>220</v>
      </c>
      <c r="AK370" s="53" t="s">
        <v>220</v>
      </c>
    </row>
    <row r="371" spans="1:37">
      <c r="A371" t="s">
        <v>219</v>
      </c>
      <c r="B371" t="s">
        <v>12</v>
      </c>
      <c r="C371" s="52">
        <v>44473</v>
      </c>
      <c r="D371">
        <v>11</v>
      </c>
      <c r="AC371" t="s">
        <v>220</v>
      </c>
      <c r="AK371" s="53" t="s">
        <v>220</v>
      </c>
    </row>
    <row r="372" spans="1:37">
      <c r="A372" t="s">
        <v>219</v>
      </c>
      <c r="B372" t="s">
        <v>17</v>
      </c>
      <c r="C372" s="52">
        <v>44473</v>
      </c>
      <c r="D372">
        <v>12</v>
      </c>
      <c r="AC372" t="s">
        <v>220</v>
      </c>
      <c r="AK372" s="53" t="s">
        <v>220</v>
      </c>
    </row>
  </sheetData>
  <pageMargins left="0.7" right="0.7" top="0.75" bottom="0.75" header="0.3" footer="0.3"/>
  <pageSetup paperSize="9" orientation="portrait" verticalDpi="598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zoomScale="60" zoomScaleNormal="60" workbookViewId="0">
      <selection sqref="A1:AF34"/>
    </sheetView>
  </sheetViews>
  <sheetFormatPr defaultRowHeight="15"/>
  <cols>
    <col min="25" max="25" width="20.42578125" bestFit="1" customWidth="1"/>
  </cols>
  <sheetData>
    <row r="1" spans="1:32" ht="15.75">
      <c r="A1" t="s">
        <v>83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125</v>
      </c>
      <c r="J1" t="s">
        <v>133</v>
      </c>
      <c r="K1" t="s">
        <v>73</v>
      </c>
      <c r="L1" t="s">
        <v>4</v>
      </c>
      <c r="M1" t="s">
        <v>134</v>
      </c>
      <c r="N1" t="s">
        <v>135</v>
      </c>
      <c r="O1" t="s">
        <v>76</v>
      </c>
      <c r="P1" t="s">
        <v>135</v>
      </c>
      <c r="Q1" s="30" t="s">
        <v>136</v>
      </c>
      <c r="R1" s="30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73</v>
      </c>
      <c r="AD1" t="s">
        <v>148</v>
      </c>
      <c r="AE1" t="s">
        <v>77</v>
      </c>
    </row>
    <row r="2" spans="1:32" ht="15.75">
      <c r="A2" s="18">
        <v>1</v>
      </c>
      <c r="B2" s="31">
        <v>0.40200000000000002</v>
      </c>
      <c r="C2" s="18">
        <v>10</v>
      </c>
      <c r="D2" s="18">
        <f>VLOOKUP(C2,$A$16:$E$34,5,FALSE)</f>
        <v>278.80000000000007</v>
      </c>
      <c r="E2" s="32">
        <v>44740.409722222219</v>
      </c>
      <c r="F2" s="32">
        <v>44741.559027777781</v>
      </c>
      <c r="G2" s="18">
        <f>F2-E2</f>
        <v>1.1493055555620231</v>
      </c>
      <c r="H2" s="18">
        <v>0.8</v>
      </c>
      <c r="I2" s="18">
        <v>18.420000000000002</v>
      </c>
      <c r="J2" s="18">
        <f>20.45-I2</f>
        <v>2.0299999999999976</v>
      </c>
      <c r="K2" s="18">
        <f>H2/J2</f>
        <v>0.39408866995073943</v>
      </c>
      <c r="L2" s="18" t="s">
        <v>12</v>
      </c>
      <c r="M2" s="33">
        <v>7596.5351946583214</v>
      </c>
      <c r="N2" s="18">
        <v>370.40767262371145</v>
      </c>
      <c r="O2" s="18">
        <v>-25.738406268116435</v>
      </c>
      <c r="P2" s="19">
        <v>6.3527808199054098E-2</v>
      </c>
      <c r="Q2" s="34">
        <v>0.81799999999999995</v>
      </c>
      <c r="R2" s="34">
        <v>1.125</v>
      </c>
      <c r="S2" s="18">
        <v>993</v>
      </c>
      <c r="T2" s="18">
        <v>24</v>
      </c>
      <c r="U2" s="35">
        <v>29.85</v>
      </c>
      <c r="V2" s="18">
        <f>S2-U2</f>
        <v>963.15</v>
      </c>
      <c r="W2" s="18">
        <f>I2*S2/V2</f>
        <v>18.990873695686034</v>
      </c>
      <c r="X2" s="18">
        <f>M2*R2/Q2</f>
        <v>10447.557572115664</v>
      </c>
      <c r="Y2" s="18">
        <f>(-0.0000003 *X2^2+0.8707*X2+777.34)/10000</f>
        <v>0.98412829402743063</v>
      </c>
      <c r="Z2" s="18">
        <f>20.45-W2</f>
        <v>1.4591263043139655</v>
      </c>
      <c r="AA2" s="46">
        <f>Y2/Z2</f>
        <v>0.67446408931003154</v>
      </c>
      <c r="AB2" s="18">
        <f>Z2*(1-0.2095*AA2)/(1-0.2095)</f>
        <v>1.5850112924923705</v>
      </c>
      <c r="AC2" s="18">
        <f>Y2/AB2</f>
        <v>0.62089670823728071</v>
      </c>
      <c r="AD2" s="18">
        <f>X2/G2/100*D2*980*12/(273+22)/B2/83.14</f>
        <v>30228.825177653049</v>
      </c>
      <c r="AE2" s="36">
        <v>-14.8</v>
      </c>
      <c r="AF2" s="21">
        <v>2.4</v>
      </c>
    </row>
    <row r="3" spans="1:32" ht="15.75">
      <c r="A3" s="18">
        <v>2</v>
      </c>
      <c r="B3" s="31">
        <v>0.79200000000000004</v>
      </c>
      <c r="C3" s="18">
        <v>16</v>
      </c>
      <c r="D3" s="18">
        <v>279</v>
      </c>
      <c r="E3" s="32">
        <v>44740.500694444447</v>
      </c>
      <c r="F3" s="32">
        <v>44741.541666666664</v>
      </c>
      <c r="G3" s="18">
        <f t="shared" ref="G3:G13" si="0">F3-E3</f>
        <v>1.0409722222175333</v>
      </c>
      <c r="H3" s="18">
        <v>1.55</v>
      </c>
      <c r="I3" s="18">
        <v>18.11</v>
      </c>
      <c r="J3" s="18">
        <f t="shared" ref="J3:J13" si="1">20.45-I3</f>
        <v>2.34</v>
      </c>
      <c r="K3" s="18">
        <f t="shared" ref="K3:K13" si="2">H3/J3</f>
        <v>0.66239316239316248</v>
      </c>
      <c r="L3" s="18" t="s">
        <v>17</v>
      </c>
      <c r="M3" s="33">
        <v>16993.125446405364</v>
      </c>
      <c r="N3" s="18">
        <v>154.0770050993041</v>
      </c>
      <c r="O3" s="18">
        <v>-26.211696732446761</v>
      </c>
      <c r="P3" s="19">
        <v>5.7870398507725844E-2</v>
      </c>
      <c r="Q3" s="34">
        <v>0.82499999999999996</v>
      </c>
      <c r="R3" s="34">
        <v>1.1080000000000001</v>
      </c>
      <c r="S3" s="18">
        <v>993</v>
      </c>
      <c r="T3" s="18">
        <v>24</v>
      </c>
      <c r="U3" s="35">
        <v>29.85</v>
      </c>
      <c r="V3" s="18">
        <f t="shared" ref="V3:V13" si="3">S3-U3</f>
        <v>963.15</v>
      </c>
      <c r="W3" s="18">
        <f>I3*S3/V3</f>
        <v>18.671266157919327</v>
      </c>
      <c r="X3" s="18">
        <f t="shared" ref="X3:X13" si="4">M3*R3/Q3</f>
        <v>22822.282417717754</v>
      </c>
      <c r="Y3" s="18">
        <f t="shared" ref="Y3:Y13" si="5">(-0.0000003 *X3^2+0.8707*X3+777.34)/10000</f>
        <v>2.0492444328680626</v>
      </c>
      <c r="Z3" s="18">
        <f t="shared" ref="Z3:Z13" si="6">20.45-W3</f>
        <v>1.7787338420806726</v>
      </c>
      <c r="AA3" s="18">
        <f t="shared" ref="AA3:AA13" si="7">Y3/Z3</f>
        <v>1.1520804205709385</v>
      </c>
      <c r="AB3" s="18">
        <f t="shared" ref="AB3:AB13" si="8">Z3*(1-0.2095*AA3)/(1-0.2095)</f>
        <v>1.7070425469890114</v>
      </c>
      <c r="AC3" s="18">
        <f t="shared" ref="AC3:AC13" si="9">Y3/AB3</f>
        <v>1.2004647666706658</v>
      </c>
      <c r="AD3" s="18">
        <f t="shared" ref="AD3:AD13" si="10">X3/G3/100*D3*980*12/(273+22)/B3/83.14</f>
        <v>37031.750507724464</v>
      </c>
      <c r="AE3" s="36">
        <v>3.7</v>
      </c>
      <c r="AF3" s="21">
        <v>1.9</v>
      </c>
    </row>
    <row r="4" spans="1:32" ht="15.75">
      <c r="A4" s="18">
        <v>3</v>
      </c>
      <c r="B4" s="31">
        <v>0.52800000000000002</v>
      </c>
      <c r="C4" s="18">
        <v>19</v>
      </c>
      <c r="D4" s="18">
        <v>279</v>
      </c>
      <c r="E4" s="32">
        <v>44740.569444444445</v>
      </c>
      <c r="F4" s="32">
        <v>44741.544444444444</v>
      </c>
      <c r="G4" s="18">
        <f t="shared" si="0"/>
        <v>0.97499999999854481</v>
      </c>
      <c r="H4" s="18">
        <v>1.33</v>
      </c>
      <c r="I4" s="18">
        <v>17.97</v>
      </c>
      <c r="J4" s="18">
        <f t="shared" si="1"/>
        <v>2.4800000000000004</v>
      </c>
      <c r="K4" s="18">
        <f t="shared" si="2"/>
        <v>0.53629032258064513</v>
      </c>
      <c r="L4" s="18" t="s">
        <v>17</v>
      </c>
      <c r="M4" s="33">
        <v>12989.719534596788</v>
      </c>
      <c r="N4" s="18">
        <v>262.87943523166757</v>
      </c>
      <c r="O4" s="18">
        <v>-26.091166698083178</v>
      </c>
      <c r="P4" s="19">
        <v>1.8273153649126309E-2</v>
      </c>
      <c r="Q4" s="34">
        <v>0.82399999999999995</v>
      </c>
      <c r="R4" s="34">
        <v>1.125</v>
      </c>
      <c r="S4" s="18">
        <v>993</v>
      </c>
      <c r="T4" s="18">
        <v>24</v>
      </c>
      <c r="U4" s="35">
        <v>29.85</v>
      </c>
      <c r="V4" s="18">
        <f t="shared" si="3"/>
        <v>963.15</v>
      </c>
      <c r="W4" s="18">
        <f>I4*S4/V4</f>
        <v>18.526927269895655</v>
      </c>
      <c r="X4" s="18">
        <f t="shared" si="4"/>
        <v>17734.750578181298</v>
      </c>
      <c r="Y4" s="18">
        <f t="shared" si="5"/>
        <v>1.6124630915001366</v>
      </c>
      <c r="Z4" s="18">
        <f t="shared" si="6"/>
        <v>1.9230727301043444</v>
      </c>
      <c r="AA4" s="18">
        <f t="shared" si="7"/>
        <v>0.83848263576211468</v>
      </c>
      <c r="AB4" s="18">
        <f t="shared" si="8"/>
        <v>2.0053911605756682</v>
      </c>
      <c r="AC4" s="18">
        <f t="shared" si="9"/>
        <v>0.80406412634094904</v>
      </c>
      <c r="AD4" s="18">
        <f t="shared" si="10"/>
        <v>46085.683779551618</v>
      </c>
      <c r="AE4" s="36">
        <v>-5.0999999999999996</v>
      </c>
      <c r="AF4" s="21">
        <v>1.9</v>
      </c>
    </row>
    <row r="5" spans="1:32" ht="15.75">
      <c r="A5" s="18">
        <v>4</v>
      </c>
      <c r="B5" s="31">
        <v>0.49199999999999999</v>
      </c>
      <c r="C5" s="18">
        <v>555</v>
      </c>
      <c r="D5" s="18">
        <f t="shared" ref="D5:D13" si="11">VLOOKUP(C5,$A$16:$E$34,5,FALSE)</f>
        <v>285.69999999999993</v>
      </c>
      <c r="E5" s="32">
        <v>44740.588888888888</v>
      </c>
      <c r="F5" s="32">
        <v>44741.547222222223</v>
      </c>
      <c r="G5" s="18">
        <f t="shared" si="0"/>
        <v>0.95833333333575865</v>
      </c>
      <c r="H5" s="18">
        <v>0.78</v>
      </c>
      <c r="I5" s="18">
        <v>18.899999999999999</v>
      </c>
      <c r="J5" s="18">
        <f t="shared" si="1"/>
        <v>1.5500000000000007</v>
      </c>
      <c r="K5" s="18">
        <f t="shared" si="2"/>
        <v>0.50322580645161274</v>
      </c>
      <c r="L5" s="18" t="s">
        <v>17</v>
      </c>
      <c r="M5" s="33">
        <v>5976.9537528887422</v>
      </c>
      <c r="N5" s="18">
        <v>19.20697101461769</v>
      </c>
      <c r="O5" s="18">
        <v>-25.210496762443775</v>
      </c>
      <c r="P5" s="19">
        <v>2.2736263475356205E-2</v>
      </c>
      <c r="Q5" s="34">
        <v>0.81699999999999995</v>
      </c>
      <c r="R5" s="34">
        <v>1.1040000000000001</v>
      </c>
      <c r="S5" s="18">
        <v>993</v>
      </c>
      <c r="T5" s="18">
        <v>24</v>
      </c>
      <c r="U5" s="35">
        <v>29.85</v>
      </c>
      <c r="V5" s="18">
        <f t="shared" si="3"/>
        <v>963.15</v>
      </c>
      <c r="W5" s="18">
        <f>I5*S5/V5</f>
        <v>19.485749883195762</v>
      </c>
      <c r="X5" s="18">
        <f t="shared" si="4"/>
        <v>8076.569085910859</v>
      </c>
      <c r="Y5" s="18">
        <f t="shared" si="5"/>
        <v>0.77900394126427386</v>
      </c>
      <c r="Z5" s="18">
        <f t="shared" si="6"/>
        <v>0.96425011680423722</v>
      </c>
      <c r="AA5" s="18">
        <f t="shared" si="7"/>
        <v>0.80788576292433867</v>
      </c>
      <c r="AB5" s="18">
        <f>Z5*(1-0.2095*AA5)/(1-0.2095)</f>
        <v>1.0133444542813055</v>
      </c>
      <c r="AC5" s="18">
        <f t="shared" si="9"/>
        <v>0.7687454527165366</v>
      </c>
      <c r="AD5" s="18">
        <f t="shared" si="10"/>
        <v>23465.550177951354</v>
      </c>
      <c r="AE5" s="36">
        <v>-21.3</v>
      </c>
      <c r="AF5" s="21">
        <v>2.9</v>
      </c>
    </row>
    <row r="6" spans="1:32" ht="15.75">
      <c r="A6" s="18">
        <v>5</v>
      </c>
      <c r="B6" s="31">
        <v>0.7</v>
      </c>
      <c r="C6" s="18" t="s">
        <v>149</v>
      </c>
      <c r="D6" s="18">
        <f t="shared" si="11"/>
        <v>441.5</v>
      </c>
      <c r="E6" s="32">
        <v>44740.551388888889</v>
      </c>
      <c r="F6" s="32">
        <v>44741.559027777781</v>
      </c>
      <c r="G6" s="18">
        <f t="shared" si="0"/>
        <v>1.007638888891961</v>
      </c>
      <c r="H6" s="18">
        <v>0.73</v>
      </c>
      <c r="I6" s="18">
        <v>18.829999999999998</v>
      </c>
      <c r="J6" s="18">
        <f t="shared" si="1"/>
        <v>1.620000000000001</v>
      </c>
      <c r="K6" s="18">
        <f t="shared" si="2"/>
        <v>0.45061728395061701</v>
      </c>
      <c r="L6" s="18" t="s">
        <v>17</v>
      </c>
      <c r="M6" s="33">
        <v>6287.1759323282968</v>
      </c>
      <c r="N6" s="18">
        <v>89.031107240966122</v>
      </c>
      <c r="O6" s="18">
        <v>-25.71909749991999</v>
      </c>
      <c r="P6" s="19">
        <v>1.5450805379857692E-2</v>
      </c>
      <c r="Q6" s="34">
        <v>0.81699999999999995</v>
      </c>
      <c r="R6" s="34">
        <v>1.1120000000000001</v>
      </c>
      <c r="S6" s="18">
        <v>993</v>
      </c>
      <c r="T6" s="18">
        <v>24</v>
      </c>
      <c r="U6" s="35">
        <v>29.85</v>
      </c>
      <c r="V6" s="18">
        <f t="shared" si="3"/>
        <v>963.15</v>
      </c>
      <c r="W6" s="18">
        <f>I6*S6/V6</f>
        <v>19.413580439183928</v>
      </c>
      <c r="X6" s="18">
        <f t="shared" si="4"/>
        <v>8557.3312567308039</v>
      </c>
      <c r="Y6" s="18">
        <f t="shared" si="5"/>
        <v>0.82062399497642835</v>
      </c>
      <c r="Z6" s="18">
        <f t="shared" si="6"/>
        <v>1.0364195608160713</v>
      </c>
      <c r="AA6" s="18">
        <f t="shared" si="7"/>
        <v>0.79178744400604839</v>
      </c>
      <c r="AB6" s="18">
        <f t="shared" si="8"/>
        <v>1.0936101630215176</v>
      </c>
      <c r="AC6" s="18">
        <f t="shared" si="9"/>
        <v>0.75038073229782332</v>
      </c>
      <c r="AD6" s="18">
        <f t="shared" si="10"/>
        <v>25682.741296633478</v>
      </c>
      <c r="AE6" s="36">
        <v>-3.1</v>
      </c>
      <c r="AF6" s="21">
        <v>2.6</v>
      </c>
    </row>
    <row r="7" spans="1:32">
      <c r="A7" s="18">
        <v>6</v>
      </c>
      <c r="B7" s="18"/>
      <c r="C7" s="18"/>
      <c r="D7" s="18"/>
      <c r="E7" s="32"/>
      <c r="F7" s="32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>
        <v>993</v>
      </c>
      <c r="T7" s="18">
        <v>24</v>
      </c>
      <c r="U7" s="35">
        <v>29.85</v>
      </c>
      <c r="V7" s="18">
        <f t="shared" si="3"/>
        <v>963.15</v>
      </c>
      <c r="W7" s="18"/>
      <c r="X7" s="18"/>
      <c r="Y7" s="18"/>
      <c r="Z7" s="18"/>
      <c r="AA7" s="18"/>
      <c r="AB7" s="18"/>
      <c r="AC7" s="18"/>
      <c r="AD7" s="18"/>
      <c r="AE7" s="12"/>
    </row>
    <row r="8" spans="1:32" ht="15.75">
      <c r="A8" s="37">
        <v>7</v>
      </c>
      <c r="B8" s="31">
        <v>0.34</v>
      </c>
      <c r="C8" s="18">
        <v>1</v>
      </c>
      <c r="D8" s="18">
        <f t="shared" si="11"/>
        <v>280.69999999999993</v>
      </c>
      <c r="E8" s="32">
        <v>44740.443055555559</v>
      </c>
      <c r="F8" s="32">
        <v>44742.365972222222</v>
      </c>
      <c r="G8" s="18">
        <f t="shared" si="0"/>
        <v>1.9229166666627862</v>
      </c>
      <c r="H8" s="18">
        <v>0.47</v>
      </c>
      <c r="I8" s="18">
        <v>19.18</v>
      </c>
      <c r="J8" s="18">
        <f t="shared" si="1"/>
        <v>1.2699999999999996</v>
      </c>
      <c r="K8" s="18">
        <f t="shared" si="2"/>
        <v>0.37007874015748043</v>
      </c>
      <c r="L8" s="18" t="s">
        <v>12</v>
      </c>
      <c r="M8" s="33">
        <v>4882.8932670730137</v>
      </c>
      <c r="N8" s="18">
        <v>123.32828931502712</v>
      </c>
      <c r="O8" s="18">
        <v>-25.053927763777477</v>
      </c>
      <c r="P8" s="19">
        <v>1.6151690690717192E-2</v>
      </c>
      <c r="Q8" s="34">
        <v>0.82</v>
      </c>
      <c r="R8" s="34">
        <v>1.1279999999999999</v>
      </c>
      <c r="S8" s="18">
        <v>993</v>
      </c>
      <c r="T8" s="18">
        <v>24</v>
      </c>
      <c r="U8" s="35">
        <v>29.85</v>
      </c>
      <c r="V8" s="18">
        <f t="shared" si="3"/>
        <v>963.15</v>
      </c>
      <c r="W8" s="18">
        <f t="shared" ref="W8:W13" si="12">I8*S8/V8</f>
        <v>19.774427659243106</v>
      </c>
      <c r="X8" s="18">
        <f t="shared" si="4"/>
        <v>6716.9556161687306</v>
      </c>
      <c r="Y8" s="18">
        <f t="shared" si="5"/>
        <v>0.66122580071732395</v>
      </c>
      <c r="Z8" s="18">
        <f t="shared" si="6"/>
        <v>0.67557234075689365</v>
      </c>
      <c r="AA8" s="46">
        <f t="shared" si="7"/>
        <v>0.97876387297991474</v>
      </c>
      <c r="AB8" s="18">
        <f t="shared" si="8"/>
        <v>0.67937449146946782</v>
      </c>
      <c r="AC8" s="18">
        <f t="shared" si="9"/>
        <v>0.9732861757689949</v>
      </c>
      <c r="AD8" s="18">
        <f t="shared" si="10"/>
        <v>13827.726982081729</v>
      </c>
      <c r="AE8" s="36">
        <v>-4.3</v>
      </c>
      <c r="AF8" s="21">
        <v>2.4</v>
      </c>
    </row>
    <row r="9" spans="1:32" ht="15.75">
      <c r="A9" s="37">
        <v>8</v>
      </c>
      <c r="B9" s="31">
        <v>0.38800000000000001</v>
      </c>
      <c r="C9" s="18">
        <v>3</v>
      </c>
      <c r="D9" s="18">
        <f t="shared" si="11"/>
        <v>281.3</v>
      </c>
      <c r="E9" s="32">
        <v>44740.421527777777</v>
      </c>
      <c r="F9" s="32">
        <v>44742.365972222222</v>
      </c>
      <c r="G9" s="18">
        <f t="shared" si="0"/>
        <v>1.9444444444452529</v>
      </c>
      <c r="H9" s="18">
        <v>0.53</v>
      </c>
      <c r="I9" s="18">
        <v>18.920000000000002</v>
      </c>
      <c r="J9" s="18">
        <f t="shared" si="1"/>
        <v>1.5299999999999976</v>
      </c>
      <c r="K9" s="18">
        <f t="shared" si="2"/>
        <v>0.34640522875817048</v>
      </c>
      <c r="L9" s="18" t="s">
        <v>12</v>
      </c>
      <c r="M9" s="33">
        <v>7656.3394039600207</v>
      </c>
      <c r="N9" s="18">
        <v>138.86009363541348</v>
      </c>
      <c r="O9" s="18">
        <v>-25.762367631317534</v>
      </c>
      <c r="P9" s="19">
        <v>6.0206581862401319E-2</v>
      </c>
      <c r="Q9" s="34">
        <v>0.82</v>
      </c>
      <c r="R9" s="34">
        <v>1.135</v>
      </c>
      <c r="S9" s="18">
        <v>993</v>
      </c>
      <c r="T9" s="18">
        <v>24</v>
      </c>
      <c r="U9" s="35">
        <v>29.85</v>
      </c>
      <c r="V9" s="18">
        <f t="shared" si="3"/>
        <v>963.15</v>
      </c>
      <c r="W9" s="18">
        <f t="shared" si="12"/>
        <v>19.506369724342004</v>
      </c>
      <c r="X9" s="18">
        <f t="shared" si="4"/>
        <v>10597.494174993444</v>
      </c>
      <c r="Y9" s="18">
        <f t="shared" si="5"/>
        <v>0.99708861133300852</v>
      </c>
      <c r="Z9" s="18">
        <f t="shared" si="6"/>
        <v>0.94363027565799484</v>
      </c>
      <c r="AA9" s="46">
        <f t="shared" si="7"/>
        <v>1.0566517809506877</v>
      </c>
      <c r="AB9" s="18">
        <f t="shared" si="8"/>
        <v>0.92946263324949985</v>
      </c>
      <c r="AC9" s="18">
        <f t="shared" si="9"/>
        <v>1.0727581461204967</v>
      </c>
      <c r="AD9" s="18">
        <f t="shared" si="10"/>
        <v>18946.148607206113</v>
      </c>
      <c r="AE9" s="36">
        <v>6</v>
      </c>
      <c r="AF9" s="21">
        <v>2.4</v>
      </c>
    </row>
    <row r="10" spans="1:32" ht="15.75">
      <c r="A10" s="18">
        <v>9</v>
      </c>
      <c r="B10" s="31">
        <v>0.7</v>
      </c>
      <c r="C10" s="18" t="s">
        <v>150</v>
      </c>
      <c r="D10" s="18">
        <f t="shared" si="11"/>
        <v>441</v>
      </c>
      <c r="E10" s="32">
        <v>44740.622916666667</v>
      </c>
      <c r="F10" s="32">
        <v>44741.554166666669</v>
      </c>
      <c r="G10" s="18">
        <f t="shared" si="0"/>
        <v>0.93125000000145519</v>
      </c>
      <c r="H10" s="18">
        <v>0.62</v>
      </c>
      <c r="I10" s="18">
        <v>19.010000000000002</v>
      </c>
      <c r="J10" s="18">
        <f t="shared" si="1"/>
        <v>1.4399999999999977</v>
      </c>
      <c r="K10" s="18">
        <f t="shared" si="2"/>
        <v>0.43055555555555625</v>
      </c>
      <c r="L10" s="18" t="s">
        <v>17</v>
      </c>
      <c r="M10" s="33">
        <v>5958.6669675258745</v>
      </c>
      <c r="N10" s="18">
        <v>27.558328558053422</v>
      </c>
      <c r="O10" s="18">
        <v>-25.312189789680446</v>
      </c>
      <c r="P10" s="19">
        <v>1.1424280920575862E-2</v>
      </c>
      <c r="Q10" s="34">
        <v>0.81599999999999995</v>
      </c>
      <c r="R10" s="34">
        <v>1.1220000000000001</v>
      </c>
      <c r="S10" s="18">
        <v>993</v>
      </c>
      <c r="T10" s="18">
        <v>24</v>
      </c>
      <c r="U10" s="35">
        <v>29.85</v>
      </c>
      <c r="V10" s="18">
        <f t="shared" si="3"/>
        <v>963.15</v>
      </c>
      <c r="W10" s="18">
        <f t="shared" si="12"/>
        <v>19.599159009500077</v>
      </c>
      <c r="X10" s="18">
        <f t="shared" si="4"/>
        <v>8193.1670803480793</v>
      </c>
      <c r="Y10" s="18">
        <f t="shared" si="5"/>
        <v>0.78909921808171235</v>
      </c>
      <c r="Z10" s="18">
        <f t="shared" si="6"/>
        <v>0.8508409904999219</v>
      </c>
      <c r="AA10" s="18">
        <f t="shared" si="7"/>
        <v>0.92743441711484487</v>
      </c>
      <c r="AB10" s="18">
        <f t="shared" si="8"/>
        <v>0.86720392702315396</v>
      </c>
      <c r="AC10" s="18">
        <f t="shared" si="9"/>
        <v>0.90993501469769489</v>
      </c>
      <c r="AD10" s="18">
        <f t="shared" si="10"/>
        <v>26576.71876067753</v>
      </c>
      <c r="AE10" s="36">
        <v>-5.0999999999999996</v>
      </c>
      <c r="AF10" s="21">
        <v>2.5</v>
      </c>
    </row>
    <row r="11" spans="1:32" ht="15.75">
      <c r="A11" s="18">
        <v>10</v>
      </c>
      <c r="B11" s="31">
        <v>1.5</v>
      </c>
      <c r="C11" s="18">
        <v>17</v>
      </c>
      <c r="D11" s="18">
        <v>279</v>
      </c>
      <c r="E11" s="32">
        <v>44740.459722222222</v>
      </c>
      <c r="F11" s="32">
        <v>44741.572222222225</v>
      </c>
      <c r="G11" s="18">
        <f t="shared" si="0"/>
        <v>1.1125000000029104</v>
      </c>
      <c r="H11" s="18">
        <v>0.91</v>
      </c>
      <c r="I11" s="18">
        <v>18.48</v>
      </c>
      <c r="J11" s="18">
        <f t="shared" si="1"/>
        <v>1.9699999999999989</v>
      </c>
      <c r="K11" s="18">
        <f t="shared" si="2"/>
        <v>0.46192893401015256</v>
      </c>
      <c r="L11" s="18" t="s">
        <v>12</v>
      </c>
      <c r="M11" s="38">
        <v>8607.411031543239</v>
      </c>
      <c r="N11" s="39">
        <v>104.65063212073829</v>
      </c>
      <c r="O11" s="39">
        <v>-27.341738405758207</v>
      </c>
      <c r="P11" s="20">
        <v>1.4251462283465102E-2</v>
      </c>
      <c r="Q11" s="34">
        <v>0.81699999999999995</v>
      </c>
      <c r="R11" s="34">
        <v>1.135</v>
      </c>
      <c r="S11" s="18">
        <v>993</v>
      </c>
      <c r="T11" s="18">
        <v>24</v>
      </c>
      <c r="U11" s="35">
        <v>29.85</v>
      </c>
      <c r="V11" s="18">
        <f t="shared" si="3"/>
        <v>963.15</v>
      </c>
      <c r="W11" s="18">
        <f t="shared" si="12"/>
        <v>19.052733219124747</v>
      </c>
      <c r="X11" s="18">
        <f t="shared" si="4"/>
        <v>11957.664040148808</v>
      </c>
      <c r="Y11" s="18">
        <f t="shared" si="5"/>
        <v>1.1145982360968447</v>
      </c>
      <c r="Z11" s="18">
        <f t="shared" si="6"/>
        <v>1.3972667808752526</v>
      </c>
      <c r="AA11" s="46">
        <f t="shared" si="7"/>
        <v>0.79769894436240496</v>
      </c>
      <c r="AB11" s="18">
        <f t="shared" si="8"/>
        <v>1.4721802029259503</v>
      </c>
      <c r="AC11" s="18">
        <f t="shared" si="9"/>
        <v>0.75710720323611647</v>
      </c>
      <c r="AD11" s="18">
        <f t="shared" si="10"/>
        <v>9585.9367162400704</v>
      </c>
      <c r="AE11" s="36">
        <v>-4.5999999999999996</v>
      </c>
      <c r="AF11" s="21">
        <v>2.6</v>
      </c>
    </row>
    <row r="12" spans="1:32" ht="15.75">
      <c r="A12" s="18">
        <v>11</v>
      </c>
      <c r="B12" s="31">
        <v>1.2689999999999999</v>
      </c>
      <c r="C12" s="18">
        <v>18</v>
      </c>
      <c r="D12" s="18">
        <v>279</v>
      </c>
      <c r="E12" s="32">
        <v>44740.472916666666</v>
      </c>
      <c r="F12" s="32">
        <v>44741.574305555558</v>
      </c>
      <c r="G12" s="18">
        <f t="shared" si="0"/>
        <v>1.101388888891961</v>
      </c>
      <c r="H12" s="18">
        <v>3.2</v>
      </c>
      <c r="I12" s="18">
        <v>15.96</v>
      </c>
      <c r="J12" s="18">
        <f t="shared" si="1"/>
        <v>4.4899999999999984</v>
      </c>
      <c r="K12" s="18">
        <f t="shared" si="2"/>
        <v>0.71269487750556826</v>
      </c>
      <c r="L12" s="18" t="s">
        <v>12</v>
      </c>
      <c r="M12" s="33">
        <v>31243.411354444896</v>
      </c>
      <c r="N12" s="18">
        <v>516.31272322323537</v>
      </c>
      <c r="O12" s="18">
        <v>-26.127596245814992</v>
      </c>
      <c r="P12" s="19">
        <v>9.2738552512531144E-2</v>
      </c>
      <c r="Q12" s="34">
        <v>0.82099999999999995</v>
      </c>
      <c r="R12" s="34">
        <v>1.1060000000000001</v>
      </c>
      <c r="S12" s="18">
        <v>993</v>
      </c>
      <c r="T12" s="18">
        <v>24</v>
      </c>
      <c r="U12" s="35">
        <v>29.85</v>
      </c>
      <c r="V12" s="18">
        <f t="shared" si="3"/>
        <v>963.15</v>
      </c>
      <c r="W12" s="18">
        <f t="shared" si="12"/>
        <v>16.454633234698647</v>
      </c>
      <c r="X12" s="18">
        <f t="shared" si="4"/>
        <v>42089.175344721138</v>
      </c>
      <c r="Y12" s="18">
        <f t="shared" si="5"/>
        <v>3.6892935368289095</v>
      </c>
      <c r="Z12" s="18">
        <f t="shared" si="6"/>
        <v>3.9953667653013518</v>
      </c>
      <c r="AA12" s="46">
        <f t="shared" si="7"/>
        <v>0.92339295828092605</v>
      </c>
      <c r="AB12" s="18">
        <f t="shared" si="8"/>
        <v>4.0764829466612209</v>
      </c>
      <c r="AC12" s="18">
        <f t="shared" si="9"/>
        <v>0.90501875884224348</v>
      </c>
      <c r="AD12" s="18">
        <f t="shared" si="10"/>
        <v>40285.391872549932</v>
      </c>
      <c r="AE12" s="36">
        <v>3.5</v>
      </c>
      <c r="AF12" s="21">
        <v>1.9</v>
      </c>
    </row>
    <row r="13" spans="1:32" ht="15.75">
      <c r="A13" s="18">
        <v>12</v>
      </c>
      <c r="B13" s="31">
        <v>0.80200000000000005</v>
      </c>
      <c r="C13" s="18">
        <v>15</v>
      </c>
      <c r="D13" s="18">
        <f t="shared" si="11"/>
        <v>280.70000000000005</v>
      </c>
      <c r="E13" s="32">
        <v>44740.631944444445</v>
      </c>
      <c r="F13" s="32">
        <v>44741.556250000001</v>
      </c>
      <c r="G13" s="18">
        <f t="shared" si="0"/>
        <v>0.92430555555620231</v>
      </c>
      <c r="H13" s="18">
        <v>1.05</v>
      </c>
      <c r="I13" s="18">
        <v>18.510000000000002</v>
      </c>
      <c r="J13" s="18">
        <f t="shared" si="1"/>
        <v>1.9399999999999977</v>
      </c>
      <c r="K13" s="18">
        <f t="shared" si="2"/>
        <v>0.54123711340206249</v>
      </c>
      <c r="L13" s="18" t="s">
        <v>17</v>
      </c>
      <c r="M13" s="33">
        <v>8776.7031870971587</v>
      </c>
      <c r="N13" s="18">
        <v>71.314621078464356</v>
      </c>
      <c r="O13" s="18">
        <v>-25.413570315470892</v>
      </c>
      <c r="P13" s="19">
        <v>1.2836558263991545E-2</v>
      </c>
      <c r="Q13" s="34">
        <v>0.82299999999999995</v>
      </c>
      <c r="R13" s="34">
        <v>1.123</v>
      </c>
      <c r="S13" s="18">
        <v>993</v>
      </c>
      <c r="T13" s="18">
        <v>24</v>
      </c>
      <c r="U13" s="35">
        <v>29.85</v>
      </c>
      <c r="V13" s="18">
        <f t="shared" si="3"/>
        <v>963.15</v>
      </c>
      <c r="W13" s="18">
        <f t="shared" si="12"/>
        <v>19.083662980844107</v>
      </c>
      <c r="X13" s="18">
        <f t="shared" si="4"/>
        <v>11975.987459429052</v>
      </c>
      <c r="Y13" s="18">
        <f t="shared" si="5"/>
        <v>1.1161804998236355</v>
      </c>
      <c r="Z13" s="18">
        <f t="shared" si="6"/>
        <v>1.3663370191558926</v>
      </c>
      <c r="AA13" s="18">
        <f t="shared" si="7"/>
        <v>0.81691448315818826</v>
      </c>
      <c r="AB13" s="18">
        <f t="shared" si="8"/>
        <v>1.4326340347158013</v>
      </c>
      <c r="AC13" s="18">
        <f t="shared" si="9"/>
        <v>0.77911069594619664</v>
      </c>
      <c r="AD13" s="18">
        <f t="shared" si="10"/>
        <v>21743.982964105358</v>
      </c>
      <c r="AE13" s="36">
        <v>-13.1</v>
      </c>
      <c r="AF13" s="21">
        <v>2.6</v>
      </c>
    </row>
    <row r="15" spans="1:32">
      <c r="A15" s="40" t="s">
        <v>156</v>
      </c>
      <c r="B15" s="40" t="s">
        <v>157</v>
      </c>
      <c r="C15" s="40" t="s">
        <v>158</v>
      </c>
      <c r="D15" s="40" t="s">
        <v>159</v>
      </c>
      <c r="E15" s="40" t="s">
        <v>160</v>
      </c>
      <c r="F15" s="40" t="s">
        <v>161</v>
      </c>
      <c r="AA15" s="12">
        <f>AVERAGE(AC11:AC12,AC8:AC9,AC2)</f>
        <v>0.86581339844102645</v>
      </c>
    </row>
    <row r="16" spans="1:32">
      <c r="A16">
        <v>1</v>
      </c>
      <c r="B16">
        <v>490.6</v>
      </c>
      <c r="C16">
        <v>541.29999999999995</v>
      </c>
      <c r="D16">
        <f>C16-B16</f>
        <v>50.699999999999932</v>
      </c>
      <c r="E16">
        <f>D16+230</f>
        <v>280.69999999999993</v>
      </c>
      <c r="F16" s="41" t="s">
        <v>162</v>
      </c>
      <c r="AA16" s="12">
        <f>AVERAGE(AC13,AC10,AC3:AC6)</f>
        <v>0.86878346477831103</v>
      </c>
    </row>
    <row r="17" spans="1:6">
      <c r="A17">
        <v>2</v>
      </c>
      <c r="B17" s="18">
        <v>488</v>
      </c>
      <c r="C17">
        <v>537.9</v>
      </c>
      <c r="D17">
        <f t="shared" ref="D17:D34" si="13">C17-B17</f>
        <v>49.899999999999977</v>
      </c>
      <c r="E17">
        <f t="shared" ref="E17:E34" si="14">D17+230</f>
        <v>279.89999999999998</v>
      </c>
      <c r="F17" s="41" t="s">
        <v>162</v>
      </c>
    </row>
    <row r="18" spans="1:6">
      <c r="A18">
        <v>3</v>
      </c>
      <c r="B18">
        <v>486.2</v>
      </c>
      <c r="C18">
        <v>537.5</v>
      </c>
      <c r="D18">
        <f t="shared" si="13"/>
        <v>51.300000000000011</v>
      </c>
      <c r="E18">
        <f t="shared" si="14"/>
        <v>281.3</v>
      </c>
      <c r="F18" s="41" t="s">
        <v>162</v>
      </c>
    </row>
    <row r="19" spans="1:6">
      <c r="A19">
        <v>4</v>
      </c>
      <c r="B19">
        <v>489.1</v>
      </c>
      <c r="C19">
        <v>538.70000000000005</v>
      </c>
      <c r="D19">
        <f t="shared" si="13"/>
        <v>49.600000000000023</v>
      </c>
      <c r="E19">
        <f t="shared" si="14"/>
        <v>279.60000000000002</v>
      </c>
      <c r="F19" s="41" t="s">
        <v>162</v>
      </c>
    </row>
    <row r="20" spans="1:6">
      <c r="A20">
        <v>5</v>
      </c>
      <c r="B20">
        <v>487.4</v>
      </c>
      <c r="C20">
        <v>537.6</v>
      </c>
      <c r="D20">
        <f t="shared" si="13"/>
        <v>50.200000000000045</v>
      </c>
      <c r="E20">
        <f t="shared" si="14"/>
        <v>280.20000000000005</v>
      </c>
      <c r="F20" s="41" t="s">
        <v>162</v>
      </c>
    </row>
    <row r="21" spans="1:6">
      <c r="A21">
        <v>6</v>
      </c>
      <c r="B21">
        <v>489.5</v>
      </c>
      <c r="C21">
        <v>539.79999999999995</v>
      </c>
      <c r="D21">
        <f t="shared" si="13"/>
        <v>50.299999999999955</v>
      </c>
      <c r="E21">
        <f t="shared" si="14"/>
        <v>280.29999999999995</v>
      </c>
      <c r="F21" s="41" t="s">
        <v>162</v>
      </c>
    </row>
    <row r="22" spans="1:6">
      <c r="A22">
        <v>7</v>
      </c>
      <c r="B22">
        <v>482.7</v>
      </c>
      <c r="C22">
        <v>542.20000000000005</v>
      </c>
      <c r="D22">
        <f t="shared" si="13"/>
        <v>59.500000000000057</v>
      </c>
      <c r="E22">
        <f t="shared" si="14"/>
        <v>289.50000000000006</v>
      </c>
      <c r="F22" s="41" t="s">
        <v>162</v>
      </c>
    </row>
    <row r="23" spans="1:6">
      <c r="A23">
        <v>8</v>
      </c>
      <c r="B23">
        <v>493.8</v>
      </c>
      <c r="C23">
        <v>543.5</v>
      </c>
      <c r="D23">
        <f t="shared" si="13"/>
        <v>49.699999999999989</v>
      </c>
      <c r="E23">
        <f t="shared" si="14"/>
        <v>279.7</v>
      </c>
      <c r="F23" s="41" t="s">
        <v>162</v>
      </c>
    </row>
    <row r="24" spans="1:6">
      <c r="A24">
        <v>9</v>
      </c>
      <c r="B24">
        <v>495.1</v>
      </c>
      <c r="C24">
        <v>544.29999999999995</v>
      </c>
      <c r="D24">
        <f t="shared" si="13"/>
        <v>49.199999999999932</v>
      </c>
      <c r="E24">
        <f t="shared" si="14"/>
        <v>279.19999999999993</v>
      </c>
      <c r="F24" s="41" t="s">
        <v>162</v>
      </c>
    </row>
    <row r="25" spans="1:6">
      <c r="A25">
        <v>10</v>
      </c>
      <c r="B25">
        <v>492.9</v>
      </c>
      <c r="C25">
        <v>541.70000000000005</v>
      </c>
      <c r="D25">
        <f t="shared" si="13"/>
        <v>48.800000000000068</v>
      </c>
      <c r="E25">
        <f t="shared" si="14"/>
        <v>278.80000000000007</v>
      </c>
      <c r="F25" s="41" t="s">
        <v>162</v>
      </c>
    </row>
    <row r="26" spans="1:6">
      <c r="A26">
        <v>11</v>
      </c>
      <c r="B26">
        <v>487.9</v>
      </c>
      <c r="C26">
        <v>538.6</v>
      </c>
      <c r="D26">
        <f t="shared" si="13"/>
        <v>50.700000000000045</v>
      </c>
      <c r="E26">
        <f t="shared" si="14"/>
        <v>280.70000000000005</v>
      </c>
      <c r="F26" s="41" t="s">
        <v>162</v>
      </c>
    </row>
    <row r="27" spans="1:6">
      <c r="A27">
        <v>12</v>
      </c>
      <c r="B27">
        <v>489.3</v>
      </c>
      <c r="C27">
        <v>539</v>
      </c>
      <c r="D27">
        <f t="shared" si="13"/>
        <v>49.699999999999989</v>
      </c>
      <c r="E27">
        <f t="shared" si="14"/>
        <v>279.7</v>
      </c>
      <c r="F27" s="41" t="s">
        <v>162</v>
      </c>
    </row>
    <row r="28" spans="1:6">
      <c r="A28">
        <v>13</v>
      </c>
      <c r="B28">
        <v>465.6</v>
      </c>
      <c r="C28">
        <v>514.20000000000005</v>
      </c>
      <c r="D28">
        <f t="shared" si="13"/>
        <v>48.600000000000023</v>
      </c>
      <c r="E28">
        <f t="shared" si="14"/>
        <v>278.60000000000002</v>
      </c>
      <c r="F28" s="41" t="s">
        <v>162</v>
      </c>
    </row>
    <row r="29" spans="1:6">
      <c r="A29">
        <v>14</v>
      </c>
      <c r="B29">
        <v>488.8</v>
      </c>
      <c r="C29">
        <v>539.4</v>
      </c>
      <c r="D29">
        <f t="shared" si="13"/>
        <v>50.599999999999966</v>
      </c>
      <c r="E29">
        <f t="shared" si="14"/>
        <v>280.59999999999997</v>
      </c>
      <c r="F29" s="41" t="s">
        <v>162</v>
      </c>
    </row>
    <row r="30" spans="1:6">
      <c r="A30">
        <v>15</v>
      </c>
      <c r="B30">
        <v>491.5</v>
      </c>
      <c r="C30">
        <v>542.20000000000005</v>
      </c>
      <c r="D30">
        <f t="shared" si="13"/>
        <v>50.700000000000045</v>
      </c>
      <c r="E30">
        <f t="shared" si="14"/>
        <v>280.70000000000005</v>
      </c>
      <c r="F30" s="41" t="s">
        <v>162</v>
      </c>
    </row>
    <row r="31" spans="1:6">
      <c r="A31" s="42" t="s">
        <v>163</v>
      </c>
      <c r="B31">
        <v>592.6</v>
      </c>
      <c r="C31">
        <v>658.3</v>
      </c>
      <c r="D31">
        <f t="shared" si="13"/>
        <v>65.699999999999932</v>
      </c>
      <c r="E31">
        <f t="shared" si="14"/>
        <v>295.69999999999993</v>
      </c>
    </row>
    <row r="32" spans="1:6">
      <c r="A32" s="42" t="s">
        <v>150</v>
      </c>
      <c r="B32">
        <v>738.6</v>
      </c>
      <c r="C32">
        <v>949.6</v>
      </c>
      <c r="D32">
        <f t="shared" si="13"/>
        <v>211</v>
      </c>
      <c r="E32">
        <f t="shared" si="14"/>
        <v>441</v>
      </c>
    </row>
    <row r="33" spans="1:5">
      <c r="A33" s="42" t="s">
        <v>149</v>
      </c>
      <c r="B33">
        <v>735</v>
      </c>
      <c r="C33">
        <v>946.5</v>
      </c>
      <c r="D33">
        <f t="shared" si="13"/>
        <v>211.5</v>
      </c>
      <c r="E33">
        <f t="shared" si="14"/>
        <v>441.5</v>
      </c>
    </row>
    <row r="34" spans="1:5">
      <c r="A34" s="42">
        <v>555</v>
      </c>
      <c r="B34">
        <v>577.20000000000005</v>
      </c>
      <c r="C34">
        <v>632.9</v>
      </c>
      <c r="D34">
        <f t="shared" si="13"/>
        <v>55.699999999999932</v>
      </c>
      <c r="E34">
        <f t="shared" si="14"/>
        <v>285.69999999999993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72"/>
  <sheetViews>
    <sheetView tabSelected="1" topLeftCell="AD1" zoomScale="60" zoomScaleNormal="60" workbookViewId="0">
      <pane ySplit="1" topLeftCell="A2" activePane="bottomLeft" state="frozen"/>
      <selection activeCell="AI1" sqref="AI1"/>
      <selection pane="bottomLeft" activeCell="BQ28" sqref="BQ28"/>
    </sheetView>
  </sheetViews>
  <sheetFormatPr defaultColWidth="8.7109375" defaultRowHeight="15"/>
  <cols>
    <col min="1" max="1" width="14.28515625" bestFit="1" customWidth="1"/>
    <col min="3" max="3" width="8.7109375" style="52"/>
    <col min="5" max="28" width="8.7109375" customWidth="1"/>
    <col min="29" max="29" width="8.7109375" style="55" customWidth="1"/>
    <col min="30" max="30" width="13.140625" bestFit="1" customWidth="1"/>
    <col min="31" max="31" width="21.7109375" customWidth="1"/>
    <col min="32" max="32" width="13.5703125" customWidth="1"/>
    <col min="33" max="33" width="10.140625" customWidth="1"/>
    <col min="34" max="58" width="8.7109375" customWidth="1"/>
    <col min="59" max="59" width="11.5703125" bestFit="1" customWidth="1"/>
  </cols>
  <sheetData>
    <row r="1" spans="1:59" ht="15.75">
      <c r="A1" t="s">
        <v>82</v>
      </c>
      <c r="B1" t="s">
        <v>4</v>
      </c>
      <c r="C1" s="52" t="s">
        <v>192</v>
      </c>
      <c r="D1" s="10" t="s">
        <v>83</v>
      </c>
      <c r="E1" t="s">
        <v>185</v>
      </c>
      <c r="G1" t="s">
        <v>128</v>
      </c>
      <c r="H1" t="s">
        <v>129</v>
      </c>
      <c r="I1" t="s">
        <v>130</v>
      </c>
      <c r="J1" t="s">
        <v>131</v>
      </c>
      <c r="K1" t="s">
        <v>151</v>
      </c>
      <c r="O1" s="30" t="s">
        <v>136</v>
      </c>
      <c r="P1" s="30" t="s">
        <v>137</v>
      </c>
      <c r="Q1" t="s">
        <v>143</v>
      </c>
      <c r="R1" t="s">
        <v>191</v>
      </c>
      <c r="S1" t="s">
        <v>125</v>
      </c>
      <c r="T1" t="s">
        <v>138</v>
      </c>
      <c r="U1" t="s">
        <v>139</v>
      </c>
      <c r="V1" t="s">
        <v>140</v>
      </c>
      <c r="W1" t="s">
        <v>141</v>
      </c>
      <c r="X1" t="s">
        <v>198</v>
      </c>
      <c r="Y1" t="s">
        <v>190</v>
      </c>
      <c r="Z1" t="s">
        <v>146</v>
      </c>
      <c r="AA1" t="s">
        <v>155</v>
      </c>
      <c r="AB1" t="s">
        <v>73</v>
      </c>
      <c r="AC1" s="55" t="s">
        <v>84</v>
      </c>
      <c r="AD1" t="s">
        <v>85</v>
      </c>
      <c r="AF1" t="s">
        <v>90</v>
      </c>
      <c r="AG1" t="s">
        <v>86</v>
      </c>
      <c r="AH1" t="s">
        <v>87</v>
      </c>
      <c r="AI1" t="s">
        <v>88</v>
      </c>
      <c r="AJ1" t="s">
        <v>89</v>
      </c>
      <c r="AK1" t="s">
        <v>123</v>
      </c>
      <c r="AL1" t="s">
        <v>199</v>
      </c>
      <c r="AM1" t="s">
        <v>211</v>
      </c>
      <c r="AP1" t="s">
        <v>196</v>
      </c>
      <c r="AQ1" t="s">
        <v>186</v>
      </c>
      <c r="AS1" t="s">
        <v>124</v>
      </c>
      <c r="AT1" t="s">
        <v>187</v>
      </c>
      <c r="AU1" t="s">
        <v>141</v>
      </c>
      <c r="AV1" t="s">
        <v>153</v>
      </c>
      <c r="AW1" t="s">
        <v>154</v>
      </c>
      <c r="AX1" t="s">
        <v>152</v>
      </c>
      <c r="AY1" t="s">
        <v>155</v>
      </c>
      <c r="BB1" t="s">
        <v>212</v>
      </c>
      <c r="BC1" t="s">
        <v>217</v>
      </c>
      <c r="BF1" t="s">
        <v>148</v>
      </c>
      <c r="BG1" t="s">
        <v>197</v>
      </c>
    </row>
    <row r="2" spans="1:59" ht="15.75">
      <c r="A2" t="s">
        <v>189</v>
      </c>
      <c r="B2" t="s">
        <v>12</v>
      </c>
      <c r="C2" s="52">
        <v>43285</v>
      </c>
      <c r="D2" s="10">
        <v>1</v>
      </c>
      <c r="O2" s="30"/>
      <c r="P2" s="30"/>
      <c r="AC2" s="55">
        <v>5.3</v>
      </c>
      <c r="AD2">
        <v>27.7</v>
      </c>
      <c r="AF2">
        <v>48.9</v>
      </c>
      <c r="AG2">
        <v>0.87586736720000002</v>
      </c>
      <c r="AH2">
        <v>1.668230036</v>
      </c>
      <c r="AI2">
        <v>0.85056007140000001</v>
      </c>
      <c r="AK2">
        <v>-27.203329499999999</v>
      </c>
      <c r="AL2">
        <v>-28.431773199999999</v>
      </c>
      <c r="BF2">
        <v>1.7614087860000001</v>
      </c>
    </row>
    <row r="3" spans="1:59" ht="15.75">
      <c r="A3" t="s">
        <v>189</v>
      </c>
      <c r="B3" t="s">
        <v>17</v>
      </c>
      <c r="C3" s="52">
        <v>43285</v>
      </c>
      <c r="D3" s="10">
        <v>2</v>
      </c>
      <c r="O3" s="30"/>
      <c r="P3" s="30"/>
      <c r="AC3" s="55">
        <v>4.5</v>
      </c>
      <c r="AD3">
        <v>9.1999999999999993</v>
      </c>
      <c r="AF3">
        <v>9.8000000000000007</v>
      </c>
      <c r="AG3">
        <v>0.60213143870000008</v>
      </c>
      <c r="AH3">
        <v>1.6336200989999998</v>
      </c>
      <c r="AI3">
        <v>0.43157637659999998</v>
      </c>
      <c r="AK3">
        <v>-28.294295290000001</v>
      </c>
      <c r="BF3">
        <v>3.2811368270000001</v>
      </c>
    </row>
    <row r="4" spans="1:59" ht="15.75">
      <c r="A4" t="s">
        <v>189</v>
      </c>
      <c r="B4" t="s">
        <v>17</v>
      </c>
      <c r="C4" s="52">
        <v>43285</v>
      </c>
      <c r="D4" s="10">
        <v>3</v>
      </c>
      <c r="O4" s="30"/>
      <c r="P4" s="30"/>
      <c r="AC4" s="55">
        <v>4.4000000000000004</v>
      </c>
      <c r="AD4">
        <v>0.8</v>
      </c>
      <c r="AF4">
        <v>18.600000000000001</v>
      </c>
      <c r="AG4">
        <v>0.69178229430000004</v>
      </c>
      <c r="AH4">
        <v>1.5804980929999999</v>
      </c>
      <c r="AI4">
        <v>0.67085206180000001</v>
      </c>
      <c r="AK4">
        <v>-27.714945490000002</v>
      </c>
      <c r="AL4">
        <v>-28.21414128</v>
      </c>
      <c r="BF4">
        <v>2.9308409879999999</v>
      </c>
    </row>
    <row r="5" spans="1:59" ht="15.75">
      <c r="A5" t="s">
        <v>189</v>
      </c>
      <c r="B5" t="s">
        <v>17</v>
      </c>
      <c r="C5" s="52">
        <v>43285</v>
      </c>
      <c r="D5" s="10">
        <v>4</v>
      </c>
      <c r="O5" s="30"/>
      <c r="P5" s="30"/>
      <c r="AC5" s="55">
        <v>3.6</v>
      </c>
      <c r="AD5">
        <v>33.5</v>
      </c>
      <c r="AF5">
        <v>50.6</v>
      </c>
      <c r="AG5">
        <v>0.50598972419999999</v>
      </c>
      <c r="AH5">
        <v>1.8213884</v>
      </c>
      <c r="AI5">
        <v>0.3806652244</v>
      </c>
      <c r="AK5">
        <v>-27.660945290000001</v>
      </c>
      <c r="AL5">
        <v>-28.177768360000002</v>
      </c>
      <c r="BF5">
        <v>1.6406552999999999</v>
      </c>
    </row>
    <row r="6" spans="1:59" ht="15.75">
      <c r="A6" t="s">
        <v>189</v>
      </c>
      <c r="B6" t="s">
        <v>17</v>
      </c>
      <c r="C6" s="52">
        <v>43285</v>
      </c>
      <c r="D6" s="10">
        <v>5</v>
      </c>
      <c r="O6" s="30"/>
      <c r="P6" s="30"/>
      <c r="AC6" s="55">
        <v>2.9</v>
      </c>
      <c r="AD6">
        <v>7.6</v>
      </c>
      <c r="AF6">
        <v>14.3</v>
      </c>
      <c r="AG6">
        <v>0.6500049068</v>
      </c>
      <c r="AH6">
        <v>2.6125088270000001</v>
      </c>
      <c r="AI6">
        <v>0.46043670260000003</v>
      </c>
      <c r="AK6">
        <v>-27.049587689999999</v>
      </c>
      <c r="AL6">
        <v>-28.165286219999999</v>
      </c>
      <c r="BF6">
        <v>4.4094132119999996</v>
      </c>
    </row>
    <row r="7" spans="1:59" ht="15.75">
      <c r="A7" t="s">
        <v>189</v>
      </c>
      <c r="B7" t="s">
        <v>12</v>
      </c>
      <c r="C7" s="52">
        <v>43285</v>
      </c>
      <c r="D7" s="10">
        <v>6</v>
      </c>
      <c r="O7" s="30"/>
      <c r="P7" s="30"/>
      <c r="AC7" s="55">
        <v>-1.5</v>
      </c>
      <c r="AD7">
        <v>13.3</v>
      </c>
      <c r="AF7">
        <v>20.100000000000001</v>
      </c>
      <c r="AG7">
        <v>0.76117457529999999</v>
      </c>
      <c r="AH7">
        <v>2.4477698929999998</v>
      </c>
      <c r="AI7">
        <v>0.67050380790000008</v>
      </c>
      <c r="AK7">
        <v>-27.894567970000001</v>
      </c>
      <c r="AL7">
        <v>-28.549332440000001</v>
      </c>
      <c r="BF7">
        <v>1.8981827739999999</v>
      </c>
    </row>
    <row r="8" spans="1:59" ht="15.75">
      <c r="A8" t="s">
        <v>189</v>
      </c>
      <c r="B8" t="s">
        <v>12</v>
      </c>
      <c r="C8" s="52">
        <v>43285</v>
      </c>
      <c r="D8" s="10">
        <v>7</v>
      </c>
      <c r="O8" s="30"/>
      <c r="P8" s="30"/>
      <c r="AD8">
        <v>6.5</v>
      </c>
      <c r="AF8">
        <v>4.7</v>
      </c>
      <c r="AG8">
        <v>1.0317984529999999</v>
      </c>
      <c r="AH8">
        <v>2.241163791</v>
      </c>
      <c r="AI8">
        <v>0.69746178520000002</v>
      </c>
      <c r="AK8">
        <v>-27.553038440000002</v>
      </c>
      <c r="AL8">
        <v>-28.475771229999999</v>
      </c>
      <c r="BF8">
        <v>1.9928453669999999</v>
      </c>
    </row>
    <row r="9" spans="1:59" ht="15.75">
      <c r="A9" t="s">
        <v>189</v>
      </c>
      <c r="B9" t="s">
        <v>12</v>
      </c>
      <c r="C9" s="52">
        <v>43285</v>
      </c>
      <c r="D9" s="10">
        <v>8</v>
      </c>
      <c r="O9" s="30"/>
      <c r="P9" s="30"/>
      <c r="AD9">
        <v>9.9</v>
      </c>
      <c r="AF9">
        <v>13.9</v>
      </c>
      <c r="AG9">
        <v>0.99111663230000002</v>
      </c>
      <c r="AH9">
        <v>2.9141300929999998</v>
      </c>
      <c r="AI9">
        <v>0.73828520529999997</v>
      </c>
      <c r="AL9">
        <v>-28.00434113</v>
      </c>
      <c r="BF9">
        <v>1.698053292</v>
      </c>
    </row>
    <row r="10" spans="1:59" ht="15.75">
      <c r="A10" t="s">
        <v>189</v>
      </c>
      <c r="B10" t="s">
        <v>17</v>
      </c>
      <c r="C10" s="52">
        <v>43285</v>
      </c>
      <c r="D10" s="10">
        <v>9</v>
      </c>
      <c r="O10" s="30"/>
      <c r="P10" s="30"/>
      <c r="AD10">
        <v>21.6</v>
      </c>
      <c r="AF10">
        <v>19.399999999999999</v>
      </c>
      <c r="AG10">
        <v>1.0231833079999999</v>
      </c>
      <c r="AH10">
        <v>1.9132941919999999</v>
      </c>
      <c r="AI10">
        <v>0.85771491899999996</v>
      </c>
      <c r="AL10">
        <v>-29.101297519999999</v>
      </c>
    </row>
    <row r="11" spans="1:59" ht="15.75">
      <c r="A11" t="s">
        <v>189</v>
      </c>
      <c r="B11" t="s">
        <v>12</v>
      </c>
      <c r="C11" s="52">
        <v>43285</v>
      </c>
      <c r="D11" s="10">
        <v>10</v>
      </c>
      <c r="O11" s="30"/>
      <c r="P11" s="30"/>
      <c r="AD11">
        <v>22.1</v>
      </c>
      <c r="AF11">
        <v>15</v>
      </c>
      <c r="AG11">
        <v>0.22681417590000003</v>
      </c>
      <c r="AH11">
        <v>2.4004987880000002</v>
      </c>
      <c r="AI11">
        <v>0.25311269450000001</v>
      </c>
      <c r="AK11">
        <v>-27.553774430000001</v>
      </c>
      <c r="AL11">
        <v>-27.514569890000001</v>
      </c>
      <c r="BF11">
        <v>2.2911177550000001</v>
      </c>
    </row>
    <row r="12" spans="1:59" ht="15.75">
      <c r="A12" t="s">
        <v>189</v>
      </c>
      <c r="B12" t="s">
        <v>12</v>
      </c>
      <c r="C12" s="52">
        <v>43285</v>
      </c>
      <c r="D12" s="10">
        <v>11</v>
      </c>
      <c r="O12" s="30"/>
      <c r="P12" s="30"/>
      <c r="AD12">
        <v>21.5</v>
      </c>
      <c r="AF12">
        <v>23.1</v>
      </c>
      <c r="AG12">
        <v>0.79784695560000007</v>
      </c>
      <c r="AH12">
        <v>1.7821201290000002</v>
      </c>
      <c r="AI12">
        <v>0.69120954469999996</v>
      </c>
      <c r="AK12">
        <v>-26.592557469999999</v>
      </c>
      <c r="AL12">
        <v>-28.860431040000002</v>
      </c>
      <c r="BF12">
        <v>2.6837489570000002</v>
      </c>
    </row>
    <row r="13" spans="1:59" ht="15.75">
      <c r="A13" t="s">
        <v>189</v>
      </c>
      <c r="B13" t="s">
        <v>17</v>
      </c>
      <c r="C13" s="52">
        <v>43285</v>
      </c>
      <c r="D13" s="10">
        <v>12</v>
      </c>
      <c r="O13" s="30"/>
      <c r="P13" s="30"/>
      <c r="AD13">
        <v>30.2</v>
      </c>
      <c r="AF13">
        <v>35</v>
      </c>
      <c r="AG13">
        <v>0.85766194149999997</v>
      </c>
      <c r="AH13">
        <v>2.5473823920000003</v>
      </c>
      <c r="AI13">
        <v>0.71297774990000007</v>
      </c>
      <c r="AK13">
        <v>-27.254010709999999</v>
      </c>
      <c r="AL13">
        <v>-28.56787009</v>
      </c>
      <c r="BF13">
        <v>3.0620892120000001</v>
      </c>
    </row>
    <row r="14" spans="1:59" ht="15.75">
      <c r="A14" t="s">
        <v>201</v>
      </c>
      <c r="B14" t="s">
        <v>12</v>
      </c>
      <c r="C14" s="52">
        <v>43285</v>
      </c>
      <c r="D14" s="10">
        <v>1</v>
      </c>
      <c r="O14" s="30"/>
      <c r="P14" s="30"/>
      <c r="AC14" s="55">
        <v>6.6</v>
      </c>
      <c r="AD14">
        <v>33.9</v>
      </c>
      <c r="AF14">
        <v>55.8</v>
      </c>
      <c r="AG14">
        <v>1.269527582</v>
      </c>
      <c r="AH14">
        <v>2.3675451220000001</v>
      </c>
      <c r="AI14">
        <v>1.229518779</v>
      </c>
      <c r="AK14">
        <v>-27.7125804</v>
      </c>
      <c r="AL14">
        <v>-28.979499950000001</v>
      </c>
      <c r="BF14">
        <v>1.763929356</v>
      </c>
    </row>
    <row r="15" spans="1:59" ht="15.75">
      <c r="A15" t="s">
        <v>201</v>
      </c>
      <c r="B15" t="s">
        <v>17</v>
      </c>
      <c r="C15" s="52">
        <v>43285</v>
      </c>
      <c r="D15" s="10">
        <v>2</v>
      </c>
      <c r="O15" s="30"/>
      <c r="P15" s="30"/>
      <c r="AC15" s="55">
        <v>13</v>
      </c>
      <c r="AD15">
        <v>10.199999999999999</v>
      </c>
      <c r="AF15">
        <v>14</v>
      </c>
      <c r="AG15">
        <v>0.22561257100000001</v>
      </c>
      <c r="AH15">
        <v>3.0353035859999999</v>
      </c>
      <c r="AI15">
        <v>0.18825905540000001</v>
      </c>
      <c r="AK15">
        <v>-27.387302309999999</v>
      </c>
      <c r="AL15">
        <v>-31.43510938</v>
      </c>
      <c r="BF15">
        <v>2.9134936599999999</v>
      </c>
    </row>
    <row r="16" spans="1:59" ht="15.75">
      <c r="A16" t="s">
        <v>201</v>
      </c>
      <c r="B16" t="s">
        <v>17</v>
      </c>
      <c r="C16" s="52">
        <v>43285</v>
      </c>
      <c r="D16" s="10">
        <v>3</v>
      </c>
      <c r="O16" s="30"/>
      <c r="P16" s="30"/>
      <c r="AC16" s="55">
        <v>3.4</v>
      </c>
      <c r="AD16">
        <v>3.8</v>
      </c>
      <c r="AF16">
        <v>18.3</v>
      </c>
      <c r="AG16">
        <v>0.54992316559999999</v>
      </c>
      <c r="AH16">
        <v>1.8709372790000001</v>
      </c>
      <c r="AI16">
        <v>0.56291778719999996</v>
      </c>
      <c r="AK16">
        <v>-27.201205609999999</v>
      </c>
      <c r="AL16">
        <v>-29.931308810000001</v>
      </c>
      <c r="BF16">
        <v>1.360274408</v>
      </c>
    </row>
    <row r="17" spans="1:58" ht="15.75">
      <c r="A17" t="s">
        <v>201</v>
      </c>
      <c r="B17" t="s">
        <v>17</v>
      </c>
      <c r="C17" s="52">
        <v>43285</v>
      </c>
      <c r="D17" s="10">
        <v>4</v>
      </c>
      <c r="O17" s="30"/>
      <c r="P17" s="30"/>
      <c r="AC17" s="55">
        <v>3.6019999999999999</v>
      </c>
      <c r="AD17">
        <v>47.3</v>
      </c>
      <c r="AF17">
        <v>57.2</v>
      </c>
      <c r="AG17">
        <v>0.52196769070000004</v>
      </c>
      <c r="AH17">
        <v>2.2558667969999999</v>
      </c>
      <c r="AI17">
        <v>0.37914459749999996</v>
      </c>
      <c r="AK17">
        <v>-26.62521542</v>
      </c>
      <c r="AL17">
        <v>-29.065673889999999</v>
      </c>
      <c r="BF17">
        <v>1.123494038</v>
      </c>
    </row>
    <row r="18" spans="1:58" ht="15.75">
      <c r="A18" t="s">
        <v>201</v>
      </c>
      <c r="B18" t="s">
        <v>17</v>
      </c>
      <c r="C18" s="52">
        <v>43285</v>
      </c>
      <c r="D18" s="10">
        <v>5</v>
      </c>
      <c r="O18" s="30"/>
      <c r="P18" s="30"/>
      <c r="AC18" s="55">
        <v>5.0999999999999996</v>
      </c>
      <c r="AD18">
        <v>5.0999999999999996</v>
      </c>
      <c r="AF18">
        <v>10.6</v>
      </c>
      <c r="AG18">
        <v>0.51140724950000005</v>
      </c>
      <c r="AH18">
        <v>3.5996831010000001</v>
      </c>
      <c r="AI18">
        <v>0.38090230660000002</v>
      </c>
      <c r="AK18">
        <v>-25.58510304</v>
      </c>
      <c r="BF18">
        <v>3.2935397690000001</v>
      </c>
    </row>
    <row r="19" spans="1:58" ht="15.75">
      <c r="A19" t="s">
        <v>201</v>
      </c>
      <c r="B19" t="s">
        <v>12</v>
      </c>
      <c r="C19" s="52">
        <v>43285</v>
      </c>
      <c r="D19" s="10">
        <v>6</v>
      </c>
      <c r="O19" s="30"/>
      <c r="P19" s="30"/>
      <c r="AC19" s="55">
        <v>-0.8</v>
      </c>
      <c r="AD19">
        <v>7.9</v>
      </c>
      <c r="AF19">
        <v>13.4</v>
      </c>
      <c r="AG19">
        <v>0.30466870350000003</v>
      </c>
      <c r="AH19">
        <v>2.1970736519999998</v>
      </c>
      <c r="AI19">
        <v>0.25291197250000003</v>
      </c>
      <c r="AK19">
        <v>-28.06282135</v>
      </c>
      <c r="AL19">
        <v>-28.669412550000001</v>
      </c>
      <c r="BF19">
        <v>1.353944517</v>
      </c>
    </row>
    <row r="20" spans="1:58" ht="15.75">
      <c r="A20" t="s">
        <v>201</v>
      </c>
      <c r="B20" t="s">
        <v>12</v>
      </c>
      <c r="C20" s="52">
        <v>43285</v>
      </c>
      <c r="D20" s="10">
        <v>7</v>
      </c>
      <c r="O20" s="30"/>
      <c r="P20" s="30"/>
      <c r="AD20">
        <v>1</v>
      </c>
      <c r="AF20">
        <v>14.8</v>
      </c>
      <c r="AG20">
        <v>0.88908367710000002</v>
      </c>
      <c r="AH20">
        <v>4.0206190149999994</v>
      </c>
      <c r="AI20">
        <v>0.58759575720000001</v>
      </c>
      <c r="AL20">
        <v>-28.74736974</v>
      </c>
    </row>
    <row r="21" spans="1:58" ht="15.75">
      <c r="A21" t="s">
        <v>201</v>
      </c>
      <c r="B21" t="s">
        <v>12</v>
      </c>
      <c r="C21" s="52">
        <v>43285</v>
      </c>
      <c r="D21" s="10">
        <v>8</v>
      </c>
      <c r="O21" s="30"/>
      <c r="P21" s="30"/>
      <c r="AL21">
        <v>-28.19058879</v>
      </c>
      <c r="BF21">
        <v>1.195558817</v>
      </c>
    </row>
    <row r="22" spans="1:58" ht="15.75">
      <c r="A22" t="s">
        <v>201</v>
      </c>
      <c r="B22" t="s">
        <v>17</v>
      </c>
      <c r="C22" s="52">
        <v>43285</v>
      </c>
      <c r="D22" s="10">
        <v>9</v>
      </c>
      <c r="O22" s="30"/>
      <c r="P22" s="30"/>
      <c r="AD22">
        <v>15.7</v>
      </c>
      <c r="AF22">
        <v>20.3</v>
      </c>
      <c r="AG22">
        <v>0.81820296349999988</v>
      </c>
      <c r="AH22">
        <v>3.8788880149999998</v>
      </c>
      <c r="AI22">
        <v>0.61214679529999994</v>
      </c>
      <c r="AL22">
        <v>-29.473342500000001</v>
      </c>
    </row>
    <row r="23" spans="1:58" ht="15.75">
      <c r="A23" t="s">
        <v>201</v>
      </c>
      <c r="B23" t="s">
        <v>12</v>
      </c>
      <c r="C23" s="52">
        <v>43285</v>
      </c>
      <c r="D23" s="10">
        <v>10</v>
      </c>
      <c r="O23" s="30"/>
      <c r="P23" s="30"/>
      <c r="AD23">
        <v>12.8</v>
      </c>
      <c r="AF23">
        <v>29.8</v>
      </c>
      <c r="AG23">
        <v>0.19355094140000001</v>
      </c>
      <c r="AH23">
        <v>4.2432177370000002</v>
      </c>
      <c r="AI23">
        <v>0.14798081999999999</v>
      </c>
      <c r="AK23">
        <v>-26.85282729</v>
      </c>
      <c r="AL23">
        <v>-27.832105330000001</v>
      </c>
      <c r="BF23">
        <v>1.688874687</v>
      </c>
    </row>
    <row r="24" spans="1:58" ht="15.75">
      <c r="A24" t="s">
        <v>201</v>
      </c>
      <c r="B24" t="s">
        <v>12</v>
      </c>
      <c r="C24" s="52">
        <v>43285</v>
      </c>
      <c r="D24" s="10">
        <v>11</v>
      </c>
      <c r="O24" s="30"/>
      <c r="P24" s="30"/>
      <c r="AD24">
        <v>33.4</v>
      </c>
      <c r="AF24">
        <v>31</v>
      </c>
      <c r="AG24">
        <v>1.1204756379999998</v>
      </c>
      <c r="AH24">
        <v>2.545296462</v>
      </c>
      <c r="AI24">
        <v>1.047309477</v>
      </c>
      <c r="AK24">
        <v>-26.378802369999999</v>
      </c>
      <c r="BF24">
        <v>2.8081801020000001</v>
      </c>
    </row>
    <row r="25" spans="1:58" ht="15.75">
      <c r="A25" t="s">
        <v>201</v>
      </c>
      <c r="B25" t="s">
        <v>17</v>
      </c>
      <c r="C25" s="52">
        <v>43285</v>
      </c>
      <c r="D25" s="10">
        <v>12</v>
      </c>
      <c r="O25" s="30"/>
      <c r="P25" s="30"/>
      <c r="AD25">
        <v>50.5</v>
      </c>
      <c r="AF25">
        <v>69</v>
      </c>
      <c r="AG25">
        <v>0.45992125980000004</v>
      </c>
      <c r="AH25">
        <v>2.869317551</v>
      </c>
      <c r="AI25">
        <v>0.32858267720000001</v>
      </c>
      <c r="AK25">
        <v>-26.806561200000001</v>
      </c>
      <c r="AL25">
        <v>-29.333991600000001</v>
      </c>
      <c r="BF25">
        <v>1.8082951540000001</v>
      </c>
    </row>
    <row r="26" spans="1:58" ht="15.75">
      <c r="A26" t="s">
        <v>189</v>
      </c>
      <c r="B26" t="s">
        <v>12</v>
      </c>
      <c r="C26" s="52">
        <v>43368</v>
      </c>
      <c r="D26" s="10">
        <v>1</v>
      </c>
      <c r="O26" s="30"/>
      <c r="P26" s="30"/>
      <c r="AC26" s="55">
        <v>4</v>
      </c>
      <c r="AD26">
        <v>16.8</v>
      </c>
      <c r="AF26">
        <v>19.100000000000001</v>
      </c>
      <c r="AG26">
        <v>0.8461538462</v>
      </c>
      <c r="AH26">
        <v>0.78431009350000003</v>
      </c>
      <c r="AI26">
        <v>0.76078658179999992</v>
      </c>
      <c r="AJ26">
        <v>0.1828285714</v>
      </c>
      <c r="AK26">
        <v>-27.88598782</v>
      </c>
      <c r="AL26">
        <v>-27.732629859999999</v>
      </c>
      <c r="BF26">
        <v>6.0136580190000002</v>
      </c>
    </row>
    <row r="27" spans="1:58" ht="15.75">
      <c r="A27" t="s">
        <v>189</v>
      </c>
      <c r="B27" t="s">
        <v>17</v>
      </c>
      <c r="C27" s="52">
        <v>43368</v>
      </c>
      <c r="D27" s="10">
        <v>2</v>
      </c>
      <c r="O27" s="30"/>
      <c r="P27" s="30"/>
      <c r="AC27" s="55">
        <v>0.5</v>
      </c>
      <c r="AD27">
        <v>6</v>
      </c>
      <c r="AF27">
        <v>6.7</v>
      </c>
      <c r="AG27">
        <v>0.36992209240000001</v>
      </c>
      <c r="AH27">
        <v>1.9045236320000001</v>
      </c>
      <c r="AI27">
        <v>0.28525319979999997</v>
      </c>
      <c r="AJ27">
        <v>0.45007813019999998</v>
      </c>
      <c r="AK27">
        <v>-26.42787921</v>
      </c>
      <c r="AL27">
        <v>-27.15855715</v>
      </c>
      <c r="BF27">
        <v>4.4168221489999997</v>
      </c>
    </row>
    <row r="28" spans="1:58" ht="15.75">
      <c r="A28" t="s">
        <v>189</v>
      </c>
      <c r="B28" t="s">
        <v>17</v>
      </c>
      <c r="C28" s="52">
        <v>43368</v>
      </c>
      <c r="D28" s="10">
        <v>3</v>
      </c>
      <c r="O28" s="30"/>
      <c r="P28" s="30"/>
      <c r="AC28" s="55">
        <v>-1.4</v>
      </c>
      <c r="AD28">
        <v>14.6</v>
      </c>
      <c r="AF28">
        <v>12.5</v>
      </c>
      <c r="AG28">
        <v>0.90948819610000009</v>
      </c>
      <c r="AH28">
        <v>5.6397591079999998</v>
      </c>
      <c r="AI28">
        <v>0.86910254099999995</v>
      </c>
      <c r="AJ28">
        <v>0.97242040010000008</v>
      </c>
      <c r="AK28">
        <v>-23.931353479999999</v>
      </c>
      <c r="AL28">
        <v>-28.26911093</v>
      </c>
      <c r="BF28">
        <v>2.8265917740000002</v>
      </c>
    </row>
    <row r="29" spans="1:58" ht="15.75">
      <c r="A29" t="s">
        <v>189</v>
      </c>
      <c r="B29" t="s">
        <v>17</v>
      </c>
      <c r="C29" s="52">
        <v>43368</v>
      </c>
      <c r="D29" s="10">
        <v>4</v>
      </c>
      <c r="O29" s="30"/>
      <c r="P29" s="30"/>
      <c r="AC29" s="55">
        <v>4.8</v>
      </c>
      <c r="AD29">
        <v>20.8</v>
      </c>
      <c r="AF29">
        <v>30.3</v>
      </c>
      <c r="AG29">
        <v>0.60959116450000006</v>
      </c>
      <c r="AH29">
        <v>2.4585650980000002</v>
      </c>
      <c r="AI29">
        <v>0.41058903310000006</v>
      </c>
      <c r="AJ29">
        <v>0.57346932760000002</v>
      </c>
      <c r="AK29">
        <v>-23.338724370000001</v>
      </c>
      <c r="AL29">
        <v>-27.251244700000001</v>
      </c>
      <c r="BF29">
        <v>2.6900183009999998</v>
      </c>
    </row>
    <row r="30" spans="1:58" ht="15.75">
      <c r="A30" t="s">
        <v>189</v>
      </c>
      <c r="B30" t="s">
        <v>17</v>
      </c>
      <c r="C30" s="52">
        <v>43368</v>
      </c>
      <c r="D30" s="10">
        <v>5</v>
      </c>
      <c r="O30" s="30"/>
      <c r="P30" s="30"/>
      <c r="AC30" s="55">
        <v>14</v>
      </c>
      <c r="AD30">
        <v>23.9</v>
      </c>
      <c r="AF30">
        <v>31.3</v>
      </c>
      <c r="AG30">
        <v>1.1146584530000001</v>
      </c>
      <c r="AH30">
        <v>6.4400149339999997</v>
      </c>
      <c r="AI30">
        <v>1.0082804859999999</v>
      </c>
      <c r="AJ30">
        <v>0.45893346619999997</v>
      </c>
      <c r="AK30">
        <v>-27.290391410000002</v>
      </c>
      <c r="AL30">
        <v>-26.894830169999999</v>
      </c>
      <c r="BF30">
        <v>7.1935342630000001</v>
      </c>
    </row>
    <row r="31" spans="1:58" ht="15.75">
      <c r="A31" t="s">
        <v>189</v>
      </c>
      <c r="B31" t="s">
        <v>12</v>
      </c>
      <c r="C31" s="52">
        <v>43368</v>
      </c>
      <c r="D31" s="10">
        <v>6</v>
      </c>
      <c r="O31" s="30"/>
      <c r="P31" s="30"/>
      <c r="AC31" s="55">
        <v>9.1</v>
      </c>
      <c r="AD31">
        <v>37.5</v>
      </c>
      <c r="AF31">
        <v>37.799999999999997</v>
      </c>
      <c r="AG31">
        <v>0.40750997099999997</v>
      </c>
      <c r="AH31">
        <v>0.88124930879999996</v>
      </c>
      <c r="AI31">
        <v>0.27026377810000002</v>
      </c>
      <c r="AJ31">
        <v>5.4412146500000001E-2</v>
      </c>
      <c r="AK31">
        <v>-27.224561730000001</v>
      </c>
      <c r="AL31">
        <v>-26.451982099999999</v>
      </c>
      <c r="BF31">
        <v>2.6532254220000002</v>
      </c>
    </row>
    <row r="32" spans="1:58" ht="15.75">
      <c r="A32" t="s">
        <v>189</v>
      </c>
      <c r="B32" t="s">
        <v>12</v>
      </c>
      <c r="C32" s="52">
        <v>43368</v>
      </c>
      <c r="D32" s="10">
        <v>7</v>
      </c>
      <c r="O32" s="30"/>
      <c r="P32" s="30"/>
      <c r="AC32" s="55">
        <v>3.601</v>
      </c>
      <c r="AD32">
        <v>27.6</v>
      </c>
      <c r="AF32">
        <v>46.1</v>
      </c>
      <c r="AG32">
        <v>0.77698214630000006</v>
      </c>
      <c r="AH32">
        <v>1.2875025600000001</v>
      </c>
      <c r="AI32">
        <v>0.75613361489999997</v>
      </c>
      <c r="AJ32">
        <v>0.18476521409999999</v>
      </c>
      <c r="AK32">
        <v>-25.21296826</v>
      </c>
      <c r="AL32">
        <v>-27.00334492</v>
      </c>
      <c r="BF32">
        <v>2.4360514339999999</v>
      </c>
    </row>
    <row r="33" spans="1:58" ht="15.75">
      <c r="A33" t="s">
        <v>189</v>
      </c>
      <c r="B33" t="s">
        <v>12</v>
      </c>
      <c r="C33" s="52">
        <v>43368</v>
      </c>
      <c r="D33" s="10">
        <v>8</v>
      </c>
      <c r="O33" s="30"/>
      <c r="P33" s="30"/>
      <c r="AC33" s="55">
        <v>3.4009999999999998</v>
      </c>
      <c r="AD33">
        <v>6.2</v>
      </c>
      <c r="AF33">
        <v>21.5</v>
      </c>
      <c r="AG33">
        <v>3.076849197</v>
      </c>
      <c r="AH33">
        <v>4.956008669</v>
      </c>
      <c r="AI33">
        <v>2.644294725</v>
      </c>
      <c r="AJ33">
        <v>0.51388864680000002</v>
      </c>
      <c r="AK33">
        <v>-26.790590760000001</v>
      </c>
      <c r="AL33">
        <v>-27.336224269999999</v>
      </c>
      <c r="BF33">
        <v>3.5827072860000002</v>
      </c>
    </row>
    <row r="34" spans="1:58" ht="15.75">
      <c r="A34" t="s">
        <v>189</v>
      </c>
      <c r="B34" t="s">
        <v>17</v>
      </c>
      <c r="C34" s="52">
        <v>43368</v>
      </c>
      <c r="D34" s="10">
        <v>9</v>
      </c>
      <c r="O34" s="30"/>
      <c r="P34" s="30"/>
      <c r="AC34" s="55">
        <v>-5.2</v>
      </c>
      <c r="AD34">
        <v>12.5</v>
      </c>
      <c r="AF34">
        <v>12.7</v>
      </c>
      <c r="AG34">
        <v>1.6262911460000002</v>
      </c>
      <c r="AH34">
        <v>7.3679936179999999</v>
      </c>
      <c r="AI34">
        <v>0.76652951189999996</v>
      </c>
      <c r="AJ34">
        <v>0.41498478999999999</v>
      </c>
      <c r="AK34">
        <v>-23.852250810000001</v>
      </c>
      <c r="AL34">
        <v>-28.037575969999999</v>
      </c>
      <c r="BF34">
        <v>2.5517688010000001</v>
      </c>
    </row>
    <row r="35" spans="1:58" ht="15.75">
      <c r="A35" t="s">
        <v>189</v>
      </c>
      <c r="B35" t="s">
        <v>12</v>
      </c>
      <c r="C35" s="52">
        <v>43368</v>
      </c>
      <c r="D35" s="10">
        <v>10</v>
      </c>
      <c r="O35" s="30"/>
      <c r="P35" s="30"/>
      <c r="AC35" s="55">
        <v>6.8</v>
      </c>
      <c r="AD35">
        <v>43.3</v>
      </c>
      <c r="AF35">
        <v>20.100000000000001</v>
      </c>
      <c r="AG35">
        <v>0.59683019920000002</v>
      </c>
      <c r="AH35">
        <v>4.3157816279999999</v>
      </c>
      <c r="AI35">
        <v>0.72617762060000002</v>
      </c>
      <c r="AJ35">
        <v>0.31043314089999996</v>
      </c>
      <c r="AK35">
        <v>-25.409421340000002</v>
      </c>
      <c r="AL35">
        <v>-27.408356980000001</v>
      </c>
      <c r="BF35">
        <v>2.1036706590000001</v>
      </c>
    </row>
    <row r="36" spans="1:58" ht="15.75">
      <c r="A36" t="s">
        <v>189</v>
      </c>
      <c r="B36" t="s">
        <v>12</v>
      </c>
      <c r="C36" s="52">
        <v>43368</v>
      </c>
      <c r="D36" s="10">
        <v>11</v>
      </c>
      <c r="O36" s="30"/>
      <c r="P36" s="30"/>
      <c r="AC36" s="55">
        <v>18.3</v>
      </c>
      <c r="AD36">
        <v>30.8</v>
      </c>
      <c r="AF36">
        <v>36.4</v>
      </c>
      <c r="AG36">
        <v>0.79399776659999999</v>
      </c>
      <c r="AH36">
        <v>2.7871181549999999</v>
      </c>
      <c r="AI36">
        <v>0.66817420439999997</v>
      </c>
      <c r="AJ36">
        <v>0.34963417090000004</v>
      </c>
      <c r="AK36">
        <v>-27.237012799999999</v>
      </c>
      <c r="AL36">
        <v>-25.918038760000002</v>
      </c>
      <c r="BF36">
        <v>3.1012429520000002</v>
      </c>
    </row>
    <row r="37" spans="1:58" ht="15.75">
      <c r="A37" t="s">
        <v>189</v>
      </c>
      <c r="B37" t="s">
        <v>17</v>
      </c>
      <c r="C37" s="52">
        <v>43368</v>
      </c>
      <c r="D37" s="10">
        <v>12</v>
      </c>
      <c r="O37" s="30"/>
      <c r="P37" s="30"/>
      <c r="AC37" s="55">
        <v>10.199999999999999</v>
      </c>
      <c r="AD37">
        <v>26.1</v>
      </c>
      <c r="AF37">
        <v>27.2</v>
      </c>
      <c r="AG37">
        <v>0.63092570749999999</v>
      </c>
      <c r="AH37">
        <v>1.6782097230000002</v>
      </c>
      <c r="AI37">
        <v>0.33281250000000001</v>
      </c>
      <c r="AJ37">
        <v>0.14539245279999999</v>
      </c>
      <c r="AK37">
        <v>-25.038737050000002</v>
      </c>
      <c r="AL37">
        <v>-25.604483080000001</v>
      </c>
      <c r="BF37">
        <v>2.3147724300000001</v>
      </c>
    </row>
    <row r="38" spans="1:58" ht="15.75">
      <c r="A38" t="s">
        <v>201</v>
      </c>
      <c r="B38" t="s">
        <v>12</v>
      </c>
      <c r="C38" s="52">
        <v>43368</v>
      </c>
      <c r="D38" s="10">
        <v>1</v>
      </c>
      <c r="O38" s="30"/>
      <c r="P38" s="30"/>
      <c r="AC38" s="55">
        <v>7.6</v>
      </c>
      <c r="AD38">
        <v>13.4</v>
      </c>
      <c r="AF38">
        <v>8.1</v>
      </c>
      <c r="AG38">
        <v>1.879382696</v>
      </c>
      <c r="AH38">
        <v>0</v>
      </c>
      <c r="AI38">
        <v>0.21976374160000001</v>
      </c>
      <c r="AJ38">
        <v>0.31574534230000001</v>
      </c>
      <c r="AK38">
        <v>-26.3287637</v>
      </c>
      <c r="AL38">
        <v>-28.352889300000001</v>
      </c>
      <c r="BF38">
        <v>0.80316445800000003</v>
      </c>
    </row>
    <row r="39" spans="1:58" ht="15.75">
      <c r="A39" t="s">
        <v>201</v>
      </c>
      <c r="B39" t="s">
        <v>17</v>
      </c>
      <c r="C39" s="52">
        <v>43368</v>
      </c>
      <c r="D39" s="10">
        <v>2</v>
      </c>
      <c r="O39" s="30"/>
      <c r="P39" s="30"/>
      <c r="AC39" s="55">
        <v>-2.8</v>
      </c>
      <c r="AD39">
        <v>6.2</v>
      </c>
      <c r="AF39">
        <v>2.6</v>
      </c>
      <c r="AG39">
        <v>1.5561819959999998</v>
      </c>
      <c r="AH39">
        <v>0.19586015210000002</v>
      </c>
      <c r="AI39">
        <v>0.11811000590000001</v>
      </c>
      <c r="AJ39">
        <v>0.96982925689999999</v>
      </c>
      <c r="AK39">
        <v>-26.322118199999998</v>
      </c>
      <c r="BF39">
        <v>3.3293017040000001</v>
      </c>
    </row>
    <row r="40" spans="1:58" ht="15.75">
      <c r="A40" t="s">
        <v>201</v>
      </c>
      <c r="B40" t="s">
        <v>17</v>
      </c>
      <c r="C40" s="52">
        <v>43368</v>
      </c>
      <c r="D40" s="10">
        <v>3</v>
      </c>
      <c r="O40" s="30"/>
      <c r="P40" s="30"/>
      <c r="AC40" s="55">
        <v>-2.9</v>
      </c>
      <c r="AD40">
        <v>12.1</v>
      </c>
      <c r="AF40">
        <v>16.600000000000001</v>
      </c>
      <c r="AG40">
        <v>2.0581269230000001</v>
      </c>
      <c r="AH40">
        <v>0</v>
      </c>
      <c r="AI40">
        <v>0.11965981779999998</v>
      </c>
      <c r="AJ40">
        <v>1.073542818</v>
      </c>
      <c r="AK40">
        <v>-22.097631740000001</v>
      </c>
      <c r="AL40">
        <v>-29.15077883</v>
      </c>
      <c r="BF40">
        <v>2.0491828289999998</v>
      </c>
    </row>
    <row r="41" spans="1:58" ht="15.75">
      <c r="A41" t="s">
        <v>201</v>
      </c>
      <c r="B41" t="s">
        <v>17</v>
      </c>
      <c r="C41" s="52">
        <v>43368</v>
      </c>
      <c r="D41" s="10">
        <v>4</v>
      </c>
      <c r="O41" s="30"/>
      <c r="P41" s="30"/>
      <c r="AC41" s="55">
        <v>-0.7</v>
      </c>
      <c r="AD41">
        <v>33.6</v>
      </c>
      <c r="AF41">
        <v>54.8</v>
      </c>
      <c r="AG41">
        <v>2.9873649060000003</v>
      </c>
      <c r="AH41">
        <v>0.2801223384</v>
      </c>
      <c r="AI41">
        <v>0.47416417629999996</v>
      </c>
      <c r="AJ41">
        <v>1.125122376</v>
      </c>
      <c r="AK41">
        <v>-22.937970020000002</v>
      </c>
      <c r="AL41">
        <v>-27.707264639999998</v>
      </c>
      <c r="BF41">
        <v>1.5147671030000001</v>
      </c>
    </row>
    <row r="42" spans="1:58" ht="15.75">
      <c r="A42" t="s">
        <v>201</v>
      </c>
      <c r="B42" t="s">
        <v>17</v>
      </c>
      <c r="C42" s="52">
        <v>43368</v>
      </c>
      <c r="D42" s="10">
        <v>5</v>
      </c>
      <c r="O42" s="30"/>
      <c r="P42" s="30"/>
      <c r="AC42" s="55">
        <v>9.6999999999999993</v>
      </c>
      <c r="AD42">
        <v>90.7</v>
      </c>
      <c r="AF42">
        <v>44.4</v>
      </c>
      <c r="AG42">
        <v>5.9872219449999999</v>
      </c>
      <c r="AH42">
        <v>0.30621156799999999</v>
      </c>
      <c r="AI42">
        <v>0.36612221370000003</v>
      </c>
      <c r="AJ42">
        <v>1.9605112989999998</v>
      </c>
      <c r="AK42">
        <v>-25.625792440000001</v>
      </c>
      <c r="AL42">
        <v>-28.440351790000001</v>
      </c>
      <c r="BF42">
        <v>4.0144364259999996</v>
      </c>
    </row>
    <row r="43" spans="1:58" ht="15.75">
      <c r="A43" t="s">
        <v>201</v>
      </c>
      <c r="B43" t="s">
        <v>12</v>
      </c>
      <c r="C43" s="52">
        <v>43368</v>
      </c>
      <c r="D43" s="10">
        <v>6</v>
      </c>
      <c r="O43" s="30"/>
      <c r="P43" s="30"/>
      <c r="AC43" s="55">
        <v>23.7</v>
      </c>
      <c r="AD43">
        <v>27.5</v>
      </c>
      <c r="AF43">
        <v>123.6</v>
      </c>
      <c r="AG43">
        <v>0.90935829950000002</v>
      </c>
      <c r="AH43">
        <v>0.3861775529</v>
      </c>
      <c r="AI43">
        <v>0.29398344070000004</v>
      </c>
      <c r="AJ43">
        <v>3.5714517000000001E-2</v>
      </c>
      <c r="AK43">
        <v>-25.126345570000002</v>
      </c>
      <c r="AL43">
        <v>-26.075341590000001</v>
      </c>
      <c r="BF43">
        <v>1.3724061080000001</v>
      </c>
    </row>
    <row r="44" spans="1:58" ht="15.75">
      <c r="A44" t="s">
        <v>201</v>
      </c>
      <c r="B44" t="s">
        <v>12</v>
      </c>
      <c r="C44" s="52">
        <v>43368</v>
      </c>
      <c r="D44" s="10">
        <v>7</v>
      </c>
      <c r="O44" s="30"/>
      <c r="P44" s="30"/>
      <c r="AC44" s="55">
        <v>1.8</v>
      </c>
      <c r="AD44">
        <v>8.4</v>
      </c>
      <c r="AF44">
        <v>40.1</v>
      </c>
      <c r="AG44">
        <v>3.724553266</v>
      </c>
      <c r="AH44">
        <v>0.18548342540000001</v>
      </c>
      <c r="AI44">
        <v>0.31566298339999999</v>
      </c>
      <c r="AJ44">
        <v>2.2832811049999999</v>
      </c>
      <c r="AK44">
        <v>-25.651701580000001</v>
      </c>
      <c r="AL44">
        <v>-28.053418300000001</v>
      </c>
      <c r="BF44">
        <v>2.1791906029999999</v>
      </c>
    </row>
    <row r="45" spans="1:58" ht="15.75">
      <c r="A45" t="s">
        <v>201</v>
      </c>
      <c r="B45" t="s">
        <v>12</v>
      </c>
      <c r="C45" s="52">
        <v>43368</v>
      </c>
      <c r="D45" s="10">
        <v>8</v>
      </c>
      <c r="O45" s="30"/>
      <c r="P45" s="30"/>
      <c r="S45">
        <v>20.204166666666666</v>
      </c>
      <c r="Y45">
        <v>1.7030971728508071</v>
      </c>
      <c r="AC45" s="55">
        <v>7.7</v>
      </c>
      <c r="AD45">
        <v>8</v>
      </c>
      <c r="AF45">
        <v>12</v>
      </c>
      <c r="AG45">
        <v>3.9269650280000001</v>
      </c>
      <c r="AH45">
        <v>2.3607573149999999</v>
      </c>
      <c r="AI45">
        <v>1.713052209</v>
      </c>
      <c r="AJ45">
        <v>3.6347576590000004</v>
      </c>
      <c r="AK45">
        <v>-25.380488549999999</v>
      </c>
      <c r="AL45">
        <v>-28.364822839999999</v>
      </c>
      <c r="BF45">
        <v>2.9121695500000002</v>
      </c>
    </row>
    <row r="46" spans="1:58" ht="15.75">
      <c r="A46" t="s">
        <v>201</v>
      </c>
      <c r="B46" t="s">
        <v>17</v>
      </c>
      <c r="C46" s="52">
        <v>43368</v>
      </c>
      <c r="D46" s="10">
        <v>9</v>
      </c>
      <c r="O46" s="30"/>
      <c r="P46" s="30"/>
      <c r="S46">
        <v>18.515000000000001</v>
      </c>
      <c r="Y46">
        <v>1.0153591464598466</v>
      </c>
      <c r="AC46" s="55">
        <v>-1.9</v>
      </c>
      <c r="AD46">
        <v>59.3</v>
      </c>
      <c r="AF46">
        <v>8.1</v>
      </c>
      <c r="AG46">
        <v>3.0349865970000001</v>
      </c>
      <c r="AH46">
        <v>0.45295747769999994</v>
      </c>
      <c r="AI46">
        <v>0.15385698710000001</v>
      </c>
      <c r="AJ46">
        <v>0.29973974199999998</v>
      </c>
      <c r="AK46">
        <v>-22.887111430000001</v>
      </c>
      <c r="AL46">
        <v>-28.29528814</v>
      </c>
      <c r="BF46">
        <v>1.891259974</v>
      </c>
    </row>
    <row r="47" spans="1:58" ht="15.75">
      <c r="A47" t="s">
        <v>201</v>
      </c>
      <c r="B47" t="s">
        <v>12</v>
      </c>
      <c r="C47" s="52">
        <v>43368</v>
      </c>
      <c r="D47" s="10">
        <v>10</v>
      </c>
      <c r="O47" s="30"/>
      <c r="P47" s="30"/>
      <c r="S47">
        <v>19.334349999999997</v>
      </c>
      <c r="Y47">
        <v>1.1867565491404262</v>
      </c>
      <c r="AC47" s="55">
        <v>5.9</v>
      </c>
      <c r="AD47">
        <v>28.3</v>
      </c>
      <c r="AF47">
        <v>72.599999999999994</v>
      </c>
      <c r="AG47">
        <v>3.1459745410000002</v>
      </c>
      <c r="AH47">
        <v>0.47921455940000002</v>
      </c>
      <c r="AI47">
        <v>0.50353037769999998</v>
      </c>
      <c r="AJ47">
        <v>0.29875270939999998</v>
      </c>
      <c r="AK47">
        <v>-25.516797239999999</v>
      </c>
      <c r="AL47">
        <v>-28.86544322</v>
      </c>
      <c r="BF47">
        <v>1.1965343669999999</v>
      </c>
    </row>
    <row r="48" spans="1:58" ht="15.75">
      <c r="A48" t="s">
        <v>201</v>
      </c>
      <c r="B48" t="s">
        <v>12</v>
      </c>
      <c r="C48" s="52">
        <v>43368</v>
      </c>
      <c r="D48" s="10">
        <v>11</v>
      </c>
      <c r="O48" s="30">
        <v>209500</v>
      </c>
      <c r="P48" s="30"/>
      <c r="S48">
        <v>18.856842105263155</v>
      </c>
      <c r="Y48">
        <v>1.2779859632857551</v>
      </c>
      <c r="AC48" s="55">
        <v>2.8</v>
      </c>
      <c r="AD48">
        <v>27.3</v>
      </c>
      <c r="AF48">
        <v>35</v>
      </c>
      <c r="AG48">
        <v>3.898988712</v>
      </c>
      <c r="AH48">
        <v>0.79864983430000003</v>
      </c>
      <c r="AI48">
        <v>0.63898420739999995</v>
      </c>
      <c r="AJ48">
        <v>0.7701775005</v>
      </c>
      <c r="AK48">
        <v>-25.251918719999999</v>
      </c>
      <c r="AL48">
        <v>-25.15843602</v>
      </c>
      <c r="BF48">
        <v>1.659033634</v>
      </c>
    </row>
    <row r="49" spans="1:59" ht="15.75">
      <c r="A49" t="s">
        <v>201</v>
      </c>
      <c r="B49" t="s">
        <v>17</v>
      </c>
      <c r="C49" s="52">
        <v>43368</v>
      </c>
      <c r="D49" s="10">
        <v>12</v>
      </c>
      <c r="O49" s="30"/>
      <c r="P49" s="30"/>
      <c r="S49">
        <v>19.416999999999998</v>
      </c>
      <c r="Y49">
        <v>1.3256610961594764</v>
      </c>
      <c r="AC49" s="55">
        <v>2.8010000000000002</v>
      </c>
      <c r="AF49">
        <v>39</v>
      </c>
      <c r="AG49">
        <v>7.9036198839999994</v>
      </c>
      <c r="AH49">
        <v>0.34014637460000002</v>
      </c>
      <c r="AI49">
        <v>0.60167215979999999</v>
      </c>
      <c r="AJ49">
        <v>1.6408043429999999</v>
      </c>
      <c r="AK49">
        <v>-25.312610240000001</v>
      </c>
      <c r="AL49">
        <v>-27.157440309999998</v>
      </c>
      <c r="BF49">
        <v>2.1888364419999999</v>
      </c>
    </row>
    <row r="50" spans="1:59" ht="15.75">
      <c r="B50" t="e">
        <v>#N/A</v>
      </c>
      <c r="D50" s="10"/>
      <c r="O50" s="30"/>
      <c r="P50" s="30"/>
      <c r="S50">
        <v>18.76805263157895</v>
      </c>
      <c r="Y50">
        <v>1.5084875450465407</v>
      </c>
    </row>
    <row r="51" spans="1:59" ht="15.75">
      <c r="A51" t="s">
        <v>221</v>
      </c>
      <c r="B51" t="s">
        <v>17</v>
      </c>
      <c r="C51" s="52">
        <v>43637</v>
      </c>
      <c r="D51" s="10">
        <v>4</v>
      </c>
      <c r="O51" s="30"/>
      <c r="P51" s="30"/>
      <c r="S51">
        <v>19.859941176470585</v>
      </c>
      <c r="Y51">
        <v>1.300023005474088</v>
      </c>
      <c r="AD51">
        <v>192.3</v>
      </c>
      <c r="AE51" s="14"/>
      <c r="AF51">
        <v>147.9</v>
      </c>
      <c r="AG51" s="14">
        <v>0.57351973684210533</v>
      </c>
      <c r="AH51">
        <v>0</v>
      </c>
      <c r="AI51">
        <v>0</v>
      </c>
    </row>
    <row r="52" spans="1:59" ht="15.75">
      <c r="A52" t="s">
        <v>221</v>
      </c>
      <c r="B52" t="s">
        <v>17</v>
      </c>
      <c r="C52" s="52">
        <v>43637</v>
      </c>
      <c r="D52" s="10">
        <v>4</v>
      </c>
      <c r="O52" s="30"/>
      <c r="P52" s="30"/>
      <c r="S52">
        <v>18.495117647058819</v>
      </c>
      <c r="Y52">
        <v>0.90470425714470482</v>
      </c>
      <c r="AD52">
        <v>25.8</v>
      </c>
      <c r="AE52" s="14"/>
      <c r="AF52">
        <v>63.7</v>
      </c>
      <c r="AG52" s="14">
        <v>0.28521314387211366</v>
      </c>
      <c r="AH52">
        <v>0</v>
      </c>
      <c r="AI52">
        <v>0</v>
      </c>
    </row>
    <row r="53" spans="1:59" ht="15.75">
      <c r="A53" t="s">
        <v>221</v>
      </c>
      <c r="B53" t="s">
        <v>17</v>
      </c>
      <c r="C53" s="52">
        <v>43637</v>
      </c>
      <c r="D53" s="10">
        <v>5</v>
      </c>
      <c r="O53" s="30"/>
      <c r="P53" s="30"/>
      <c r="S53">
        <v>19.964125000000003</v>
      </c>
      <c r="Y53">
        <v>2.2604823822658733</v>
      </c>
      <c r="AD53">
        <v>224.4</v>
      </c>
      <c r="AE53" s="14"/>
      <c r="AF53">
        <v>207.6</v>
      </c>
      <c r="AG53" s="14">
        <v>0.68184454756380508</v>
      </c>
      <c r="AH53">
        <v>0</v>
      </c>
      <c r="AI53">
        <v>0</v>
      </c>
    </row>
    <row r="54" spans="1:59" ht="15.75">
      <c r="A54" t="s">
        <v>221</v>
      </c>
      <c r="B54" t="s">
        <v>17</v>
      </c>
      <c r="C54" s="52">
        <v>43637</v>
      </c>
      <c r="D54" s="10">
        <v>5</v>
      </c>
      <c r="O54" s="30"/>
      <c r="P54" s="30"/>
      <c r="S54">
        <v>19.139578947368424</v>
      </c>
      <c r="V54">
        <v>3.0092454104640796</v>
      </c>
      <c r="Y54">
        <v>1.1062130856429904</v>
      </c>
      <c r="AD54">
        <v>169.4</v>
      </c>
      <c r="AE54" s="14"/>
      <c r="AF54">
        <v>183.7</v>
      </c>
      <c r="AG54" s="14">
        <v>0.36164465786314526</v>
      </c>
      <c r="AH54">
        <v>0</v>
      </c>
      <c r="AI54">
        <v>0</v>
      </c>
    </row>
    <row r="55" spans="1:59" ht="15.75">
      <c r="A55" t="s">
        <v>221</v>
      </c>
      <c r="B55" t="s">
        <v>17</v>
      </c>
      <c r="C55" s="52">
        <v>43637</v>
      </c>
      <c r="D55" s="10">
        <v>9</v>
      </c>
      <c r="O55" s="30"/>
      <c r="P55" s="30"/>
      <c r="S55">
        <v>19.076058823529412</v>
      </c>
      <c r="Y55">
        <v>1.6060234235775901</v>
      </c>
      <c r="AD55">
        <v>173.6</v>
      </c>
      <c r="AE55" s="14"/>
      <c r="AF55">
        <v>190.4</v>
      </c>
      <c r="AG55" s="14">
        <v>0.86778400780107257</v>
      </c>
      <c r="AH55">
        <v>0</v>
      </c>
      <c r="AI55">
        <v>0</v>
      </c>
    </row>
    <row r="56" spans="1:59" ht="16.5" thickBot="1">
      <c r="B56" t="e">
        <v>#N/A</v>
      </c>
      <c r="D56" s="10"/>
      <c r="O56" s="30"/>
      <c r="P56" s="30"/>
    </row>
    <row r="57" spans="1:59" ht="16.5" thickBot="1">
      <c r="A57" t="s">
        <v>189</v>
      </c>
      <c r="B57" t="s">
        <v>12</v>
      </c>
      <c r="C57" s="52">
        <v>44424</v>
      </c>
      <c r="D57" s="10">
        <v>1</v>
      </c>
      <c r="E57">
        <v>0.42199999999999999</v>
      </c>
      <c r="G57" s="18">
        <v>280</v>
      </c>
      <c r="H57" s="32">
        <v>44425.69027777778</v>
      </c>
      <c r="I57" s="32">
        <v>44426.640277777777</v>
      </c>
      <c r="J57" s="18">
        <v>0.94999999999708962</v>
      </c>
      <c r="K57">
        <v>3142.5461942613001</v>
      </c>
      <c r="O57">
        <v>0.82499999999999996</v>
      </c>
      <c r="P57">
        <v>1.0940000000000001</v>
      </c>
      <c r="Q57" s="18">
        <v>4167.2067109355912</v>
      </c>
      <c r="R57">
        <v>0.20108426033659343</v>
      </c>
      <c r="S57" s="12">
        <v>19.875277777777775</v>
      </c>
      <c r="T57" s="18">
        <v>989</v>
      </c>
      <c r="U57">
        <v>23.7</v>
      </c>
      <c r="V57">
        <v>29.761437109489748</v>
      </c>
      <c r="W57" s="18">
        <v>959.23856289051025</v>
      </c>
      <c r="X57" s="18">
        <v>20.491930248289943</v>
      </c>
      <c r="Y57" s="18">
        <v>0.11806975171005618</v>
      </c>
      <c r="Z57" s="18">
        <v>1.7030971728508071</v>
      </c>
      <c r="AA57" s="18">
        <v>9.6518813017614655E-2</v>
      </c>
      <c r="AB57" s="18">
        <v>2.0833685584166437</v>
      </c>
      <c r="AC57" s="18">
        <v>34.6</v>
      </c>
      <c r="AD57">
        <v>-2.2000000000000002</v>
      </c>
      <c r="AF57">
        <v>33.9</v>
      </c>
      <c r="AG57" s="25">
        <v>0.513713198477869</v>
      </c>
      <c r="AH57">
        <v>0.1490305419699762</v>
      </c>
      <c r="AI57">
        <v>0.32725115161225715</v>
      </c>
      <c r="AJ57">
        <v>7.0340056078509919E-2</v>
      </c>
      <c r="AK57">
        <v>-26.775566734571932</v>
      </c>
      <c r="AL57" s="18">
        <v>-28.928742041636912</v>
      </c>
      <c r="AO57">
        <v>4167.2067109355912</v>
      </c>
      <c r="AP57">
        <v>0.48253968253820423</v>
      </c>
      <c r="AQ57" s="32">
        <v>0.20108426033659343</v>
      </c>
      <c r="AS57">
        <v>2600</v>
      </c>
      <c r="AT57">
        <v>0.26</v>
      </c>
      <c r="AU57">
        <v>959.23856289051025</v>
      </c>
      <c r="AV57" s="18">
        <v>20.491930248289943</v>
      </c>
      <c r="AW57">
        <v>0.13806975171005575</v>
      </c>
      <c r="AX57">
        <v>1.4563961899407709</v>
      </c>
      <c r="AY57" s="18">
        <v>0.12136951191592593</v>
      </c>
      <c r="AZ57" s="18">
        <v>1.6567938451947211</v>
      </c>
      <c r="BA57" s="12">
        <v>0.54679392456938825</v>
      </c>
      <c r="BF57">
        <v>1.4002867844505746</v>
      </c>
      <c r="BG57" s="18">
        <v>44427.65902777778</v>
      </c>
    </row>
    <row r="58" spans="1:59" ht="16.5" thickBot="1">
      <c r="A58" t="s">
        <v>189</v>
      </c>
      <c r="B58" t="s">
        <v>17</v>
      </c>
      <c r="C58" s="52">
        <v>44424</v>
      </c>
      <c r="D58" s="10">
        <v>2</v>
      </c>
      <c r="E58">
        <v>0.74</v>
      </c>
      <c r="G58" s="18">
        <v>280</v>
      </c>
      <c r="H58" s="32">
        <v>44425.693749999999</v>
      </c>
      <c r="I58" s="32">
        <v>44426.624305555553</v>
      </c>
      <c r="J58" s="18">
        <v>0.93055555555474712</v>
      </c>
      <c r="K58">
        <v>13594.814525470831</v>
      </c>
      <c r="O58">
        <v>0.82599999999999996</v>
      </c>
      <c r="P58">
        <v>1.149</v>
      </c>
      <c r="Q58" s="18">
        <v>18910.946597779643</v>
      </c>
      <c r="R58">
        <v>1.8910946597779643</v>
      </c>
      <c r="S58" s="12">
        <v>18.183352941176469</v>
      </c>
      <c r="T58" s="18">
        <v>989</v>
      </c>
      <c r="U58">
        <v>23.7</v>
      </c>
      <c r="V58">
        <v>29.761437109489748</v>
      </c>
      <c r="W58" s="18">
        <v>959.23856289051025</v>
      </c>
      <c r="X58" s="18">
        <v>18.747511572755847</v>
      </c>
      <c r="Y58" s="18">
        <v>1.862488427244152</v>
      </c>
      <c r="Z58" s="18">
        <v>1.0153591464598466</v>
      </c>
      <c r="AA58" s="18">
        <v>1.8550621210025362</v>
      </c>
      <c r="AB58" s="18">
        <v>1.0194238987295774</v>
      </c>
      <c r="AC58" s="18">
        <v>-17.600000000000001</v>
      </c>
      <c r="AD58">
        <v>-18.3</v>
      </c>
      <c r="AF58">
        <v>20.9</v>
      </c>
      <c r="AG58" s="25">
        <v>0.61585331594261061</v>
      </c>
      <c r="AH58">
        <v>1.3418040823059656</v>
      </c>
      <c r="AI58">
        <v>0.49872780174576103</v>
      </c>
      <c r="AJ58">
        <v>1.1032936289756194</v>
      </c>
      <c r="AK58">
        <v>-26.328189642039284</v>
      </c>
      <c r="AL58" s="18">
        <v>-27.582945059569244</v>
      </c>
      <c r="AO58">
        <v>18910.946597779643</v>
      </c>
      <c r="AP58">
        <v>1</v>
      </c>
      <c r="AQ58">
        <v>1.8910946597779643</v>
      </c>
      <c r="AS58">
        <v>16000</v>
      </c>
      <c r="AT58">
        <v>1.6</v>
      </c>
      <c r="AU58">
        <v>959.23856289051025</v>
      </c>
      <c r="AV58" s="18">
        <v>18.747511572755847</v>
      </c>
      <c r="AW58">
        <v>1.8824884272441516</v>
      </c>
      <c r="AX58">
        <v>1.0045717319741572</v>
      </c>
      <c r="AY58" s="18">
        <v>1.8802075850988844</v>
      </c>
      <c r="AZ58" s="18">
        <v>1.0057903578122771</v>
      </c>
      <c r="BA58" s="12"/>
      <c r="BF58">
        <v>3.6995358889249332</v>
      </c>
      <c r="BG58" s="18">
        <v>44426.624305555553</v>
      </c>
    </row>
    <row r="59" spans="1:59" ht="16.5" thickBot="1">
      <c r="A59" t="s">
        <v>189</v>
      </c>
      <c r="B59" t="s">
        <v>17</v>
      </c>
      <c r="C59" s="52">
        <v>44424</v>
      </c>
      <c r="D59" s="10">
        <v>3</v>
      </c>
      <c r="E59">
        <v>0.623</v>
      </c>
      <c r="G59" s="18">
        <v>280</v>
      </c>
      <c r="H59" s="32">
        <v>44425.722916666666</v>
      </c>
      <c r="I59" s="32">
        <v>44426.627083333333</v>
      </c>
      <c r="J59" s="18">
        <v>0.90416666666715173</v>
      </c>
      <c r="K59">
        <v>9614.0138951032495</v>
      </c>
      <c r="O59">
        <v>0.81</v>
      </c>
      <c r="P59">
        <v>1.127</v>
      </c>
      <c r="Q59" s="18">
        <v>13376.535382446127</v>
      </c>
      <c r="R59">
        <v>1.3376535382446126</v>
      </c>
      <c r="S59" s="12">
        <v>18.896562500000002</v>
      </c>
      <c r="T59" s="18">
        <v>989</v>
      </c>
      <c r="U59">
        <v>23.7</v>
      </c>
      <c r="V59">
        <v>29.761437109489748</v>
      </c>
      <c r="W59" s="18">
        <v>959.23856289051025</v>
      </c>
      <c r="X59" s="18">
        <v>19.482849246786561</v>
      </c>
      <c r="Y59" s="18">
        <v>1.1271507532134386</v>
      </c>
      <c r="Z59" s="18">
        <v>1.1867565491404262</v>
      </c>
      <c r="AA59" s="18">
        <v>1.0725032862844488</v>
      </c>
      <c r="AB59" s="18">
        <v>1.2472255846215103</v>
      </c>
      <c r="AC59" s="18">
        <v>-14.7</v>
      </c>
      <c r="AD59">
        <v>-15.1</v>
      </c>
      <c r="AF59">
        <v>5.3</v>
      </c>
      <c r="AG59" s="25">
        <v>0.39553933819854037</v>
      </c>
      <c r="AH59">
        <v>1.0638699923765202</v>
      </c>
      <c r="AI59">
        <v>0.30724282715185441</v>
      </c>
      <c r="AJ59">
        <v>1.2050254123762871</v>
      </c>
      <c r="AK59">
        <v>-27.081828492692011</v>
      </c>
      <c r="AL59" s="18">
        <v>-28.630932378454133</v>
      </c>
      <c r="AO59">
        <v>13376.535382446127</v>
      </c>
      <c r="AP59">
        <v>1</v>
      </c>
      <c r="AQ59">
        <v>1.3376535382446126</v>
      </c>
      <c r="AS59">
        <v>1300</v>
      </c>
      <c r="AT59">
        <v>0.13</v>
      </c>
      <c r="AU59">
        <v>959.23856289051025</v>
      </c>
      <c r="AV59" s="18">
        <v>19.482849246786561</v>
      </c>
      <c r="AW59">
        <v>1.1471507532134382</v>
      </c>
      <c r="AX59">
        <v>1.1660660418846709</v>
      </c>
      <c r="AY59" s="18">
        <v>1.0966632978509701</v>
      </c>
      <c r="AZ59" s="18">
        <v>1.2197486146074998</v>
      </c>
      <c r="BA59" s="12"/>
      <c r="BF59">
        <v>3.1990063808844624</v>
      </c>
      <c r="BG59" s="18">
        <v>44426.627083333333</v>
      </c>
    </row>
    <row r="60" spans="1:59" ht="16.5" thickBot="1">
      <c r="A60" t="s">
        <v>189</v>
      </c>
      <c r="B60" t="s">
        <v>17</v>
      </c>
      <c r="C60" s="52">
        <v>44424</v>
      </c>
      <c r="D60" s="10">
        <v>4</v>
      </c>
      <c r="E60">
        <v>0.94299999999999995</v>
      </c>
      <c r="G60" s="18">
        <v>280</v>
      </c>
      <c r="H60" s="32">
        <v>44425.71875</v>
      </c>
      <c r="I60" s="32">
        <v>44426.629861111112</v>
      </c>
      <c r="J60" s="18">
        <v>0.91111111111240461</v>
      </c>
      <c r="K60">
        <v>14592.355703978666</v>
      </c>
      <c r="O60">
        <v>0.83099999999999996</v>
      </c>
      <c r="P60">
        <v>1.125</v>
      </c>
      <c r="Q60" s="18">
        <v>19754.994184086645</v>
      </c>
      <c r="R60">
        <v>1.9754994184086645</v>
      </c>
      <c r="S60" s="12">
        <v>18.490520000000004</v>
      </c>
      <c r="T60" s="18">
        <v>989</v>
      </c>
      <c r="U60">
        <v>23.7</v>
      </c>
      <c r="V60">
        <v>29.761437109489748</v>
      </c>
      <c r="W60" s="18">
        <v>959.23856289051025</v>
      </c>
      <c r="X60" s="18">
        <v>19.064208829235046</v>
      </c>
      <c r="Y60" s="18">
        <v>1.5457911707649536</v>
      </c>
      <c r="Z60" s="18">
        <v>1.2779859632857551</v>
      </c>
      <c r="AA60" s="18">
        <v>1.4342369827823753</v>
      </c>
      <c r="AB60" s="18">
        <v>1.3773870302634763</v>
      </c>
      <c r="AC60" s="18">
        <v>-16.399999999999999</v>
      </c>
      <c r="AD60">
        <v>-4</v>
      </c>
      <c r="AF60">
        <v>1.9</v>
      </c>
      <c r="AG60" s="25">
        <v>0.55697525937749404</v>
      </c>
      <c r="AH60">
        <v>1.3180892107845643</v>
      </c>
      <c r="AI60">
        <v>0.42024241819632885</v>
      </c>
      <c r="AJ60">
        <v>1.1634328012769355</v>
      </c>
      <c r="AK60">
        <v>-25.611483923297811</v>
      </c>
      <c r="AL60" s="18">
        <v>-27.489318814852489</v>
      </c>
      <c r="AO60">
        <v>19754.994184086645</v>
      </c>
      <c r="AP60">
        <v>1</v>
      </c>
      <c r="AQ60">
        <v>1.9754994184086645</v>
      </c>
      <c r="AS60">
        <v>18900</v>
      </c>
      <c r="AT60">
        <v>1.89</v>
      </c>
      <c r="AU60">
        <v>959.23856289051025</v>
      </c>
      <c r="AV60" s="18">
        <v>19.064208829235046</v>
      </c>
      <c r="AW60">
        <v>1.5657911707649532</v>
      </c>
      <c r="AX60">
        <v>1.2616621266573831</v>
      </c>
      <c r="AY60" s="18">
        <v>1.4572094150643113</v>
      </c>
      <c r="AZ60" s="18">
        <v>1.3556729719053313</v>
      </c>
      <c r="BA60" s="12"/>
      <c r="BF60">
        <v>3.0974326574576292</v>
      </c>
      <c r="BG60" s="18">
        <v>44426.629861111112</v>
      </c>
    </row>
    <row r="61" spans="1:59" ht="16.5" thickBot="1">
      <c r="A61" t="s">
        <v>189</v>
      </c>
      <c r="B61" t="s">
        <v>17</v>
      </c>
      <c r="C61" s="52">
        <v>44424</v>
      </c>
      <c r="D61" s="10">
        <v>5</v>
      </c>
      <c r="E61">
        <v>0.69499999999999995</v>
      </c>
      <c r="G61" s="18">
        <v>280</v>
      </c>
      <c r="H61" s="32">
        <v>44425.727777777778</v>
      </c>
      <c r="I61" s="32">
        <v>44426.633333333331</v>
      </c>
      <c r="J61" s="18">
        <v>0.90555555555329192</v>
      </c>
      <c r="K61">
        <v>9276.8157932403919</v>
      </c>
      <c r="O61">
        <v>0.82499999999999996</v>
      </c>
      <c r="P61">
        <v>1.1240000000000001</v>
      </c>
      <c r="Q61" s="18">
        <v>12638.95872921479</v>
      </c>
      <c r="R61">
        <v>1.2638958729214791</v>
      </c>
      <c r="S61" s="12">
        <v>19.065076923076923</v>
      </c>
      <c r="T61" s="18">
        <v>989</v>
      </c>
      <c r="U61">
        <v>23.7</v>
      </c>
      <c r="V61">
        <v>29.761437109489748</v>
      </c>
      <c r="W61" s="18">
        <v>959.23856289051025</v>
      </c>
      <c r="X61" s="18">
        <v>19.656592016177388</v>
      </c>
      <c r="Y61" s="18">
        <v>0.95340798382261127</v>
      </c>
      <c r="Z61" s="18">
        <v>1.3256610961594764</v>
      </c>
      <c r="AA61" s="18">
        <v>0.87280393552524793</v>
      </c>
      <c r="AB61" s="18">
        <v>1.448086817070634</v>
      </c>
      <c r="AC61" s="18">
        <v>-13.8</v>
      </c>
      <c r="AD61">
        <v>-11.7</v>
      </c>
      <c r="AF61">
        <v>35.299999999999997</v>
      </c>
      <c r="AG61" s="25">
        <v>0.474655567740006</v>
      </c>
      <c r="AH61">
        <v>0.91210710950304708</v>
      </c>
      <c r="AI61">
        <v>0.42416010367859636</v>
      </c>
      <c r="AJ61">
        <v>0.57066926527763939</v>
      </c>
      <c r="AK61">
        <v>-26.004688940556797</v>
      </c>
      <c r="AL61" s="18">
        <v>-27.93520518232177</v>
      </c>
      <c r="AO61">
        <v>12638.95872921479</v>
      </c>
      <c r="AP61">
        <v>1</v>
      </c>
      <c r="AQ61">
        <v>1.2638958729214791</v>
      </c>
      <c r="AS61">
        <v>12800</v>
      </c>
      <c r="AT61">
        <v>1.28</v>
      </c>
      <c r="AU61">
        <v>959.23856289051025</v>
      </c>
      <c r="AV61" s="18">
        <v>19.656592016177388</v>
      </c>
      <c r="AW61">
        <v>0.97340798382261084</v>
      </c>
      <c r="AX61">
        <v>1.2984235735956378</v>
      </c>
      <c r="AY61" s="18">
        <v>0.89642226242322698</v>
      </c>
      <c r="AZ61" s="18">
        <v>1.4099336059603094</v>
      </c>
      <c r="BA61" s="12"/>
      <c r="BF61">
        <v>2.7053246789640593</v>
      </c>
      <c r="BG61" s="18">
        <v>44426.633333333331</v>
      </c>
    </row>
    <row r="62" spans="1:59" ht="16.5" thickBot="1">
      <c r="A62" t="s">
        <v>189</v>
      </c>
      <c r="B62" t="s">
        <v>12</v>
      </c>
      <c r="C62" s="52">
        <v>44424</v>
      </c>
      <c r="D62" s="10">
        <v>7</v>
      </c>
      <c r="E62">
        <v>1.044</v>
      </c>
      <c r="G62" s="18">
        <v>280</v>
      </c>
      <c r="H62" s="32">
        <v>44425.698611111111</v>
      </c>
      <c r="I62" s="32">
        <v>44426.643055555556</v>
      </c>
      <c r="J62" s="18">
        <v>0.94444444444525288</v>
      </c>
      <c r="K62">
        <v>18095.641919736772</v>
      </c>
      <c r="O62">
        <v>0.82399999999999995</v>
      </c>
      <c r="P62">
        <v>1.1160000000000001</v>
      </c>
      <c r="Q62" s="18">
        <v>24508.175221391069</v>
      </c>
      <c r="R62">
        <v>2.4508175221391069</v>
      </c>
      <c r="S62" s="12">
        <v>18.414000000000001</v>
      </c>
      <c r="T62" s="18">
        <v>989</v>
      </c>
      <c r="U62">
        <v>23.7</v>
      </c>
      <c r="V62">
        <v>29.761437109489748</v>
      </c>
      <c r="W62" s="18">
        <v>959.23856289051025</v>
      </c>
      <c r="X62" s="18">
        <v>18.985314711621637</v>
      </c>
      <c r="Y62" s="18">
        <v>1.6246852883783625</v>
      </c>
      <c r="Z62" s="18">
        <v>1.5084875450465407</v>
      </c>
      <c r="AA62" s="18">
        <v>1.4102176559585495</v>
      </c>
      <c r="AB62" s="18">
        <v>1.7379001828432246</v>
      </c>
      <c r="AC62" s="18">
        <v>-14.8</v>
      </c>
      <c r="AD62">
        <v>4.5999999999999996</v>
      </c>
      <c r="AF62">
        <v>41.4</v>
      </c>
      <c r="AG62" s="25">
        <v>0.5764009975062343</v>
      </c>
      <c r="AH62">
        <v>0.96013747489296053</v>
      </c>
      <c r="AI62">
        <v>0.53395810473815464</v>
      </c>
      <c r="AJ62">
        <v>0.22856462842892772</v>
      </c>
      <c r="AK62">
        <v>-25.810303366205261</v>
      </c>
      <c r="AL62" s="18">
        <v>-28.631432209889919</v>
      </c>
      <c r="AO62">
        <v>24508.175221391069</v>
      </c>
      <c r="AP62">
        <v>1</v>
      </c>
      <c r="AQ62">
        <v>2.4508175221391069</v>
      </c>
      <c r="AS62">
        <v>20300</v>
      </c>
      <c r="AT62">
        <v>2.0299999999999998</v>
      </c>
      <c r="AU62">
        <v>959.23856289051025</v>
      </c>
      <c r="AV62" s="18">
        <v>18.985314711621637</v>
      </c>
      <c r="AW62">
        <v>1.644685288378362</v>
      </c>
      <c r="AX62">
        <v>1.4901437615190081</v>
      </c>
      <c r="AY62" s="18">
        <v>1.4310424003671336</v>
      </c>
      <c r="AZ62" s="18">
        <v>1.712609997796257</v>
      </c>
      <c r="BA62" s="12"/>
      <c r="BF62">
        <v>3.3484364758208005</v>
      </c>
      <c r="BG62" s="18">
        <v>44426.643055555556</v>
      </c>
    </row>
    <row r="63" spans="1:59" ht="16.5" thickBot="1">
      <c r="A63" t="s">
        <v>189</v>
      </c>
      <c r="B63" t="s">
        <v>12</v>
      </c>
      <c r="C63" s="52">
        <v>44424</v>
      </c>
      <c r="D63" s="10">
        <v>8</v>
      </c>
      <c r="E63">
        <v>0.91300000000000003</v>
      </c>
      <c r="G63" s="18">
        <v>280</v>
      </c>
      <c r="H63" s="32">
        <v>44425.702777777777</v>
      </c>
      <c r="I63" s="32">
        <v>44426.646527777775</v>
      </c>
      <c r="J63" s="18">
        <v>0.94374999999854481</v>
      </c>
      <c r="K63">
        <v>9798.2963681035617</v>
      </c>
      <c r="O63">
        <v>0.82399999999999995</v>
      </c>
      <c r="P63">
        <v>1.127</v>
      </c>
      <c r="Q63" s="18">
        <v>13401.310687928051</v>
      </c>
      <c r="R63">
        <v>0.64697624244693441</v>
      </c>
      <c r="S63" s="12">
        <v>19.507105263157893</v>
      </c>
      <c r="T63" s="18">
        <v>989</v>
      </c>
      <c r="U63">
        <v>23.7</v>
      </c>
      <c r="V63">
        <v>29.761437109489748</v>
      </c>
      <c r="W63" s="18">
        <v>959.23856289051025</v>
      </c>
      <c r="X63" s="18">
        <v>20.1123347742904</v>
      </c>
      <c r="Y63" s="18">
        <v>0.49766522570959992</v>
      </c>
      <c r="Z63" s="18">
        <v>1.300023005474088</v>
      </c>
      <c r="AA63" s="18">
        <v>0.45890341622532649</v>
      </c>
      <c r="AB63" s="18">
        <v>1.4098309569551388</v>
      </c>
      <c r="AC63" s="18">
        <v>13.6</v>
      </c>
      <c r="AD63">
        <v>-12.9</v>
      </c>
      <c r="AF63">
        <v>14.5</v>
      </c>
      <c r="AG63" s="25">
        <v>0.4364302014088699</v>
      </c>
      <c r="AH63">
        <v>0.71545002803879143</v>
      </c>
      <c r="AI63">
        <v>0.33205972814763374</v>
      </c>
      <c r="AJ63">
        <v>0.21398819327314217</v>
      </c>
      <c r="AK63">
        <v>-28.233889099927698</v>
      </c>
      <c r="AL63" s="18">
        <v>-27.979372733876243</v>
      </c>
      <c r="AO63">
        <v>13401.310687928051</v>
      </c>
      <c r="AP63">
        <v>0.48277087033713273</v>
      </c>
      <c r="AQ63">
        <v>0.64697624244693441</v>
      </c>
      <c r="AS63">
        <v>4400</v>
      </c>
      <c r="AT63">
        <v>0.44</v>
      </c>
      <c r="AU63">
        <v>959.23856289051025</v>
      </c>
      <c r="AV63" s="18">
        <v>20.1123347742904</v>
      </c>
      <c r="AW63">
        <v>0.5176652257095995</v>
      </c>
      <c r="AX63">
        <v>1.2497966066004904</v>
      </c>
      <c r="AY63" s="18">
        <v>0.48339494360147595</v>
      </c>
      <c r="AZ63" s="18">
        <v>1.3384009307724976</v>
      </c>
      <c r="BA63" s="12"/>
      <c r="BF63">
        <v>2.0952098930932119</v>
      </c>
      <c r="BG63" s="18">
        <v>44427.657638888886</v>
      </c>
    </row>
    <row r="64" spans="1:59" ht="16.5" thickBot="1">
      <c r="A64" t="s">
        <v>189</v>
      </c>
      <c r="B64" t="s">
        <v>17</v>
      </c>
      <c r="C64" s="52">
        <v>44424</v>
      </c>
      <c r="D64" s="10">
        <v>9</v>
      </c>
      <c r="E64">
        <v>0.71399999999999997</v>
      </c>
      <c r="G64" s="18">
        <v>280</v>
      </c>
      <c r="H64" s="32">
        <v>44425.731249999997</v>
      </c>
      <c r="I64" s="32">
        <v>44426.635416666664</v>
      </c>
      <c r="J64" s="18">
        <v>0.90416666666715173</v>
      </c>
      <c r="K64">
        <v>12640.734608301986</v>
      </c>
      <c r="O64">
        <v>0.81799999999999995</v>
      </c>
      <c r="P64">
        <v>1.115</v>
      </c>
      <c r="Q64" s="18">
        <v>17230.341183687917</v>
      </c>
      <c r="R64">
        <v>1.7230341183687916</v>
      </c>
      <c r="S64" s="12">
        <v>18.142578947368424</v>
      </c>
      <c r="T64" s="18">
        <v>989</v>
      </c>
      <c r="U64">
        <v>23.7</v>
      </c>
      <c r="V64">
        <v>29.761437109489748</v>
      </c>
      <c r="W64" s="18">
        <v>959.23856289051025</v>
      </c>
      <c r="X64" s="18">
        <v>18.705472520703307</v>
      </c>
      <c r="Y64" s="18">
        <v>1.9045274792966929</v>
      </c>
      <c r="Z64" s="18">
        <v>0.90470425714470482</v>
      </c>
      <c r="AA64" s="18">
        <v>1.9516439696446464</v>
      </c>
      <c r="AB64" s="18">
        <v>0.882862932567829</v>
      </c>
      <c r="AC64" s="18">
        <v>-11.8</v>
      </c>
      <c r="AD64">
        <v>7.6</v>
      </c>
      <c r="AF64">
        <v>33.200000000000003</v>
      </c>
      <c r="AG64" s="25">
        <v>0.64503145910316595</v>
      </c>
      <c r="AH64">
        <v>1.2745156248673395</v>
      </c>
      <c r="AI64">
        <v>0.49254169579546592</v>
      </c>
      <c r="AJ64">
        <v>0.87736598422051326</v>
      </c>
      <c r="AK64">
        <v>-26.367557585185367</v>
      </c>
      <c r="AL64" s="18">
        <v>-28.240144586463554</v>
      </c>
      <c r="AO64">
        <v>17230.341183687917</v>
      </c>
      <c r="AP64">
        <v>1</v>
      </c>
      <c r="AQ64">
        <v>1.7230341183687916</v>
      </c>
      <c r="AS64">
        <v>18000</v>
      </c>
      <c r="AT64">
        <v>1.8</v>
      </c>
      <c r="AU64">
        <v>959.23856289051025</v>
      </c>
      <c r="AV64" s="18">
        <v>18.705472520703307</v>
      </c>
      <c r="AW64">
        <v>1.9245274792966924</v>
      </c>
      <c r="AX64">
        <v>0.89530242457149256</v>
      </c>
      <c r="AY64" s="18">
        <v>1.9779276805799246</v>
      </c>
      <c r="AZ64" s="18">
        <v>0.87113100002908161</v>
      </c>
      <c r="BA64" s="12"/>
      <c r="BF64">
        <v>3.5954659127596242</v>
      </c>
      <c r="BG64" s="18">
        <v>44426.635416666664</v>
      </c>
    </row>
    <row r="65" spans="1:60" ht="15.75" thickBot="1">
      <c r="A65" t="s">
        <v>189</v>
      </c>
      <c r="B65" t="s">
        <v>12</v>
      </c>
      <c r="C65" s="52">
        <v>44424</v>
      </c>
      <c r="D65" s="10">
        <v>10</v>
      </c>
      <c r="E65">
        <v>0.53700000000000003</v>
      </c>
      <c r="G65" s="18">
        <v>280</v>
      </c>
      <c r="H65" s="32">
        <v>44425.710416666669</v>
      </c>
      <c r="I65" s="32">
        <v>44426.649305555555</v>
      </c>
      <c r="J65" s="18">
        <v>0.93888888888614019</v>
      </c>
      <c r="K65">
        <v>6332.0507140845766</v>
      </c>
      <c r="O65">
        <v>0.82499999999999996</v>
      </c>
      <c r="P65">
        <v>1.155</v>
      </c>
      <c r="Q65" s="18">
        <v>8864.8709997184069</v>
      </c>
      <c r="R65">
        <v>0.88648709997184072</v>
      </c>
      <c r="S65" s="12">
        <v>19.60942857142857</v>
      </c>
      <c r="T65" s="18">
        <v>989</v>
      </c>
      <c r="U65">
        <v>23.7</v>
      </c>
      <c r="V65">
        <v>29.761437109489748</v>
      </c>
      <c r="W65" s="18">
        <v>959.23856289051025</v>
      </c>
      <c r="X65" s="18">
        <v>20.217832776346064</v>
      </c>
      <c r="Y65" s="18">
        <v>0.39216722365393508</v>
      </c>
      <c r="Z65" s="18">
        <v>2.2604823822658733</v>
      </c>
      <c r="AA65" s="18">
        <v>0.26383956713658985</v>
      </c>
      <c r="AB65" s="18">
        <v>3.3599475226280449</v>
      </c>
      <c r="AC65" s="18">
        <v>32.700000000000003</v>
      </c>
      <c r="AG65">
        <v>0.10292554773470804</v>
      </c>
      <c r="AH65">
        <v>0.71523948397408799</v>
      </c>
      <c r="AI65">
        <v>9.0068404877565164E-2</v>
      </c>
      <c r="AJ65">
        <v>0.20548801427580055</v>
      </c>
      <c r="AK65">
        <v>-27.904725891457417</v>
      </c>
      <c r="AL65" s="18">
        <v>-30.041378212718456</v>
      </c>
      <c r="AO65">
        <v>8864.8709997184069</v>
      </c>
      <c r="AP65">
        <v>1</v>
      </c>
      <c r="AQ65">
        <v>0.88648709997184072</v>
      </c>
      <c r="AS65">
        <v>3600</v>
      </c>
      <c r="AT65">
        <v>0.36</v>
      </c>
      <c r="AU65">
        <v>959.23856289051025</v>
      </c>
      <c r="AV65" s="18">
        <v>20.217832776346064</v>
      </c>
      <c r="AW65">
        <v>0.41216722365393466</v>
      </c>
      <c r="AX65">
        <v>2.1507947480951475</v>
      </c>
      <c r="AY65" s="18"/>
      <c r="AZ65" s="18"/>
      <c r="BA65" s="12"/>
      <c r="BF65">
        <v>2.3686011591829912</v>
      </c>
      <c r="BG65" s="18">
        <v>44426.649305555555</v>
      </c>
      <c r="BH65" s="32"/>
    </row>
    <row r="66" spans="1:60" ht="16.5" thickBot="1">
      <c r="A66" t="s">
        <v>189</v>
      </c>
      <c r="B66" t="s">
        <v>12</v>
      </c>
      <c r="C66" s="52">
        <v>44424</v>
      </c>
      <c r="D66" s="10">
        <v>11</v>
      </c>
      <c r="E66">
        <v>0.64400000000000002</v>
      </c>
      <c r="G66" s="18">
        <v>280</v>
      </c>
      <c r="H66" s="32">
        <v>44425.715277777781</v>
      </c>
      <c r="I66" s="32">
        <v>44426.652777777781</v>
      </c>
      <c r="J66" s="18">
        <v>0.9375</v>
      </c>
      <c r="K66">
        <v>9861.868467017126</v>
      </c>
      <c r="O66">
        <v>0.82499999999999996</v>
      </c>
      <c r="P66">
        <v>1.1259999999999999</v>
      </c>
      <c r="Q66" s="18">
        <v>13459.956234983374</v>
      </c>
      <c r="R66">
        <v>1.3459956234983375</v>
      </c>
      <c r="S66" s="12">
        <v>18.809649999999998</v>
      </c>
      <c r="T66" s="18">
        <v>989</v>
      </c>
      <c r="U66">
        <v>23.7</v>
      </c>
      <c r="V66">
        <v>29.761437109489748</v>
      </c>
      <c r="W66" s="18">
        <v>959.23856289051025</v>
      </c>
      <c r="X66" s="18">
        <v>19.393240190368953</v>
      </c>
      <c r="Y66" s="18">
        <v>1.2167598096310464</v>
      </c>
      <c r="Z66" s="18">
        <v>1.1062130856429904</v>
      </c>
      <c r="AA66" s="18">
        <v>1.1832096128328995</v>
      </c>
      <c r="AB66" s="18">
        <v>1.1375800271565473</v>
      </c>
      <c r="AC66" s="18">
        <v>-13.9</v>
      </c>
      <c r="AF66">
        <v>11.4</v>
      </c>
      <c r="AG66" s="25"/>
      <c r="AK66">
        <v>-27.599844222390495</v>
      </c>
      <c r="AL66" s="18"/>
      <c r="AO66">
        <v>13459.956234983374</v>
      </c>
      <c r="AP66">
        <v>1</v>
      </c>
      <c r="AQ66">
        <v>1.3459956234983375</v>
      </c>
      <c r="AS66">
        <v>12700</v>
      </c>
      <c r="AT66">
        <v>1.27</v>
      </c>
      <c r="AU66">
        <v>959.23856289051025</v>
      </c>
      <c r="AV66" s="18">
        <v>19.393240190368953</v>
      </c>
      <c r="AW66">
        <v>1.2367598096310459</v>
      </c>
      <c r="AX66">
        <v>1.0883241944123969</v>
      </c>
      <c r="AY66" s="18">
        <v>1.2078099007060648</v>
      </c>
      <c r="AZ66" s="18">
        <v>1.1144101590088735</v>
      </c>
      <c r="BA66" s="12"/>
      <c r="BF66">
        <v>3.0032708894685616</v>
      </c>
      <c r="BG66" s="18">
        <v>44426.652777777781</v>
      </c>
      <c r="BH66" s="32"/>
    </row>
    <row r="67" spans="1:60" ht="16.5" thickBot="1">
      <c r="A67" t="s">
        <v>189</v>
      </c>
      <c r="B67" t="s">
        <v>17</v>
      </c>
      <c r="C67" s="52">
        <v>44424</v>
      </c>
      <c r="D67" s="10">
        <v>12</v>
      </c>
      <c r="E67">
        <v>0.47099999999999997</v>
      </c>
      <c r="G67" s="18">
        <v>280</v>
      </c>
      <c r="H67" s="32">
        <v>44425.73541666667</v>
      </c>
      <c r="I67" s="32">
        <v>44426.638194444444</v>
      </c>
      <c r="J67" s="18">
        <v>0.90277777777373558</v>
      </c>
      <c r="K67">
        <v>14988.55815074935</v>
      </c>
      <c r="O67">
        <v>0.82199999999999995</v>
      </c>
      <c r="P67">
        <v>1.1000000000000001</v>
      </c>
      <c r="Q67" s="18">
        <v>20057.68122363052</v>
      </c>
      <c r="R67">
        <v>2.0057681223630519</v>
      </c>
      <c r="S67" s="12">
        <v>18.778473684210521</v>
      </c>
      <c r="T67" s="18">
        <v>989</v>
      </c>
      <c r="U67">
        <v>23.7</v>
      </c>
      <c r="V67">
        <v>29.761437109489748</v>
      </c>
      <c r="W67" s="18">
        <v>959.23856289051025</v>
      </c>
      <c r="X67" s="18">
        <v>19.361096594908318</v>
      </c>
      <c r="Y67" s="18">
        <v>1.2489034050916814</v>
      </c>
      <c r="Z67" s="18">
        <v>1.6060234235775901</v>
      </c>
      <c r="AA67" s="18">
        <v>1.0524179305613506</v>
      </c>
      <c r="AB67" s="18">
        <v>1.9058665422900887</v>
      </c>
      <c r="AC67" s="18">
        <v>-19.100000000000001</v>
      </c>
      <c r="AD67">
        <v>-20.3</v>
      </c>
      <c r="AF67">
        <v>-5.6</v>
      </c>
      <c r="AG67" s="25">
        <v>0.6256757297081168</v>
      </c>
      <c r="AH67">
        <v>1.5794368764325997</v>
      </c>
      <c r="AI67">
        <v>0.58403138744502203</v>
      </c>
      <c r="AJ67">
        <v>0.84226883246701334</v>
      </c>
      <c r="AK67">
        <v>-24.971591858580176</v>
      </c>
      <c r="AL67" s="18">
        <v>-26.688939109418421</v>
      </c>
      <c r="AO67">
        <v>20057.68122363052</v>
      </c>
      <c r="AP67">
        <v>1</v>
      </c>
      <c r="AQ67">
        <v>2.0057681223630519</v>
      </c>
      <c r="AS67">
        <v>17100</v>
      </c>
      <c r="AT67">
        <v>1.71</v>
      </c>
      <c r="AU67">
        <v>959.23856289051025</v>
      </c>
      <c r="AV67" s="18">
        <v>19.361096594908318</v>
      </c>
      <c r="AW67">
        <v>1.268903405091681</v>
      </c>
      <c r="AX67">
        <v>1.5807098588549622</v>
      </c>
      <c r="AY67" s="18">
        <v>1.0736179423866181</v>
      </c>
      <c r="AZ67" s="18">
        <v>1.8682326767977573</v>
      </c>
      <c r="BA67" s="12"/>
      <c r="BF67">
        <v>6.3545815861865957</v>
      </c>
      <c r="BG67" s="18">
        <v>44426.638194444444</v>
      </c>
      <c r="BH67" s="32"/>
    </row>
    <row r="68" spans="1:60" ht="15.75">
      <c r="B68" t="e">
        <v>#N/A</v>
      </c>
      <c r="D68" s="10"/>
      <c r="G68" s="18"/>
      <c r="H68" s="32"/>
      <c r="I68" s="32"/>
      <c r="J68" s="18"/>
      <c r="Q68" s="18"/>
      <c r="S68" s="12"/>
      <c r="T68" s="18"/>
      <c r="W68" s="18"/>
      <c r="X68" s="18"/>
      <c r="Y68" s="18"/>
      <c r="Z68" s="18"/>
      <c r="AA68" s="18"/>
      <c r="AB68" s="18"/>
      <c r="AC68" s="18"/>
      <c r="AG68" s="48"/>
      <c r="AL68" s="18"/>
      <c r="AV68" s="18"/>
      <c r="AY68" s="18"/>
      <c r="AZ68" s="18"/>
      <c r="BA68" s="12"/>
      <c r="BG68" s="18"/>
      <c r="BH68" s="32"/>
    </row>
    <row r="69" spans="1:60" ht="15.75">
      <c r="A69" t="s">
        <v>221</v>
      </c>
      <c r="B69" t="s">
        <v>17</v>
      </c>
      <c r="C69" s="52">
        <v>44391</v>
      </c>
      <c r="D69">
        <v>2</v>
      </c>
      <c r="G69" s="18"/>
      <c r="H69" s="32"/>
      <c r="I69" s="32"/>
      <c r="J69" s="18"/>
      <c r="Q69" s="18"/>
      <c r="S69" s="12"/>
      <c r="T69" s="18"/>
      <c r="V69">
        <v>3.0092454104640796</v>
      </c>
      <c r="W69" s="18"/>
      <c r="X69" s="18"/>
      <c r="Y69" s="18"/>
      <c r="Z69" s="18"/>
      <c r="AA69" s="18"/>
      <c r="AB69" s="18"/>
      <c r="AC69" s="18"/>
      <c r="AF69">
        <v>207</v>
      </c>
      <c r="AG69" s="24"/>
      <c r="AL69" s="18"/>
      <c r="AV69" s="18"/>
      <c r="AY69" s="18"/>
      <c r="AZ69" s="18"/>
      <c r="BA69" s="12"/>
      <c r="BB69" t="s">
        <v>213</v>
      </c>
      <c r="BC69" s="21" t="s">
        <v>218</v>
      </c>
      <c r="BD69" t="s">
        <v>98</v>
      </c>
      <c r="BG69" s="18"/>
      <c r="BH69" s="32"/>
    </row>
    <row r="70" spans="1:60" ht="15.75">
      <c r="A70" t="s">
        <v>221</v>
      </c>
      <c r="B70" t="s">
        <v>17</v>
      </c>
      <c r="C70" s="52">
        <v>44391</v>
      </c>
      <c r="D70">
        <v>3</v>
      </c>
      <c r="G70" s="18"/>
      <c r="H70" s="32"/>
      <c r="I70" s="32"/>
      <c r="J70" s="18"/>
      <c r="Q70" s="18"/>
      <c r="S70" s="12"/>
      <c r="T70" s="18"/>
      <c r="W70" s="18"/>
      <c r="X70" s="18"/>
      <c r="Y70" s="18"/>
      <c r="Z70" s="18"/>
      <c r="AA70" s="18"/>
      <c r="AB70" s="18"/>
      <c r="AC70" s="18"/>
      <c r="AF70">
        <v>184.8</v>
      </c>
      <c r="AG70" s="24"/>
      <c r="AL70" s="18"/>
      <c r="AV70" s="18"/>
      <c r="AY70" s="18"/>
      <c r="AZ70" s="18"/>
      <c r="BA70" s="12"/>
      <c r="BB70" t="s">
        <v>213</v>
      </c>
      <c r="BC70" s="21" t="s">
        <v>218</v>
      </c>
      <c r="BD70" t="s">
        <v>99</v>
      </c>
      <c r="BG70" s="18"/>
      <c r="BH70" s="32"/>
    </row>
    <row r="71" spans="1:60" ht="15.75">
      <c r="A71" t="s">
        <v>221</v>
      </c>
      <c r="B71" t="s">
        <v>17</v>
      </c>
      <c r="C71" s="52">
        <v>44391</v>
      </c>
      <c r="D71">
        <v>5</v>
      </c>
      <c r="G71" s="18"/>
      <c r="H71" s="32"/>
      <c r="I71" s="32"/>
      <c r="J71" s="18"/>
      <c r="Q71" s="18"/>
      <c r="S71" s="12"/>
      <c r="T71" s="18"/>
      <c r="W71" s="18"/>
      <c r="X71" s="18"/>
      <c r="Y71" s="18"/>
      <c r="Z71" s="18"/>
      <c r="AA71" s="18"/>
      <c r="AB71" s="18"/>
      <c r="AC71" s="18"/>
      <c r="AF71">
        <v>64.8</v>
      </c>
      <c r="AG71" s="24"/>
      <c r="AL71" s="18"/>
      <c r="AV71" s="18"/>
      <c r="AY71" s="18"/>
      <c r="AZ71" s="18"/>
      <c r="BA71" s="12"/>
      <c r="BB71" t="s">
        <v>214</v>
      </c>
      <c r="BC71" s="21" t="s">
        <v>218</v>
      </c>
      <c r="BD71" t="s">
        <v>100</v>
      </c>
      <c r="BG71" s="18"/>
      <c r="BH71" s="32"/>
    </row>
    <row r="72" spans="1:60" ht="15.75">
      <c r="A72" t="s">
        <v>221</v>
      </c>
      <c r="B72" t="s">
        <v>17</v>
      </c>
      <c r="C72" s="52">
        <v>44391</v>
      </c>
      <c r="D72">
        <v>5</v>
      </c>
      <c r="G72" s="18"/>
      <c r="H72" s="32"/>
      <c r="I72" s="32"/>
      <c r="J72" s="18"/>
      <c r="Q72" s="18"/>
      <c r="S72" s="12"/>
      <c r="T72" s="18"/>
      <c r="W72" s="18"/>
      <c r="X72" s="18"/>
      <c r="Y72" s="18"/>
      <c r="Z72" s="18"/>
      <c r="AA72" s="18"/>
      <c r="AB72" s="18"/>
      <c r="AC72" s="18"/>
      <c r="AF72">
        <v>143.4</v>
      </c>
      <c r="AG72" s="24"/>
      <c r="AL72" s="18"/>
      <c r="AV72" s="18"/>
      <c r="AY72" s="18"/>
      <c r="AZ72" s="18"/>
      <c r="BA72" s="12"/>
      <c r="BB72" t="s">
        <v>213</v>
      </c>
      <c r="BC72" s="21" t="s">
        <v>218</v>
      </c>
      <c r="BD72" t="s">
        <v>101</v>
      </c>
      <c r="BG72" s="18"/>
      <c r="BH72" s="32"/>
    </row>
    <row r="73" spans="1:60" ht="15.75">
      <c r="A73" t="s">
        <v>221</v>
      </c>
      <c r="B73" t="s">
        <v>12</v>
      </c>
      <c r="C73" s="52">
        <v>44391</v>
      </c>
      <c r="D73">
        <v>6</v>
      </c>
      <c r="G73" s="18"/>
      <c r="H73" s="32"/>
      <c r="I73" s="32"/>
      <c r="J73" s="18"/>
      <c r="Q73" s="18"/>
      <c r="S73" s="12"/>
      <c r="T73" s="18"/>
      <c r="W73" s="18"/>
      <c r="X73" s="18"/>
      <c r="Y73" s="18"/>
      <c r="Z73" s="18"/>
      <c r="AA73" s="18"/>
      <c r="AB73" s="18"/>
      <c r="AC73" s="18"/>
      <c r="AF73">
        <v>130.5</v>
      </c>
      <c r="AG73" s="23"/>
      <c r="AL73" s="18"/>
      <c r="AV73" s="18"/>
      <c r="AY73" s="18"/>
      <c r="AZ73" s="18"/>
      <c r="BA73" s="12"/>
      <c r="BB73" t="s">
        <v>215</v>
      </c>
      <c r="BC73" s="21" t="s">
        <v>218</v>
      </c>
      <c r="BD73" t="s">
        <v>102</v>
      </c>
      <c r="BG73" s="18"/>
      <c r="BH73" s="32"/>
    </row>
    <row r="74" spans="1:60" ht="15.75">
      <c r="A74" t="s">
        <v>221</v>
      </c>
      <c r="B74" t="s">
        <v>12</v>
      </c>
      <c r="C74" s="52">
        <v>44391</v>
      </c>
      <c r="D74">
        <v>7</v>
      </c>
      <c r="G74" s="18"/>
      <c r="H74" s="32"/>
      <c r="I74" s="32"/>
      <c r="J74" s="18"/>
      <c r="Q74" s="18"/>
      <c r="S74" s="12"/>
      <c r="T74" s="18"/>
      <c r="W74" s="18"/>
      <c r="X74" s="18"/>
      <c r="Y74" s="18"/>
      <c r="Z74" s="18"/>
      <c r="AA74" s="18"/>
      <c r="AB74" s="18"/>
      <c r="AC74" s="18"/>
      <c r="AF74">
        <v>280.39999999999998</v>
      </c>
      <c r="AG74" s="23"/>
      <c r="AL74" s="18"/>
      <c r="AV74" s="18"/>
      <c r="AY74" s="18"/>
      <c r="AZ74" s="18"/>
      <c r="BA74" s="12"/>
      <c r="BB74" t="s">
        <v>216</v>
      </c>
      <c r="BC74" s="21" t="s">
        <v>218</v>
      </c>
      <c r="BD74" t="s">
        <v>103</v>
      </c>
      <c r="BG74" s="18"/>
      <c r="BH74" s="32"/>
    </row>
    <row r="75" spans="1:60" ht="15.75">
      <c r="A75" t="s">
        <v>221</v>
      </c>
      <c r="B75" t="s">
        <v>12</v>
      </c>
      <c r="C75" s="52">
        <v>44391</v>
      </c>
      <c r="D75">
        <v>8</v>
      </c>
      <c r="G75" s="18"/>
      <c r="H75" s="32"/>
      <c r="I75" s="32"/>
      <c r="J75" s="18"/>
      <c r="Q75" s="18"/>
      <c r="S75" s="12"/>
      <c r="T75" s="18"/>
      <c r="W75" s="18"/>
      <c r="X75" s="18"/>
      <c r="Y75" s="18"/>
      <c r="Z75" s="18"/>
      <c r="AA75" s="18"/>
      <c r="AB75" s="18"/>
      <c r="AC75" s="18"/>
      <c r="AF75">
        <v>165.1</v>
      </c>
      <c r="AG75" s="23"/>
      <c r="AL75" s="18"/>
      <c r="AV75" s="18"/>
      <c r="AY75" s="18"/>
      <c r="AZ75" s="18"/>
      <c r="BA75" s="12"/>
      <c r="BC75" s="21" t="s">
        <v>218</v>
      </c>
      <c r="BD75" t="s">
        <v>104</v>
      </c>
      <c r="BG75" s="18"/>
      <c r="BH75" s="32"/>
    </row>
    <row r="76" spans="1:60" ht="15.75">
      <c r="A76" t="s">
        <v>221</v>
      </c>
      <c r="B76" t="s">
        <v>17</v>
      </c>
      <c r="C76" s="52">
        <v>44391</v>
      </c>
      <c r="D76">
        <v>9</v>
      </c>
      <c r="G76" s="18"/>
      <c r="H76" s="32"/>
      <c r="I76" s="32"/>
      <c r="J76" s="18"/>
      <c r="Q76" s="18"/>
      <c r="S76" s="12"/>
      <c r="T76" s="18"/>
      <c r="W76" s="18"/>
      <c r="X76" s="18"/>
      <c r="Y76" s="18"/>
      <c r="Z76" s="18"/>
      <c r="AA76" s="18"/>
      <c r="AB76" s="18"/>
      <c r="AC76" s="18"/>
      <c r="AF76">
        <v>148.5</v>
      </c>
      <c r="AG76" s="24"/>
      <c r="AL76" s="18"/>
      <c r="AV76" s="18"/>
      <c r="AY76" s="18"/>
      <c r="AZ76" s="18"/>
      <c r="BA76" s="12"/>
      <c r="BB76" t="s">
        <v>213</v>
      </c>
      <c r="BC76" s="21" t="s">
        <v>218</v>
      </c>
      <c r="BD76" t="s">
        <v>105</v>
      </c>
      <c r="BG76" s="18"/>
      <c r="BH76" s="32"/>
    </row>
    <row r="77" spans="1:60" ht="15.75">
      <c r="A77" t="s">
        <v>221</v>
      </c>
      <c r="B77" t="s">
        <v>12</v>
      </c>
      <c r="C77" s="52">
        <v>44391</v>
      </c>
      <c r="D77">
        <v>11</v>
      </c>
      <c r="G77" s="18"/>
      <c r="H77" s="32"/>
      <c r="I77" s="32"/>
      <c r="J77" s="18"/>
      <c r="Q77" s="18"/>
      <c r="S77" s="12"/>
      <c r="T77" s="18"/>
      <c r="W77" s="18"/>
      <c r="X77" s="18"/>
      <c r="Y77" s="18"/>
      <c r="Z77" s="18"/>
      <c r="AA77" s="18"/>
      <c r="AB77" s="18"/>
      <c r="AC77" s="18"/>
      <c r="AF77">
        <v>138.5</v>
      </c>
      <c r="AG77" s="23"/>
      <c r="AL77" s="18"/>
      <c r="AV77" s="18"/>
      <c r="AY77" s="18"/>
      <c r="AZ77" s="18"/>
      <c r="BA77" s="12"/>
      <c r="BB77" t="s">
        <v>213</v>
      </c>
      <c r="BC77" s="21" t="s">
        <v>218</v>
      </c>
      <c r="BD77" t="s">
        <v>106</v>
      </c>
      <c r="BG77" s="18"/>
      <c r="BH77" s="32"/>
    </row>
    <row r="78" spans="1:60" ht="15.75">
      <c r="A78" t="s">
        <v>221</v>
      </c>
      <c r="B78" t="s">
        <v>12</v>
      </c>
      <c r="C78" s="52">
        <v>44391</v>
      </c>
      <c r="D78">
        <v>11</v>
      </c>
      <c r="G78" s="18"/>
      <c r="H78" s="32"/>
      <c r="I78" s="32"/>
      <c r="J78" s="18"/>
      <c r="Q78" s="18"/>
      <c r="S78" s="12"/>
      <c r="T78" s="18"/>
      <c r="W78" s="18"/>
      <c r="X78" s="18"/>
      <c r="Y78" s="18"/>
      <c r="Z78" s="18"/>
      <c r="AA78" s="18"/>
      <c r="AB78" s="18"/>
      <c r="AC78" s="18"/>
      <c r="AF78">
        <v>117.9</v>
      </c>
      <c r="AG78" s="23"/>
      <c r="AL78" s="18"/>
      <c r="AV78" s="18"/>
      <c r="AY78" s="18"/>
      <c r="AZ78" s="18"/>
      <c r="BA78" s="12"/>
      <c r="BB78" t="s">
        <v>213</v>
      </c>
      <c r="BC78" s="21" t="s">
        <v>218</v>
      </c>
      <c r="BD78" t="s">
        <v>107</v>
      </c>
      <c r="BG78" s="18"/>
      <c r="BH78" s="32"/>
    </row>
    <row r="79" spans="1:60" ht="15.75">
      <c r="B79" t="e">
        <v>#N/A</v>
      </c>
      <c r="D79" s="10"/>
      <c r="I79" s="45"/>
      <c r="N79" s="48"/>
      <c r="O79" s="48"/>
      <c r="P79" s="18"/>
      <c r="AD79" s="18"/>
      <c r="AH79" s="18"/>
      <c r="AK79" s="18"/>
      <c r="AL79" s="18"/>
      <c r="AM79" s="12"/>
      <c r="AO79" s="18"/>
      <c r="AP79" s="32"/>
      <c r="AQ79" s="32"/>
      <c r="AR79" s="18"/>
      <c r="AS79" s="18"/>
      <c r="BH79" s="32"/>
    </row>
    <row r="80" spans="1:60" ht="15.75">
      <c r="B80" t="e">
        <v>#N/A</v>
      </c>
      <c r="D80" s="10" t="s">
        <v>83</v>
      </c>
      <c r="E80" t="s">
        <v>126</v>
      </c>
      <c r="F80" t="s">
        <v>127</v>
      </c>
      <c r="G80" t="s">
        <v>128</v>
      </c>
      <c r="H80" t="s">
        <v>129</v>
      </c>
      <c r="I80" t="s">
        <v>130</v>
      </c>
      <c r="J80" t="s">
        <v>131</v>
      </c>
      <c r="K80" t="s">
        <v>134</v>
      </c>
      <c r="O80" s="30" t="s">
        <v>136</v>
      </c>
      <c r="P80" s="30" t="s">
        <v>137</v>
      </c>
      <c r="Q80" t="s">
        <v>143</v>
      </c>
      <c r="R80" t="s">
        <v>191</v>
      </c>
      <c r="S80" t="s">
        <v>125</v>
      </c>
      <c r="T80" t="s">
        <v>138</v>
      </c>
      <c r="U80" t="s">
        <v>139</v>
      </c>
      <c r="V80" t="s">
        <v>140</v>
      </c>
      <c r="W80" t="s">
        <v>141</v>
      </c>
      <c r="X80" t="s">
        <v>133</v>
      </c>
      <c r="Y80" t="s">
        <v>190</v>
      </c>
      <c r="Z80" t="s">
        <v>146</v>
      </c>
      <c r="AA80" t="s">
        <v>155</v>
      </c>
      <c r="AP80" t="s">
        <v>132</v>
      </c>
      <c r="AS80" t="s">
        <v>210</v>
      </c>
      <c r="AU80" t="s">
        <v>200</v>
      </c>
      <c r="BH80" s="32"/>
    </row>
    <row r="81" spans="1:76" ht="15.75">
      <c r="A81" t="s">
        <v>189</v>
      </c>
      <c r="B81" t="s">
        <v>12</v>
      </c>
      <c r="C81" s="52">
        <v>44739</v>
      </c>
      <c r="D81" s="10">
        <v>1</v>
      </c>
      <c r="E81" s="31">
        <v>0.40200000000000002</v>
      </c>
      <c r="F81" s="18">
        <v>10</v>
      </c>
      <c r="G81" s="18">
        <v>278.80000000000007</v>
      </c>
      <c r="H81" s="32">
        <v>44740.409722222219</v>
      </c>
      <c r="I81" s="32">
        <v>44741.559027777781</v>
      </c>
      <c r="J81" s="18">
        <v>1.1493055555620231</v>
      </c>
      <c r="K81" s="33">
        <v>7596.5351946583214</v>
      </c>
      <c r="O81" s="34">
        <v>0.81799999999999995</v>
      </c>
      <c r="P81" s="34">
        <v>1.125</v>
      </c>
      <c r="Q81" s="18">
        <v>10447.557572115664</v>
      </c>
      <c r="R81" s="18">
        <v>0.86170791001284164</v>
      </c>
      <c r="S81" s="18">
        <v>18.420000000000002</v>
      </c>
      <c r="T81" s="18">
        <v>993</v>
      </c>
      <c r="U81" s="18">
        <v>24</v>
      </c>
      <c r="V81" s="35">
        <v>29.85</v>
      </c>
      <c r="W81" s="18">
        <v>963.15</v>
      </c>
      <c r="X81" s="18">
        <v>18.990873695686034</v>
      </c>
      <c r="Y81" s="18">
        <v>2.0299999999999976</v>
      </c>
      <c r="Z81" s="18">
        <v>0.42448665517874024</v>
      </c>
      <c r="AA81" s="18">
        <v>2.3332938654066644</v>
      </c>
      <c r="AB81" s="18">
        <v>0.3693096368136452</v>
      </c>
      <c r="AC81" s="18">
        <v>-14.8</v>
      </c>
      <c r="AD81" s="21">
        <v>26.4</v>
      </c>
      <c r="AE81" s="21"/>
      <c r="AF81">
        <v>19.5</v>
      </c>
      <c r="AG81" s="21">
        <v>0.73566101694915265</v>
      </c>
      <c r="AH81">
        <v>0.74605850546519947</v>
      </c>
      <c r="AI81">
        <v>0.86537288135593216</v>
      </c>
      <c r="AJ81">
        <v>0.1454285144566301</v>
      </c>
      <c r="AK81">
        <v>-25.738406268116435</v>
      </c>
      <c r="AL81" s="18">
        <v>-27.591085926463052</v>
      </c>
      <c r="AM81">
        <v>-28.237737421182977</v>
      </c>
      <c r="AP81">
        <v>0.8</v>
      </c>
      <c r="AQ81" s="18"/>
      <c r="AS81">
        <v>6.3527808199054098E-2</v>
      </c>
      <c r="AT81" s="19"/>
      <c r="AU81">
        <v>370.40767262371145</v>
      </c>
      <c r="AV81" s="18"/>
      <c r="BF81">
        <v>3.0423558384579801</v>
      </c>
      <c r="BG81" s="18"/>
      <c r="BH81" s="32"/>
      <c r="BI81" s="18"/>
    </row>
    <row r="82" spans="1:76" ht="15.75">
      <c r="A82" t="s">
        <v>189</v>
      </c>
      <c r="B82" t="s">
        <v>17</v>
      </c>
      <c r="C82" s="52">
        <v>44739</v>
      </c>
      <c r="D82" s="10">
        <v>2</v>
      </c>
      <c r="E82" s="31">
        <v>0.79200000000000004</v>
      </c>
      <c r="F82" s="18">
        <v>16</v>
      </c>
      <c r="G82" s="18">
        <v>279</v>
      </c>
      <c r="H82" s="32">
        <v>44740.500694444447</v>
      </c>
      <c r="I82" s="32">
        <v>44741.541666666664</v>
      </c>
      <c r="J82" s="18">
        <v>1.0409722222175333</v>
      </c>
      <c r="K82" s="33">
        <v>16993.125446405364</v>
      </c>
      <c r="O82" s="34">
        <v>0.82499999999999996</v>
      </c>
      <c r="P82" s="34">
        <v>1.1080000000000001</v>
      </c>
      <c r="Q82" s="18">
        <v>22822.282417717754</v>
      </c>
      <c r="R82" s="18">
        <v>3.6235571529691479</v>
      </c>
      <c r="S82" s="18">
        <v>18.11</v>
      </c>
      <c r="T82" s="18">
        <v>993</v>
      </c>
      <c r="U82" s="18">
        <v>24</v>
      </c>
      <c r="V82" s="35">
        <v>29.85</v>
      </c>
      <c r="W82" s="18">
        <v>963.15</v>
      </c>
      <c r="X82" s="18">
        <v>2.34</v>
      </c>
      <c r="Y82" s="18">
        <v>2.34</v>
      </c>
      <c r="Z82" s="18">
        <v>1.5485286978500634</v>
      </c>
      <c r="AA82" s="18">
        <v>2.0067828073725384</v>
      </c>
      <c r="AB82" s="18">
        <v>1.8056548718958962</v>
      </c>
      <c r="AC82" s="18">
        <v>3.7</v>
      </c>
      <c r="AD82" s="21">
        <v>0.9</v>
      </c>
      <c r="AE82" s="21"/>
      <c r="AF82">
        <v>-2</v>
      </c>
      <c r="AG82" s="21">
        <v>0.60784923721208495</v>
      </c>
      <c r="AH82">
        <v>1.9252143700009674</v>
      </c>
      <c r="AI82">
        <v>0.5451211486688603</v>
      </c>
      <c r="AJ82">
        <v>1.9661029015854021</v>
      </c>
      <c r="AK82">
        <v>-26.211696732446761</v>
      </c>
      <c r="AL82" s="18">
        <v>-26.626577430921916</v>
      </c>
      <c r="AM82">
        <v>-26.500956822510187</v>
      </c>
      <c r="AP82">
        <v>1.54</v>
      </c>
      <c r="AQ82" s="18"/>
      <c r="AS82">
        <v>5.7870398507725844E-2</v>
      </c>
      <c r="AT82" s="19"/>
      <c r="AU82">
        <v>154.0770050993041</v>
      </c>
      <c r="AV82" s="18"/>
      <c r="BF82">
        <v>3.7270307960490161</v>
      </c>
      <c r="BG82" s="18"/>
      <c r="BH82" s="32"/>
      <c r="BI82" s="18"/>
    </row>
    <row r="83" spans="1:76" ht="15.75">
      <c r="A83" t="s">
        <v>189</v>
      </c>
      <c r="B83" t="s">
        <v>17</v>
      </c>
      <c r="C83" s="52">
        <v>44739</v>
      </c>
      <c r="D83" s="10">
        <v>3</v>
      </c>
      <c r="E83" s="31">
        <v>0.52800000000000002</v>
      </c>
      <c r="F83" s="18">
        <v>19</v>
      </c>
      <c r="G83" s="18">
        <v>279</v>
      </c>
      <c r="H83" s="32">
        <v>44740.569444444445</v>
      </c>
      <c r="I83" s="32">
        <v>44741.544444444444</v>
      </c>
      <c r="J83" s="18">
        <v>0.97499999999854481</v>
      </c>
      <c r="K83" s="33">
        <v>12989.719534596788</v>
      </c>
      <c r="O83" s="34">
        <v>0.82399999999999995</v>
      </c>
      <c r="P83" s="34">
        <v>1.125</v>
      </c>
      <c r="Q83" s="18">
        <v>17734.750578181298</v>
      </c>
      <c r="R83" s="18">
        <v>2.4318234689402751</v>
      </c>
      <c r="S83" s="18">
        <v>17.97</v>
      </c>
      <c r="T83" s="18">
        <v>993</v>
      </c>
      <c r="U83" s="18">
        <v>24</v>
      </c>
      <c r="V83" s="35">
        <v>29.85</v>
      </c>
      <c r="W83" s="18">
        <v>963.15</v>
      </c>
      <c r="X83" s="18">
        <v>2.4800000000000004</v>
      </c>
      <c r="Y83" s="18">
        <v>2.4800000000000004</v>
      </c>
      <c r="Z83" s="18">
        <v>0.98057397941140112</v>
      </c>
      <c r="AA83" s="18">
        <v>2.4925068434959186</v>
      </c>
      <c r="AB83" s="18">
        <v>0.97565367785689583</v>
      </c>
      <c r="AC83" s="18">
        <v>-5.0999999999999996</v>
      </c>
      <c r="AD83" s="21">
        <v>23.4</v>
      </c>
      <c r="AE83" s="21"/>
      <c r="AF83">
        <v>15.1</v>
      </c>
      <c r="AG83" s="21">
        <v>0.36944305569443059</v>
      </c>
      <c r="AH83">
        <v>1.31170818238071</v>
      </c>
      <c r="AI83">
        <v>0.36162283771622838</v>
      </c>
      <c r="AJ83">
        <v>1.0736070392960704</v>
      </c>
      <c r="AK83">
        <v>-26.091166698083178</v>
      </c>
      <c r="AL83" s="18">
        <v>-27.829610494589005</v>
      </c>
      <c r="AM83">
        <v>-27.169701603234628</v>
      </c>
      <c r="AP83">
        <v>1.33</v>
      </c>
      <c r="AQ83" s="18"/>
      <c r="AS83">
        <v>1.8273153649126309E-2</v>
      </c>
      <c r="AT83" s="19"/>
      <c r="AU83">
        <v>262.87943523166757</v>
      </c>
      <c r="AV83" s="18"/>
      <c r="BF83">
        <v>4.6382566405424814</v>
      </c>
      <c r="BG83" s="18"/>
      <c r="BH83" s="32"/>
      <c r="BI83" s="18"/>
    </row>
    <row r="84" spans="1:76" ht="15.75">
      <c r="A84" t="s">
        <v>189</v>
      </c>
      <c r="B84" t="s">
        <v>17</v>
      </c>
      <c r="C84" s="52">
        <v>44739</v>
      </c>
      <c r="D84" s="10">
        <v>4</v>
      </c>
      <c r="E84" s="31">
        <v>0.49199999999999999</v>
      </c>
      <c r="F84" s="18">
        <v>555</v>
      </c>
      <c r="G84" s="18">
        <v>285.69999999999993</v>
      </c>
      <c r="H84" s="32">
        <v>44740.588888888888</v>
      </c>
      <c r="I84" s="32">
        <v>44741.547222222223</v>
      </c>
      <c r="J84" s="18">
        <v>0.95833333333575865</v>
      </c>
      <c r="K84" s="33">
        <v>5976.9537528887422</v>
      </c>
      <c r="O84" s="34">
        <v>0.81699999999999995</v>
      </c>
      <c r="P84" s="34">
        <v>1.1040000000000001</v>
      </c>
      <c r="Q84" s="18">
        <v>8076.569085910859</v>
      </c>
      <c r="R84" s="18">
        <v>0.64949652907661282</v>
      </c>
      <c r="S84" s="18">
        <v>18.899999999999999</v>
      </c>
      <c r="T84" s="18">
        <v>993</v>
      </c>
      <c r="U84" s="18">
        <v>24</v>
      </c>
      <c r="V84" s="35">
        <v>29.85</v>
      </c>
      <c r="W84" s="18">
        <v>963.15</v>
      </c>
      <c r="X84" s="18">
        <v>1.5500000000000007</v>
      </c>
      <c r="Y84" s="18">
        <v>1.5500000000000007</v>
      </c>
      <c r="Z84" s="18">
        <v>0.41903001875910484</v>
      </c>
      <c r="AA84" s="18">
        <v>1.7837747390821399</v>
      </c>
      <c r="AB84" s="18">
        <v>0.36411353678593861</v>
      </c>
      <c r="AC84" s="18">
        <v>-21.3</v>
      </c>
      <c r="AD84" s="21">
        <v>4</v>
      </c>
      <c r="AE84" s="21"/>
      <c r="AF84">
        <v>-10</v>
      </c>
      <c r="AG84" s="21">
        <v>0.26544246903715546</v>
      </c>
      <c r="AH84">
        <v>1.1413560843552153</v>
      </c>
      <c r="AI84">
        <v>0.29067219336795841</v>
      </c>
      <c r="AJ84">
        <v>0.34701957650819015</v>
      </c>
      <c r="AK84">
        <v>-25.210496762443775</v>
      </c>
      <c r="AL84" s="18">
        <v>-27.481823944886276</v>
      </c>
      <c r="AM84">
        <v>-28.034938124728054</v>
      </c>
      <c r="AP84">
        <v>0.78</v>
      </c>
      <c r="AQ84" s="18"/>
      <c r="AS84">
        <v>2.2736263475356205E-2</v>
      </c>
      <c r="AT84" s="19"/>
      <c r="AU84">
        <v>19.20697101461769</v>
      </c>
      <c r="AV84" s="18"/>
      <c r="BF84">
        <v>2.361671456530674</v>
      </c>
      <c r="BG84" s="18"/>
      <c r="BH84" s="32"/>
      <c r="BI84" s="18"/>
    </row>
    <row r="85" spans="1:76" ht="15.75">
      <c r="A85" t="s">
        <v>189</v>
      </c>
      <c r="B85" t="s">
        <v>17</v>
      </c>
      <c r="C85" s="52">
        <v>44739</v>
      </c>
      <c r="D85" s="10">
        <v>5</v>
      </c>
      <c r="E85" s="31">
        <v>0.7</v>
      </c>
      <c r="F85" s="18" t="s">
        <v>149</v>
      </c>
      <c r="G85" s="18">
        <v>441.5</v>
      </c>
      <c r="H85" s="32">
        <v>44740.551388888889</v>
      </c>
      <c r="I85" s="32">
        <v>44741.559027777781</v>
      </c>
      <c r="J85" s="18">
        <v>1.007638888891961</v>
      </c>
      <c r="K85" s="33">
        <v>6287.1759323282968</v>
      </c>
      <c r="O85" s="34">
        <v>0.81699999999999995</v>
      </c>
      <c r="P85" s="34">
        <v>1.1120000000000001</v>
      </c>
      <c r="Q85" s="18">
        <v>8557.3312567308039</v>
      </c>
      <c r="R85" s="18">
        <v>0.6440454606957996</v>
      </c>
      <c r="S85" s="18">
        <v>18.829999999999998</v>
      </c>
      <c r="T85" s="18">
        <v>993</v>
      </c>
      <c r="U85" s="18">
        <v>24</v>
      </c>
      <c r="V85" s="35">
        <v>29.85</v>
      </c>
      <c r="W85" s="18">
        <v>963.15</v>
      </c>
      <c r="X85" s="18">
        <v>1.620000000000001</v>
      </c>
      <c r="Y85" s="18">
        <v>1.620000000000001</v>
      </c>
      <c r="Z85" s="18">
        <v>0.39755892635543161</v>
      </c>
      <c r="AA85" s="18">
        <v>1.8733621747708737</v>
      </c>
      <c r="AB85" s="18">
        <v>0.34379121633251253</v>
      </c>
      <c r="AC85" s="18">
        <v>-3.1</v>
      </c>
      <c r="AD85" s="21">
        <v>7.4</v>
      </c>
      <c r="AE85" s="21"/>
      <c r="AF85">
        <v>18.3</v>
      </c>
      <c r="AG85" s="21">
        <v>0.53256520435695021</v>
      </c>
      <c r="AH85">
        <v>1.0558083171753478</v>
      </c>
      <c r="AI85">
        <v>0.3937353852303388</v>
      </c>
      <c r="AJ85">
        <v>1.0675455181373039</v>
      </c>
      <c r="AK85">
        <v>-25.71909749991999</v>
      </c>
      <c r="AL85" s="18">
        <v>-27.541726360562876</v>
      </c>
      <c r="AM85">
        <v>-26.988317661654811</v>
      </c>
      <c r="AP85">
        <v>0.73</v>
      </c>
      <c r="AQ85" s="18"/>
      <c r="AS85">
        <v>1.5450805379857692E-2</v>
      </c>
      <c r="AT85" s="19"/>
      <c r="AU85">
        <v>89.031107240966122</v>
      </c>
      <c r="AV85" s="18"/>
      <c r="BF85">
        <v>2.5848188764273101</v>
      </c>
      <c r="BG85" s="18"/>
      <c r="BH85" s="32"/>
      <c r="BI85" s="18"/>
    </row>
    <row r="86" spans="1:76">
      <c r="A86" t="s">
        <v>189</v>
      </c>
      <c r="B86" t="s">
        <v>12</v>
      </c>
      <c r="C86" s="52">
        <v>44739</v>
      </c>
      <c r="D86" s="10">
        <v>6</v>
      </c>
      <c r="E86" s="18"/>
      <c r="F86" s="18"/>
      <c r="G86" s="18"/>
      <c r="H86" s="32"/>
      <c r="I86" s="32"/>
      <c r="J86" s="18"/>
      <c r="K86" s="18"/>
      <c r="O86" s="18"/>
      <c r="P86" s="18"/>
      <c r="Q86" s="18"/>
      <c r="R86" s="18"/>
      <c r="S86" s="18"/>
      <c r="T86" s="18">
        <v>993</v>
      </c>
      <c r="U86" s="18">
        <v>24</v>
      </c>
      <c r="V86" s="35">
        <v>29.85</v>
      </c>
      <c r="W86" s="18">
        <v>963.15</v>
      </c>
      <c r="X86" s="18"/>
      <c r="Y86" s="18"/>
      <c r="Z86" s="18"/>
      <c r="AA86" s="18"/>
      <c r="AB86" s="18"/>
      <c r="AC86" s="18"/>
      <c r="AG86" t="e">
        <v>#N/A</v>
      </c>
      <c r="AH86" t="e">
        <v>#N/A</v>
      </c>
      <c r="AI86" t="e">
        <v>#N/A</v>
      </c>
      <c r="AJ86" t="e">
        <v>#N/A</v>
      </c>
      <c r="AL86" s="18"/>
      <c r="AM86" t="e">
        <v>#N/A</v>
      </c>
      <c r="AQ86" s="18"/>
      <c r="AT86" s="18"/>
      <c r="AV86" s="18"/>
      <c r="BF86" t="e">
        <v>#DIV/0!</v>
      </c>
      <c r="BG86" s="18"/>
      <c r="BH86" s="32"/>
      <c r="BI86" s="18"/>
    </row>
    <row r="87" spans="1:76" ht="15.75">
      <c r="A87" t="s">
        <v>189</v>
      </c>
      <c r="B87" t="s">
        <v>12</v>
      </c>
      <c r="C87" s="52">
        <v>44739</v>
      </c>
      <c r="D87" s="10">
        <v>7</v>
      </c>
      <c r="E87" s="31">
        <v>0.34</v>
      </c>
      <c r="F87" s="18">
        <v>1</v>
      </c>
      <c r="G87" s="18">
        <v>280.69999999999993</v>
      </c>
      <c r="H87" s="32">
        <v>44740.443055555559</v>
      </c>
      <c r="I87" s="32">
        <v>44742.365972222222</v>
      </c>
      <c r="J87" s="18">
        <v>1.9229166666627862</v>
      </c>
      <c r="K87" s="33">
        <v>4882.8932670730137</v>
      </c>
      <c r="O87" s="34">
        <v>0.82</v>
      </c>
      <c r="P87" s="34">
        <v>1.1279999999999999</v>
      </c>
      <c r="Q87" s="18">
        <v>6716.9556161687306</v>
      </c>
      <c r="R87" s="18">
        <v>0.32548101081058073</v>
      </c>
      <c r="S87" s="18">
        <v>19.18</v>
      </c>
      <c r="T87" s="18">
        <v>993</v>
      </c>
      <c r="U87" s="18">
        <v>24</v>
      </c>
      <c r="V87" s="35">
        <v>29.85</v>
      </c>
      <c r="W87" s="18">
        <v>963.15</v>
      </c>
      <c r="X87" s="18">
        <v>1.2699999999999996</v>
      </c>
      <c r="Y87" s="18">
        <v>1.3093599127861701</v>
      </c>
      <c r="Z87" s="18">
        <v>0.24858024721254363</v>
      </c>
      <c r="AA87" s="18">
        <v>1.5647792876408986</v>
      </c>
      <c r="AB87" s="18">
        <v>0.20800442169788957</v>
      </c>
      <c r="AC87" s="18">
        <v>-4.3</v>
      </c>
      <c r="AD87" s="21">
        <v>44.9</v>
      </c>
      <c r="AE87" s="21"/>
      <c r="AF87">
        <v>34.700000000000003</v>
      </c>
      <c r="AG87" s="21">
        <v>0.3972074229272673</v>
      </c>
      <c r="AH87">
        <v>0.52010197317423212</v>
      </c>
      <c r="AI87">
        <v>0.35671355881472611</v>
      </c>
      <c r="AJ87">
        <v>0.14138700987728225</v>
      </c>
      <c r="AK87">
        <v>-25.053927763777477</v>
      </c>
      <c r="AL87" s="18">
        <v>-29.177158150784976</v>
      </c>
      <c r="AM87">
        <v>-29.87046545621029</v>
      </c>
      <c r="AP87">
        <v>0.47</v>
      </c>
      <c r="AQ87" s="18"/>
      <c r="AS87">
        <v>1.6151690690717192E-2</v>
      </c>
      <c r="AT87" s="19"/>
      <c r="AU87">
        <v>123.32828931502712</v>
      </c>
      <c r="AV87" s="18"/>
      <c r="BF87">
        <v>1.3916804794530724</v>
      </c>
      <c r="BG87" s="18"/>
      <c r="BI87" s="18"/>
    </row>
    <row r="88" spans="1:76" ht="15.75">
      <c r="A88" t="s">
        <v>189</v>
      </c>
      <c r="B88" t="s">
        <v>12</v>
      </c>
      <c r="C88" s="52">
        <v>44739</v>
      </c>
      <c r="D88" s="10">
        <v>8</v>
      </c>
      <c r="E88" s="31">
        <v>0.38800000000000001</v>
      </c>
      <c r="F88" s="18">
        <v>3</v>
      </c>
      <c r="G88" s="18">
        <v>281.3</v>
      </c>
      <c r="H88" s="32">
        <v>44740.421527777777</v>
      </c>
      <c r="I88" s="32">
        <v>44742.365972222222</v>
      </c>
      <c r="J88" s="18">
        <v>1.9444444444452529</v>
      </c>
      <c r="K88" s="33">
        <v>7656.3394039600207</v>
      </c>
      <c r="O88" s="34">
        <v>0.82</v>
      </c>
      <c r="P88" s="34">
        <v>1.135</v>
      </c>
      <c r="Q88" s="18">
        <v>10597.494174993444</v>
      </c>
      <c r="R88" s="18">
        <v>0.5790744130568759</v>
      </c>
      <c r="S88" s="18">
        <v>18.920000000000002</v>
      </c>
      <c r="T88" s="18">
        <v>993</v>
      </c>
      <c r="U88" s="18">
        <v>24</v>
      </c>
      <c r="V88" s="35">
        <v>29.85</v>
      </c>
      <c r="W88" s="18">
        <v>963.15</v>
      </c>
      <c r="X88" s="18">
        <v>1.5299999999999976</v>
      </c>
      <c r="Y88" s="18">
        <v>1.5774178476872738</v>
      </c>
      <c r="Z88" s="18">
        <v>0.36710273939519833</v>
      </c>
      <c r="AA88" s="18">
        <v>1.8365922800809316</v>
      </c>
      <c r="AB88" s="18">
        <v>0.31529829420352257</v>
      </c>
      <c r="AC88" s="18">
        <v>6</v>
      </c>
      <c r="AD88" s="21">
        <v>26.7</v>
      </c>
      <c r="AE88" s="21"/>
      <c r="AF88">
        <v>18.100000000000001</v>
      </c>
      <c r="AG88" s="21">
        <v>0.53649206824304108</v>
      </c>
      <c r="AH88">
        <v>0.38687634916466879</v>
      </c>
      <c r="AI88">
        <v>0.3475157138581263</v>
      </c>
      <c r="AJ88">
        <v>0.19852259802454356</v>
      </c>
      <c r="AK88">
        <v>-25.762367631317534</v>
      </c>
      <c r="AL88" s="18">
        <v>-28.103355863405977</v>
      </c>
      <c r="AM88">
        <v>-28.482824325553267</v>
      </c>
      <c r="AP88">
        <v>0.53</v>
      </c>
      <c r="AQ88" s="18"/>
      <c r="AS88">
        <v>6.0206581862401319E-2</v>
      </c>
      <c r="AT88" s="19"/>
      <c r="AU88">
        <v>138.86009363541348</v>
      </c>
      <c r="AV88" s="18"/>
      <c r="BF88">
        <v>1.9068199141936106</v>
      </c>
      <c r="BG88" s="18"/>
      <c r="BI88" s="18"/>
      <c r="BT88" s="18"/>
      <c r="BU88" s="32"/>
      <c r="BV88" s="32"/>
      <c r="BW88" s="18"/>
      <c r="BX88" s="18"/>
    </row>
    <row r="89" spans="1:76" ht="15.75">
      <c r="A89" t="s">
        <v>189</v>
      </c>
      <c r="B89" t="s">
        <v>17</v>
      </c>
      <c r="C89" s="52">
        <v>44739</v>
      </c>
      <c r="D89" s="10">
        <v>9</v>
      </c>
      <c r="E89" s="31">
        <v>0.7</v>
      </c>
      <c r="F89" s="18" t="s">
        <v>150</v>
      </c>
      <c r="G89" s="18">
        <v>441</v>
      </c>
      <c r="H89" s="32">
        <v>44740.622916666667</v>
      </c>
      <c r="I89" s="32">
        <v>44741.554166666669</v>
      </c>
      <c r="J89" s="18">
        <v>0.93125000000145519</v>
      </c>
      <c r="K89" s="33">
        <v>5958.6669675258745</v>
      </c>
      <c r="O89" s="34">
        <v>0.81599999999999995</v>
      </c>
      <c r="P89" s="34">
        <v>1.1220000000000001</v>
      </c>
      <c r="Q89" s="18">
        <v>8193.1670803480793</v>
      </c>
      <c r="R89" s="18">
        <v>0.52371959141225122</v>
      </c>
      <c r="S89" s="18">
        <v>19.010000000000002</v>
      </c>
      <c r="T89" s="18">
        <v>993</v>
      </c>
      <c r="U89" s="18">
        <v>24</v>
      </c>
      <c r="V89" s="35">
        <v>29.85</v>
      </c>
      <c r="W89" s="18">
        <v>963.15</v>
      </c>
      <c r="X89" s="18">
        <v>1.4399999999999977</v>
      </c>
      <c r="Y89" s="18">
        <v>1.4846285625291988</v>
      </c>
      <c r="Z89" s="18">
        <v>0.35276136040387612</v>
      </c>
      <c r="AA89" s="18">
        <v>1.7340848403314444</v>
      </c>
      <c r="AB89" s="18">
        <v>0.30201497598707455</v>
      </c>
      <c r="AC89" s="18">
        <v>-5.0999999999999996</v>
      </c>
      <c r="AD89" s="21">
        <v>87.1</v>
      </c>
      <c r="AE89" s="21"/>
      <c r="AF89">
        <v>104.7</v>
      </c>
      <c r="AG89" s="21">
        <v>0.50793392554147121</v>
      </c>
      <c r="AH89">
        <v>1.4516822760681083</v>
      </c>
      <c r="AI89">
        <v>0.41551452240742592</v>
      </c>
      <c r="AJ89">
        <v>1.0024413614133147</v>
      </c>
      <c r="AK89">
        <v>-25.312189789680446</v>
      </c>
      <c r="AL89" s="18">
        <v>-27.446579966667382</v>
      </c>
      <c r="AM89">
        <v>-27.11839478928956</v>
      </c>
      <c r="AP89">
        <v>0.62</v>
      </c>
      <c r="AQ89" s="18"/>
      <c r="AS89">
        <v>1.1424280920575862E-2</v>
      </c>
      <c r="AT89" s="19"/>
      <c r="AU89">
        <v>27.558328558053422</v>
      </c>
      <c r="AV89" s="18"/>
      <c r="BF89">
        <v>2.674792520497173</v>
      </c>
      <c r="BG89" s="18"/>
      <c r="BH89" s="18"/>
      <c r="BI89" s="18"/>
      <c r="BJ89" s="18"/>
      <c r="BK89" s="18"/>
      <c r="BL89" s="18"/>
      <c r="BM89" s="36"/>
      <c r="BN89" s="21"/>
      <c r="BO89" s="18"/>
      <c r="BP89" s="18"/>
      <c r="BQ89" s="18"/>
      <c r="BR89" s="36"/>
      <c r="BS89" s="21"/>
      <c r="BT89" s="18"/>
      <c r="BU89" s="32"/>
      <c r="BV89" s="32"/>
      <c r="BW89" s="18"/>
      <c r="BX89" s="18"/>
    </row>
    <row r="90" spans="1:76" ht="15.75">
      <c r="A90" t="s">
        <v>189</v>
      </c>
      <c r="B90" t="s">
        <v>12</v>
      </c>
      <c r="C90" s="52">
        <v>44739</v>
      </c>
      <c r="D90" s="10">
        <v>10</v>
      </c>
      <c r="E90" s="31">
        <v>1.5</v>
      </c>
      <c r="F90" s="18">
        <v>17</v>
      </c>
      <c r="G90" s="18">
        <v>279</v>
      </c>
      <c r="H90" s="32">
        <v>44740.459722222222</v>
      </c>
      <c r="I90" s="32">
        <v>44741.572222222225</v>
      </c>
      <c r="J90" s="18">
        <v>1.1125000000029104</v>
      </c>
      <c r="K90" s="38">
        <v>8607.411031543239</v>
      </c>
      <c r="O90" s="34">
        <v>0.81699999999999995</v>
      </c>
      <c r="P90" s="34">
        <v>1.135</v>
      </c>
      <c r="Q90" s="18">
        <v>11957.664040148808</v>
      </c>
      <c r="R90" s="18">
        <v>1.121871355095226</v>
      </c>
      <c r="S90" s="18">
        <v>18.48</v>
      </c>
      <c r="T90" s="18">
        <v>993</v>
      </c>
      <c r="U90" s="18">
        <v>24</v>
      </c>
      <c r="V90" s="35">
        <v>29.85</v>
      </c>
      <c r="W90" s="18">
        <v>963.15</v>
      </c>
      <c r="X90" s="18">
        <v>1.9699999999999989</v>
      </c>
      <c r="Y90" s="18">
        <v>2.0310543529045311</v>
      </c>
      <c r="Z90" s="18">
        <v>0.55235910033174729</v>
      </c>
      <c r="AA90" s="18">
        <v>2.267082336086919</v>
      </c>
      <c r="AB90" s="18">
        <v>0.49485249707852424</v>
      </c>
      <c r="AC90" s="18">
        <v>-4.5999999999999996</v>
      </c>
      <c r="AD90" s="21">
        <v>23.4</v>
      </c>
      <c r="AE90" s="21"/>
      <c r="AF90">
        <v>-5.8</v>
      </c>
      <c r="AG90" s="21">
        <v>0.2955046421084157</v>
      </c>
      <c r="AH90">
        <v>0.47251913289913727</v>
      </c>
      <c r="AI90">
        <v>0.20311171009284218</v>
      </c>
      <c r="AJ90">
        <v>0.3634824797843666</v>
      </c>
      <c r="AK90">
        <v>-27.341738405758207</v>
      </c>
      <c r="AL90" s="39">
        <v>-29.783928867009305</v>
      </c>
      <c r="AM90">
        <v>-29.65696219805055</v>
      </c>
      <c r="AP90">
        <v>0.91</v>
      </c>
      <c r="AQ90" s="18"/>
      <c r="AS90">
        <v>1.4251462283465102E-2</v>
      </c>
      <c r="AT90" s="20"/>
      <c r="AU90">
        <v>104.65063212073829</v>
      </c>
      <c r="AV90" s="39"/>
      <c r="BF90">
        <v>0.96476890399635273</v>
      </c>
      <c r="BG90" s="18"/>
      <c r="BH90" s="18"/>
      <c r="BI90" s="18"/>
      <c r="BJ90" s="18"/>
      <c r="BK90" s="18"/>
      <c r="BL90" s="18"/>
      <c r="BM90" s="36"/>
      <c r="BN90" s="21"/>
      <c r="BO90" s="18"/>
      <c r="BP90" s="18"/>
      <c r="BQ90" s="18"/>
      <c r="BR90" s="36"/>
      <c r="BS90" s="21"/>
      <c r="BT90" s="18"/>
      <c r="BU90" s="32"/>
      <c r="BV90" s="32"/>
      <c r="BW90" s="18"/>
      <c r="BX90" s="18"/>
    </row>
    <row r="91" spans="1:76" ht="15.75">
      <c r="A91" t="s">
        <v>189</v>
      </c>
      <c r="B91" t="s">
        <v>12</v>
      </c>
      <c r="C91" s="52">
        <v>44739</v>
      </c>
      <c r="D91" s="10">
        <v>11</v>
      </c>
      <c r="E91" s="31">
        <v>1.2689999999999999</v>
      </c>
      <c r="F91" s="18">
        <v>18</v>
      </c>
      <c r="G91" s="18">
        <v>279</v>
      </c>
      <c r="H91" s="32">
        <v>44740.472916666666</v>
      </c>
      <c r="I91" s="32">
        <v>44741.574305555558</v>
      </c>
      <c r="J91" s="18">
        <v>1.101388888891961</v>
      </c>
      <c r="K91" s="33">
        <v>31243.411354444896</v>
      </c>
      <c r="O91" s="34">
        <v>0.82099999999999995</v>
      </c>
      <c r="P91" s="34">
        <v>1.1060000000000001</v>
      </c>
      <c r="Q91" s="18">
        <v>42089.175344721138</v>
      </c>
      <c r="R91" s="18"/>
      <c r="S91" s="18">
        <v>15.96</v>
      </c>
      <c r="T91" s="18">
        <v>993</v>
      </c>
      <c r="U91" s="18">
        <v>24</v>
      </c>
      <c r="V91" s="35">
        <v>29.85</v>
      </c>
      <c r="W91" s="18">
        <v>963.15</v>
      </c>
      <c r="X91" s="18">
        <v>4.4899999999999984</v>
      </c>
      <c r="Y91" s="18">
        <v>4.6291543373306325</v>
      </c>
      <c r="Z91" s="18">
        <v>0</v>
      </c>
      <c r="AA91" s="18">
        <v>5.8309035613183431</v>
      </c>
      <c r="AB91" s="18">
        <v>0</v>
      </c>
      <c r="AC91" s="18">
        <v>3.5</v>
      </c>
      <c r="AD91" s="21">
        <v>41.7</v>
      </c>
      <c r="AE91" s="21"/>
      <c r="AF91">
        <v>15.3</v>
      </c>
      <c r="AG91" s="21">
        <v>0.44076784822765847</v>
      </c>
      <c r="AH91">
        <v>0</v>
      </c>
      <c r="AI91">
        <v>3.6805791313030446E-2</v>
      </c>
      <c r="AJ91">
        <v>0.23838721917124314</v>
      </c>
      <c r="AK91">
        <v>-26.127596245814992</v>
      </c>
      <c r="AL91" s="18">
        <v>-26.643884173532694</v>
      </c>
      <c r="AM91">
        <v>-26.655643735001018</v>
      </c>
      <c r="AP91">
        <v>3.2</v>
      </c>
      <c r="AQ91" s="18"/>
      <c r="AS91">
        <v>9.2738552512531144E-2</v>
      </c>
      <c r="AT91" s="19"/>
      <c r="AU91">
        <v>516.31272322323537</v>
      </c>
      <c r="AV91" s="18"/>
      <c r="BF91">
        <v>4.0544909187746221</v>
      </c>
      <c r="BG91" s="18"/>
      <c r="BH91" s="18"/>
      <c r="BI91" s="18"/>
      <c r="BJ91" s="18"/>
      <c r="BK91" s="18"/>
      <c r="BL91" s="18"/>
      <c r="BM91" s="36"/>
      <c r="BN91" s="21"/>
      <c r="BO91" s="18"/>
      <c r="BP91" s="18"/>
      <c r="BQ91" s="18"/>
      <c r="BR91" s="36"/>
      <c r="BS91" s="21"/>
      <c r="BT91" s="18"/>
      <c r="BU91" s="32"/>
      <c r="BV91" s="32"/>
      <c r="BW91" s="18"/>
      <c r="BX91" s="18"/>
    </row>
    <row r="92" spans="1:76" ht="15.75">
      <c r="A92" t="s">
        <v>189</v>
      </c>
      <c r="B92" t="s">
        <v>17</v>
      </c>
      <c r="C92" s="52">
        <v>44739</v>
      </c>
      <c r="D92" s="10">
        <v>12</v>
      </c>
      <c r="E92" s="31">
        <v>0.80200000000000005</v>
      </c>
      <c r="F92" s="18">
        <v>15</v>
      </c>
      <c r="G92" s="18">
        <v>280.70000000000005</v>
      </c>
      <c r="H92" s="32">
        <v>44740.631944444445</v>
      </c>
      <c r="I92" s="32">
        <v>44741.556250000001</v>
      </c>
      <c r="J92" s="18">
        <v>0.92430555555620231</v>
      </c>
      <c r="K92" s="33">
        <v>8776.7031870971587</v>
      </c>
      <c r="O92" s="34">
        <v>0.82299999999999995</v>
      </c>
      <c r="P92" s="34">
        <v>1.123</v>
      </c>
      <c r="Q92" s="18">
        <v>11975.987459429052</v>
      </c>
      <c r="R92" s="18">
        <v>1.2964505346595756</v>
      </c>
      <c r="S92" s="18">
        <v>18.510000000000002</v>
      </c>
      <c r="T92" s="18">
        <v>993</v>
      </c>
      <c r="U92" s="18">
        <v>24</v>
      </c>
      <c r="V92" s="35">
        <v>29.85</v>
      </c>
      <c r="W92" s="18">
        <v>963.15</v>
      </c>
      <c r="X92" s="18">
        <v>1.9399999999999977</v>
      </c>
      <c r="Y92" s="18">
        <v>2.0001245911851715</v>
      </c>
      <c r="Z92" s="18">
        <v>0.64818488826806797</v>
      </c>
      <c r="AA92" s="18">
        <v>2.1828015316687654</v>
      </c>
      <c r="AB92">
        <v>0.59393880563590729</v>
      </c>
      <c r="AC92" s="18">
        <v>-13.1</v>
      </c>
      <c r="AD92" s="21">
        <v>4.5</v>
      </c>
      <c r="AE92" s="21"/>
      <c r="AF92">
        <v>16.7</v>
      </c>
      <c r="AG92" s="21">
        <v>0.46689486308215072</v>
      </c>
      <c r="AH92">
        <v>1.5026451543622465</v>
      </c>
      <c r="AI92">
        <v>0.4121866879872077</v>
      </c>
      <c r="AJ92">
        <v>1.0553529882070758</v>
      </c>
      <c r="AK92">
        <v>-25.413570315470892</v>
      </c>
      <c r="AL92" s="18">
        <v>-27.262302465165224</v>
      </c>
      <c r="AM92">
        <v>-26.850309423794606</v>
      </c>
      <c r="AP92">
        <v>1.05</v>
      </c>
      <c r="AQ92" s="18"/>
      <c r="AS92">
        <v>1.2836558263991545E-2</v>
      </c>
      <c r="AT92" s="19"/>
      <c r="AU92">
        <v>71.314621078464356</v>
      </c>
      <c r="AV92" s="18"/>
      <c r="BF92">
        <v>2.1884057065863409</v>
      </c>
      <c r="BG92" s="18"/>
      <c r="BH92" s="18"/>
      <c r="BI92" s="18"/>
      <c r="BJ92" s="18"/>
      <c r="BK92" s="18"/>
      <c r="BL92" s="18"/>
      <c r="BM92" s="36"/>
      <c r="BN92" s="21"/>
      <c r="BO92" s="18"/>
      <c r="BP92" s="18"/>
      <c r="BQ92" s="18"/>
      <c r="BR92" s="36"/>
      <c r="BS92" s="21"/>
      <c r="BT92" s="18"/>
      <c r="BU92" s="32"/>
      <c r="BV92" s="32"/>
      <c r="BW92" s="18"/>
      <c r="BX92" s="18"/>
    </row>
    <row r="93" spans="1:76" ht="15.75">
      <c r="B93" t="e">
        <v>#N/A</v>
      </c>
      <c r="C93" s="52">
        <v>44739</v>
      </c>
      <c r="D93" s="10"/>
      <c r="E93" s="31"/>
      <c r="F93" s="18"/>
      <c r="G93" s="18"/>
      <c r="H93" s="32"/>
      <c r="I93" s="32"/>
      <c r="J93" s="18"/>
      <c r="K93" s="49"/>
      <c r="O93" s="34"/>
      <c r="P93" s="34"/>
      <c r="Q93" s="18"/>
      <c r="R93" s="18"/>
      <c r="S93" s="18"/>
      <c r="T93" s="18"/>
      <c r="U93" s="18"/>
      <c r="V93" s="47"/>
      <c r="W93" s="18"/>
      <c r="X93" s="18"/>
      <c r="Y93" s="18"/>
      <c r="Z93" s="18"/>
      <c r="AA93" s="18"/>
      <c r="AG93" t="e">
        <v>#N/A</v>
      </c>
      <c r="AH93" t="e">
        <v>#N/A</v>
      </c>
      <c r="AI93" t="e">
        <v>#N/A</v>
      </c>
      <c r="AJ93" t="e">
        <v>#N/A</v>
      </c>
      <c r="AL93" s="18" t="e">
        <v>#N/A</v>
      </c>
      <c r="AM93" t="e">
        <v>#N/A</v>
      </c>
      <c r="AP93" s="18"/>
      <c r="BA93" s="18"/>
      <c r="BB93" s="18"/>
      <c r="BC93" s="18"/>
      <c r="BD93" s="18"/>
      <c r="BE93" s="18"/>
      <c r="BF93" s="18"/>
      <c r="BG93" s="50"/>
      <c r="BH93" s="18"/>
      <c r="BI93" s="18"/>
      <c r="BJ93" s="18"/>
      <c r="BK93" s="18"/>
      <c r="BL93" s="18"/>
      <c r="BM93" s="36"/>
      <c r="BN93" s="21"/>
      <c r="BO93" s="18"/>
      <c r="BP93" s="18"/>
      <c r="BQ93" s="18"/>
      <c r="BR93" s="36"/>
      <c r="BS93" s="21"/>
      <c r="BT93" s="18"/>
      <c r="BU93" s="32"/>
      <c r="BV93" s="32"/>
      <c r="BW93" s="18"/>
      <c r="BX93" s="18"/>
    </row>
    <row r="94" spans="1:76" ht="15.75">
      <c r="A94" t="s">
        <v>201</v>
      </c>
      <c r="B94" t="s">
        <v>12</v>
      </c>
      <c r="C94" s="52">
        <v>44739</v>
      </c>
      <c r="D94" s="10">
        <v>1</v>
      </c>
      <c r="E94" s="31"/>
      <c r="F94" s="18"/>
      <c r="G94" s="18"/>
      <c r="H94" s="32"/>
      <c r="I94" s="32"/>
      <c r="J94" s="18"/>
      <c r="K94" s="49"/>
      <c r="O94" s="34"/>
      <c r="P94" s="34"/>
      <c r="Q94" s="18"/>
      <c r="R94" s="18"/>
      <c r="S94" s="18"/>
      <c r="T94" s="18"/>
      <c r="U94" s="18"/>
      <c r="V94" s="47"/>
      <c r="W94" s="18"/>
      <c r="X94" s="18"/>
      <c r="Y94" s="18"/>
      <c r="Z94" s="18"/>
      <c r="AA94" s="18"/>
      <c r="AC94" s="18"/>
      <c r="AD94">
        <v>16.2</v>
      </c>
      <c r="AE94" s="21"/>
      <c r="AF94">
        <v>4.5</v>
      </c>
      <c r="AG94" s="21">
        <v>0.85138086191380857</v>
      </c>
      <c r="AH94">
        <v>0.98322069107725518</v>
      </c>
      <c r="AI94">
        <v>1.0156684331566843</v>
      </c>
      <c r="AJ94">
        <v>0.12687111288871111</v>
      </c>
      <c r="AL94" s="18">
        <v>-28.239423297805462</v>
      </c>
      <c r="AM94">
        <v>-29.207144368542455</v>
      </c>
      <c r="AP94" s="18"/>
      <c r="BA94" s="18"/>
      <c r="BB94" s="18"/>
      <c r="BC94" s="18"/>
      <c r="BD94" s="18"/>
      <c r="BE94" s="18"/>
      <c r="BF94" s="18"/>
      <c r="BG94" s="50"/>
      <c r="BH94" s="18"/>
      <c r="BI94" s="18"/>
      <c r="BJ94" s="18"/>
      <c r="BK94" s="18"/>
      <c r="BL94" s="18"/>
      <c r="BM94" s="12"/>
      <c r="BO94" s="18"/>
      <c r="BP94" s="18"/>
      <c r="BQ94" s="18"/>
      <c r="BR94" s="12"/>
      <c r="BT94" s="18"/>
      <c r="BU94" s="32"/>
      <c r="BV94" s="32"/>
      <c r="BW94" s="18"/>
      <c r="BX94" s="18"/>
    </row>
    <row r="95" spans="1:76" ht="15.75">
      <c r="A95" t="s">
        <v>201</v>
      </c>
      <c r="B95" t="s">
        <v>17</v>
      </c>
      <c r="C95" s="52">
        <v>44739</v>
      </c>
      <c r="D95" s="10">
        <v>2</v>
      </c>
      <c r="E95" s="31"/>
      <c r="F95" s="18"/>
      <c r="G95" s="18"/>
      <c r="H95" s="32"/>
      <c r="I95" s="32"/>
      <c r="J95" s="18"/>
      <c r="K95" s="49"/>
      <c r="O95" s="34"/>
      <c r="P95" s="34"/>
      <c r="Q95" s="18"/>
      <c r="R95" s="18"/>
      <c r="S95" s="18"/>
      <c r="T95" s="18"/>
      <c r="U95" s="18"/>
      <c r="V95" s="47"/>
      <c r="W95" s="18"/>
      <c r="X95" s="18"/>
      <c r="Y95" s="18"/>
      <c r="Z95" s="18"/>
      <c r="AA95" s="18"/>
      <c r="AC95" s="18"/>
      <c r="AD95">
        <v>1.3</v>
      </c>
      <c r="AE95" s="21"/>
      <c r="AF95">
        <v>4.8</v>
      </c>
      <c r="AG95" s="21">
        <v>0.62328868452618957</v>
      </c>
      <c r="AH95">
        <v>2.086983711773835</v>
      </c>
      <c r="AI95">
        <v>0.49037584966013598</v>
      </c>
      <c r="AJ95">
        <v>6.9620487804878053</v>
      </c>
      <c r="AL95" s="18">
        <v>-26.86763529228649</v>
      </c>
      <c r="AM95">
        <v>-25.385338907651263</v>
      </c>
      <c r="AP95" s="18"/>
      <c r="BA95" s="18"/>
      <c r="BB95" s="18"/>
      <c r="BC95" s="18"/>
      <c r="BD95" s="18"/>
      <c r="BE95" s="18"/>
      <c r="BF95" s="18"/>
      <c r="BG95" s="50"/>
      <c r="BH95" s="18"/>
      <c r="BI95" s="46"/>
      <c r="BJ95" s="18"/>
      <c r="BK95" s="18"/>
      <c r="BL95" s="18"/>
      <c r="BM95" s="36"/>
      <c r="BN95" s="21"/>
      <c r="BO95" s="18"/>
      <c r="BP95" s="18"/>
      <c r="BQ95" s="18"/>
      <c r="BR95" s="36"/>
      <c r="BS95" s="21"/>
      <c r="BT95" s="18"/>
      <c r="BU95" s="32"/>
      <c r="BV95" s="32"/>
      <c r="BW95" s="18"/>
      <c r="BX95" s="18"/>
    </row>
    <row r="96" spans="1:76" ht="15.75">
      <c r="A96" t="s">
        <v>201</v>
      </c>
      <c r="B96" t="s">
        <v>17</v>
      </c>
      <c r="C96" s="52">
        <v>44739</v>
      </c>
      <c r="D96" s="10">
        <v>3</v>
      </c>
      <c r="E96" s="31"/>
      <c r="F96" s="18"/>
      <c r="G96" s="18"/>
      <c r="H96" s="32"/>
      <c r="I96" s="32"/>
      <c r="J96" s="18"/>
      <c r="K96" s="49"/>
      <c r="O96" s="34"/>
      <c r="P96" s="34"/>
      <c r="Q96" s="18"/>
      <c r="R96" s="18"/>
      <c r="S96" s="18"/>
      <c r="T96" s="18"/>
      <c r="U96" s="18"/>
      <c r="V96" s="47"/>
      <c r="W96" s="18"/>
      <c r="X96" s="18"/>
      <c r="Y96" s="18"/>
      <c r="Z96" s="18"/>
      <c r="AA96" s="18"/>
      <c r="AC96" s="18"/>
      <c r="AD96">
        <v>6</v>
      </c>
      <c r="AE96" s="21"/>
      <c r="AF96">
        <v>-1.1000000000000001</v>
      </c>
      <c r="AG96" s="21">
        <v>0.24075484833416208</v>
      </c>
      <c r="AH96">
        <v>1.4876251423481108</v>
      </c>
      <c r="AI96">
        <v>0.24172749875683741</v>
      </c>
      <c r="AJ96">
        <v>1.9227168572849329</v>
      </c>
      <c r="AL96" s="18">
        <v>-27.679223323670765</v>
      </c>
      <c r="AM96">
        <v>-26.746164330676674</v>
      </c>
      <c r="AP96" s="18"/>
      <c r="BA96" s="18"/>
      <c r="BB96" s="18"/>
      <c r="BC96" s="18"/>
      <c r="BD96" s="18"/>
      <c r="BE96" s="18"/>
      <c r="BF96" s="18"/>
      <c r="BG96" s="50"/>
      <c r="BH96" s="18"/>
      <c r="BI96" s="46"/>
      <c r="BJ96" s="18"/>
      <c r="BK96" s="18"/>
      <c r="BL96" s="18"/>
      <c r="BM96" s="36"/>
      <c r="BN96" s="21"/>
      <c r="BO96" s="18"/>
      <c r="BP96" s="18"/>
      <c r="BQ96" s="18"/>
      <c r="BR96" s="36"/>
      <c r="BS96" s="21"/>
      <c r="BT96" s="18"/>
      <c r="BU96" s="32"/>
      <c r="BV96" s="32"/>
      <c r="BW96" s="18"/>
      <c r="BX96" s="18"/>
    </row>
    <row r="97" spans="1:76" ht="15.75">
      <c r="A97" t="s">
        <v>201</v>
      </c>
      <c r="B97" t="s">
        <v>17</v>
      </c>
      <c r="C97" s="52">
        <v>44739</v>
      </c>
      <c r="D97" s="10">
        <v>4</v>
      </c>
      <c r="E97" s="31"/>
      <c r="F97" s="18"/>
      <c r="G97" s="18"/>
      <c r="H97" s="32"/>
      <c r="I97" s="32"/>
      <c r="J97" s="18"/>
      <c r="K97" s="49"/>
      <c r="O97" s="34"/>
      <c r="P97" s="34"/>
      <c r="Q97" s="18"/>
      <c r="R97" s="18"/>
      <c r="S97" s="18"/>
      <c r="T97" s="18"/>
      <c r="U97" s="18"/>
      <c r="V97" s="47"/>
      <c r="W97" s="18"/>
      <c r="X97" s="18"/>
      <c r="Y97" s="18"/>
      <c r="Z97" s="18"/>
      <c r="AA97" s="18"/>
      <c r="AC97" s="18"/>
      <c r="AD97">
        <v>34.200000000000003</v>
      </c>
      <c r="AE97" s="21"/>
      <c r="AF97">
        <v>21.9</v>
      </c>
      <c r="AG97" s="21">
        <v>0.50826485839648972</v>
      </c>
      <c r="AH97">
        <v>1.1870052739271322</v>
      </c>
      <c r="AI97">
        <v>0.5013960909453532</v>
      </c>
      <c r="AJ97">
        <v>1.0002008376545672</v>
      </c>
      <c r="AL97" s="18">
        <v>-28.26424639737353</v>
      </c>
      <c r="AM97">
        <v>-27.912363734264268</v>
      </c>
      <c r="AP97" s="18"/>
      <c r="BA97" s="18"/>
      <c r="BB97" s="18"/>
      <c r="BC97" s="18"/>
      <c r="BD97" s="18"/>
      <c r="BE97" s="18"/>
      <c r="BF97" s="18"/>
      <c r="BG97" s="50"/>
      <c r="BH97" s="18"/>
      <c r="BI97" s="18"/>
      <c r="BJ97" s="18"/>
      <c r="BK97" s="18"/>
      <c r="BL97" s="18"/>
      <c r="BM97" s="36"/>
      <c r="BN97" s="21"/>
      <c r="BO97" s="18"/>
      <c r="BP97" s="18"/>
      <c r="BQ97" s="18"/>
      <c r="BR97" s="36"/>
      <c r="BS97" s="21"/>
      <c r="BT97" s="18"/>
      <c r="BU97" s="32"/>
      <c r="BV97" s="32"/>
      <c r="BW97" s="18"/>
      <c r="BX97" s="18"/>
    </row>
    <row r="98" spans="1:76" ht="15.75">
      <c r="A98" t="s">
        <v>201</v>
      </c>
      <c r="B98" t="s">
        <v>17</v>
      </c>
      <c r="C98" s="52">
        <v>44739</v>
      </c>
      <c r="D98" s="10">
        <v>5</v>
      </c>
      <c r="E98" s="31"/>
      <c r="F98" s="18"/>
      <c r="G98" s="18"/>
      <c r="H98" s="32"/>
      <c r="I98" s="32"/>
      <c r="J98" s="18"/>
      <c r="K98" s="49"/>
      <c r="O98" s="34"/>
      <c r="P98" s="34"/>
      <c r="Q98" s="18"/>
      <c r="R98" s="18"/>
      <c r="S98" s="18"/>
      <c r="T98" s="18"/>
      <c r="U98" s="18"/>
      <c r="V98" s="47"/>
      <c r="W98" s="18"/>
      <c r="X98" s="18"/>
      <c r="Y98" s="18"/>
      <c r="Z98" s="18"/>
      <c r="AA98" s="18"/>
      <c r="AC98" s="18"/>
      <c r="AD98">
        <v>35.9</v>
      </c>
      <c r="AE98" s="21"/>
      <c r="AF98">
        <v>71.599999999999994</v>
      </c>
      <c r="AG98" s="21">
        <v>0.83667199201198206</v>
      </c>
      <c r="AH98">
        <v>1.3063431513553507</v>
      </c>
      <c r="AI98">
        <v>0.76403095356964557</v>
      </c>
      <c r="AJ98">
        <v>0.78681477783325016</v>
      </c>
      <c r="AL98" s="18">
        <v>-27.21509028534317</v>
      </c>
      <c r="AM98">
        <v>-27.615822241941022</v>
      </c>
      <c r="AP98" s="18"/>
      <c r="BA98" s="18"/>
      <c r="BB98" s="18"/>
      <c r="BC98" s="18"/>
      <c r="BD98" s="18"/>
      <c r="BE98" s="18"/>
      <c r="BF98" s="18"/>
      <c r="BG98" s="50"/>
      <c r="BH98" s="18"/>
      <c r="BI98" s="46"/>
      <c r="BJ98" s="18"/>
      <c r="BK98" s="18"/>
      <c r="BL98" s="18"/>
      <c r="BM98" s="36"/>
      <c r="BN98" s="21"/>
      <c r="BO98" s="18"/>
      <c r="BP98" s="18"/>
      <c r="BQ98" s="18"/>
      <c r="BR98" s="36"/>
      <c r="BS98" s="21"/>
      <c r="BT98" s="18"/>
      <c r="BU98" s="32"/>
      <c r="BV98" s="32"/>
      <c r="BW98" s="18"/>
      <c r="BX98" s="18"/>
    </row>
    <row r="99" spans="1:76" ht="15.75">
      <c r="A99" t="s">
        <v>201</v>
      </c>
      <c r="B99" t="s">
        <v>12</v>
      </c>
      <c r="C99" s="52">
        <v>44739</v>
      </c>
      <c r="D99" s="10">
        <v>6</v>
      </c>
      <c r="E99" s="31"/>
      <c r="F99" s="18"/>
      <c r="G99" s="18"/>
      <c r="H99" s="32"/>
      <c r="I99" s="32"/>
      <c r="J99" s="18"/>
      <c r="K99" s="49"/>
      <c r="O99" s="34"/>
      <c r="P99" s="34"/>
      <c r="Q99" s="18"/>
      <c r="R99" s="18"/>
      <c r="S99" s="18"/>
      <c r="T99" s="18"/>
      <c r="U99" s="18"/>
      <c r="V99" s="47"/>
      <c r="W99" s="18"/>
      <c r="X99" s="18"/>
      <c r="Y99" s="18"/>
      <c r="Z99" s="18"/>
      <c r="AA99" s="18"/>
      <c r="AC99" s="18"/>
      <c r="AG99" t="e">
        <v>#N/A</v>
      </c>
      <c r="AH99" t="e">
        <v>#N/A</v>
      </c>
      <c r="AI99" t="e">
        <v>#N/A</v>
      </c>
      <c r="AJ99" t="e">
        <v>#N/A</v>
      </c>
      <c r="AL99" s="18" t="e">
        <v>#N/A</v>
      </c>
      <c r="AM99" t="e">
        <v>#N/A</v>
      </c>
      <c r="AP99" s="18"/>
      <c r="BA99" s="18"/>
      <c r="BB99" s="18"/>
      <c r="BC99" s="18"/>
      <c r="BD99" s="18"/>
      <c r="BE99" s="18"/>
      <c r="BF99" s="18"/>
      <c r="BG99" s="50"/>
      <c r="BH99" s="18"/>
      <c r="BI99" s="46"/>
      <c r="BJ99" s="18"/>
      <c r="BK99" s="18"/>
      <c r="BL99" s="18"/>
      <c r="BM99" s="36"/>
      <c r="BN99" s="21"/>
      <c r="BO99" s="18"/>
      <c r="BP99" s="18"/>
      <c r="BQ99" s="18"/>
      <c r="BR99" s="36"/>
      <c r="BS99" s="21"/>
      <c r="BT99" s="18"/>
      <c r="BU99" s="32"/>
      <c r="BV99" s="32"/>
      <c r="BW99" s="18"/>
      <c r="BX99" s="18"/>
    </row>
    <row r="100" spans="1:76" ht="15.75">
      <c r="A100" t="s">
        <v>201</v>
      </c>
      <c r="B100" t="s">
        <v>12</v>
      </c>
      <c r="C100" s="52">
        <v>44739</v>
      </c>
      <c r="D100" s="10">
        <v>7</v>
      </c>
      <c r="E100" s="31"/>
      <c r="F100" s="18"/>
      <c r="G100" s="18"/>
      <c r="H100" s="32"/>
      <c r="I100" s="32"/>
      <c r="J100" s="18"/>
      <c r="K100" s="49"/>
      <c r="O100" s="34"/>
      <c r="P100" s="34"/>
      <c r="Q100" s="18"/>
      <c r="R100" s="18"/>
      <c r="S100" s="18"/>
      <c r="T100" s="18"/>
      <c r="U100" s="18"/>
      <c r="V100" s="47"/>
      <c r="W100" s="18"/>
      <c r="X100" s="18"/>
      <c r="Y100" s="18"/>
      <c r="Z100" s="18"/>
      <c r="AA100" s="18"/>
      <c r="AC100" s="18"/>
      <c r="AD100">
        <v>37.799999999999997</v>
      </c>
      <c r="AE100" s="21"/>
      <c r="AF100">
        <v>39.9</v>
      </c>
      <c r="AG100" s="21">
        <v>0.87269706645380152</v>
      </c>
      <c r="AH100">
        <v>0.79108381892876845</v>
      </c>
      <c r="AI100">
        <v>0.95992516463779698</v>
      </c>
      <c r="AJ100">
        <v>0.20455557772899624</v>
      </c>
      <c r="AL100" s="18">
        <v>-29.771143086883029</v>
      </c>
      <c r="AM100">
        <v>-30.535161183050231</v>
      </c>
      <c r="AP100" s="18"/>
      <c r="BA100" s="18"/>
      <c r="BB100" s="18"/>
      <c r="BC100" s="18"/>
      <c r="BD100" s="18"/>
      <c r="BE100" s="18"/>
      <c r="BF100" s="18"/>
      <c r="BG100" s="50"/>
      <c r="BH100" s="18"/>
      <c r="BI100" s="18"/>
      <c r="BJ100" s="18"/>
      <c r="BK100" s="18"/>
      <c r="BL100" s="18"/>
      <c r="BM100" s="36"/>
      <c r="BN100" s="21"/>
      <c r="BO100" s="18"/>
      <c r="BP100" s="18"/>
      <c r="BQ100" s="18"/>
      <c r="BR100" s="36"/>
      <c r="BS100" s="21"/>
      <c r="BT100" s="18"/>
      <c r="BU100" s="32"/>
      <c r="BV100" s="32"/>
      <c r="BW100" s="18"/>
      <c r="BX100" s="18"/>
    </row>
    <row r="101" spans="1:76" ht="15.75">
      <c r="A101" t="s">
        <v>201</v>
      </c>
      <c r="B101" t="s">
        <v>12</v>
      </c>
      <c r="C101" s="52">
        <v>44739</v>
      </c>
      <c r="D101" s="10">
        <v>8</v>
      </c>
      <c r="E101" s="31"/>
      <c r="F101" s="18"/>
      <c r="G101" s="18"/>
      <c r="H101" s="32"/>
      <c r="I101" s="32"/>
      <c r="J101" s="18"/>
      <c r="K101" s="49"/>
      <c r="O101" s="34"/>
      <c r="P101" s="34"/>
      <c r="Q101" s="18"/>
      <c r="R101" s="18"/>
      <c r="S101" s="18"/>
      <c r="T101" s="18"/>
      <c r="U101" s="18"/>
      <c r="V101" s="47"/>
      <c r="W101" s="18"/>
      <c r="X101" s="18"/>
      <c r="Y101" s="18"/>
      <c r="Z101" s="18"/>
      <c r="AA101" s="18"/>
      <c r="AC101" s="18"/>
      <c r="AD101">
        <v>24.5</v>
      </c>
      <c r="AE101" s="21"/>
      <c r="AF101">
        <v>20</v>
      </c>
      <c r="AG101" s="21">
        <v>0.77020341011067917</v>
      </c>
      <c r="AH101">
        <v>0.69908928437067996</v>
      </c>
      <c r="AI101">
        <v>0.70861800777744544</v>
      </c>
      <c r="AJ101">
        <v>0.14578761591384981</v>
      </c>
      <c r="AL101" s="18">
        <v>-28.957586949037918</v>
      </c>
      <c r="AM101">
        <v>-30.05034670687057</v>
      </c>
      <c r="AP101" s="18"/>
      <c r="BA101" s="18"/>
      <c r="BB101" s="18"/>
      <c r="BC101" s="18"/>
      <c r="BD101" s="18"/>
      <c r="BE101" s="18"/>
      <c r="BF101" s="18"/>
      <c r="BG101" s="50"/>
      <c r="BH101" s="51"/>
      <c r="BI101" s="18"/>
      <c r="BJ101" s="18"/>
      <c r="BK101" s="18"/>
      <c r="BL101" s="50"/>
      <c r="BM101" s="51"/>
      <c r="BN101" s="18"/>
      <c r="BO101" s="32"/>
      <c r="BP101" s="32"/>
      <c r="BQ101" s="18"/>
      <c r="BR101" s="18"/>
    </row>
    <row r="102" spans="1:76" ht="15.75">
      <c r="A102" t="s">
        <v>201</v>
      </c>
      <c r="B102" t="s">
        <v>17</v>
      </c>
      <c r="C102" s="52">
        <v>44739</v>
      </c>
      <c r="D102" s="10">
        <v>9</v>
      </c>
      <c r="E102" s="31"/>
      <c r="F102" s="18"/>
      <c r="G102" s="18"/>
      <c r="H102" s="32"/>
      <c r="I102" s="32"/>
      <c r="J102" s="18"/>
      <c r="K102" s="49"/>
      <c r="O102" s="34"/>
      <c r="P102" s="34"/>
      <c r="Q102" s="18"/>
      <c r="R102" s="18"/>
      <c r="S102" s="18"/>
      <c r="T102" s="18"/>
      <c r="U102" s="18"/>
      <c r="V102" s="47"/>
      <c r="W102" s="18"/>
      <c r="X102" s="18"/>
      <c r="Y102" s="18"/>
      <c r="Z102" s="18"/>
      <c r="AA102" s="18"/>
      <c r="AC102" s="18"/>
      <c r="AD102">
        <v>28.4</v>
      </c>
      <c r="AE102" s="21"/>
      <c r="AF102">
        <v>18.899999999999999</v>
      </c>
      <c r="AG102" s="21" t="e">
        <v>#N/A</v>
      </c>
      <c r="AH102" t="e">
        <v>#N/A</v>
      </c>
      <c r="AI102" t="e">
        <v>#N/A</v>
      </c>
      <c r="AJ102" t="e">
        <v>#N/A</v>
      </c>
      <c r="AL102" s="18" t="e">
        <v>#N/A</v>
      </c>
      <c r="AM102" t="e">
        <v>#N/A</v>
      </c>
      <c r="AP102" s="18"/>
      <c r="BA102" s="18"/>
      <c r="BB102" s="18"/>
      <c r="BC102" s="18"/>
      <c r="BD102" s="18"/>
      <c r="BE102" s="18"/>
      <c r="BF102" s="18"/>
      <c r="BG102" s="50"/>
      <c r="BH102" s="51"/>
      <c r="BI102" s="18"/>
      <c r="BJ102" s="18"/>
      <c r="BK102" s="18"/>
      <c r="BL102" s="50"/>
      <c r="BM102" s="51"/>
      <c r="BN102" s="18"/>
      <c r="BO102" s="32"/>
      <c r="BP102" s="32"/>
      <c r="BQ102" s="18"/>
      <c r="BR102" s="18"/>
    </row>
    <row r="103" spans="1:76" ht="15.75">
      <c r="A103" t="s">
        <v>201</v>
      </c>
      <c r="B103" t="s">
        <v>12</v>
      </c>
      <c r="C103" s="52">
        <v>44739</v>
      </c>
      <c r="D103" s="10">
        <v>10</v>
      </c>
      <c r="E103" s="31"/>
      <c r="F103" s="18"/>
      <c r="G103" s="18"/>
      <c r="H103" s="32"/>
      <c r="I103" s="32"/>
      <c r="J103" s="18"/>
      <c r="K103" s="49"/>
      <c r="O103" s="34"/>
      <c r="P103" s="34"/>
      <c r="Q103" s="18"/>
      <c r="R103" s="18"/>
      <c r="S103" s="18"/>
      <c r="T103" s="18"/>
      <c r="U103" s="18"/>
      <c r="V103" s="47"/>
      <c r="W103" s="18"/>
      <c r="X103" s="18"/>
      <c r="Y103" s="18"/>
      <c r="Z103" s="18"/>
      <c r="AA103" s="18"/>
      <c r="AC103" s="18"/>
      <c r="AD103">
        <v>64.599999999999994</v>
      </c>
      <c r="AE103" s="21"/>
      <c r="AF103">
        <v>58.5</v>
      </c>
      <c r="AG103" s="21">
        <v>6.3681790925444751E-2</v>
      </c>
      <c r="AH103">
        <v>2.1800700473668472E-2</v>
      </c>
      <c r="AI103">
        <v>0</v>
      </c>
      <c r="AJ103">
        <v>9.5441734959024596E-2</v>
      </c>
      <c r="AL103" s="18">
        <v>-27.770650731612793</v>
      </c>
      <c r="AM103">
        <v>-29.531290680208922</v>
      </c>
      <c r="AP103" s="18"/>
      <c r="BA103" s="18"/>
      <c r="BB103" s="18"/>
      <c r="BC103" s="18"/>
      <c r="BD103" s="18"/>
      <c r="BE103" s="18"/>
      <c r="BF103" s="18"/>
      <c r="BG103" s="50"/>
      <c r="BH103" s="51"/>
      <c r="BI103" s="18"/>
      <c r="BJ103" s="18"/>
      <c r="BK103" s="18"/>
      <c r="BL103" s="50"/>
      <c r="BM103" s="51"/>
      <c r="BN103" s="18"/>
      <c r="BO103" s="32"/>
      <c r="BP103" s="32"/>
      <c r="BQ103" s="18"/>
      <c r="BR103" s="18"/>
    </row>
    <row r="104" spans="1:76" ht="15.75">
      <c r="A104" t="s">
        <v>201</v>
      </c>
      <c r="B104" t="s">
        <v>12</v>
      </c>
      <c r="C104" s="52">
        <v>44739</v>
      </c>
      <c r="D104" s="10">
        <v>11</v>
      </c>
      <c r="E104" s="31"/>
      <c r="F104" s="18"/>
      <c r="G104" s="18"/>
      <c r="H104" s="32"/>
      <c r="I104" s="32"/>
      <c r="J104" s="18"/>
      <c r="K104" s="49"/>
      <c r="O104" s="34"/>
      <c r="P104" s="34"/>
      <c r="Q104" s="18"/>
      <c r="R104" s="18"/>
      <c r="S104" s="18"/>
      <c r="T104" s="18"/>
      <c r="U104" s="18"/>
      <c r="V104" s="47"/>
      <c r="W104" s="18"/>
      <c r="X104" s="18"/>
      <c r="Y104" s="18"/>
      <c r="Z104" s="18"/>
      <c r="AA104" s="18"/>
      <c r="AC104" s="18"/>
      <c r="AD104">
        <v>27.3</v>
      </c>
      <c r="AE104" s="21"/>
      <c r="AF104">
        <v>33</v>
      </c>
      <c r="AG104" s="21">
        <v>1.0841924535835494</v>
      </c>
      <c r="AH104">
        <v>0.86749411007600863</v>
      </c>
      <c r="AI104">
        <v>0.99400379317228982</v>
      </c>
      <c r="AJ104">
        <v>7.957696146935514E-2</v>
      </c>
      <c r="AL104" s="18">
        <v>-28.945370397632896</v>
      </c>
      <c r="AM104">
        <v>-30.001043422806756</v>
      </c>
      <c r="AP104" s="18"/>
      <c r="BA104" s="18"/>
      <c r="BB104" s="18"/>
      <c r="BC104" s="18"/>
      <c r="BD104" s="18"/>
      <c r="BE104" s="18"/>
      <c r="BF104" s="18"/>
      <c r="BG104" s="50"/>
      <c r="BH104" s="51"/>
      <c r="BI104" s="18"/>
      <c r="BJ104" s="18"/>
      <c r="BK104" s="18"/>
      <c r="BL104" s="50"/>
      <c r="BM104" s="51"/>
      <c r="BN104" s="18"/>
      <c r="BO104" s="32"/>
      <c r="BP104" s="32"/>
      <c r="BQ104" s="18"/>
      <c r="BR104" s="18"/>
    </row>
    <row r="105" spans="1:76" ht="15.75">
      <c r="A105" t="s">
        <v>201</v>
      </c>
      <c r="B105" t="s">
        <v>17</v>
      </c>
      <c r="C105" s="52">
        <v>44739</v>
      </c>
      <c r="D105" s="10">
        <v>12</v>
      </c>
      <c r="E105" s="31"/>
      <c r="F105" s="18"/>
      <c r="G105" s="18"/>
      <c r="H105" s="32"/>
      <c r="I105" s="32"/>
      <c r="J105" s="18"/>
      <c r="K105" s="49"/>
      <c r="O105" s="34"/>
      <c r="P105" s="34"/>
      <c r="Q105" s="18"/>
      <c r="R105" s="18"/>
      <c r="S105" s="18"/>
      <c r="T105" s="18"/>
      <c r="U105" s="18"/>
      <c r="V105" s="47"/>
      <c r="W105" s="18"/>
      <c r="X105" s="18"/>
      <c r="Y105" s="18"/>
      <c r="Z105" s="18"/>
      <c r="AA105" s="18"/>
      <c r="AC105" s="18"/>
      <c r="AG105">
        <v>0.61971146166134183</v>
      </c>
      <c r="AH105">
        <v>1.150963727973892</v>
      </c>
      <c r="AI105">
        <v>0.63272863418530367</v>
      </c>
      <c r="AJ105">
        <v>0.93413638178913749</v>
      </c>
      <c r="AL105" s="18">
        <v>-27.470200860695037</v>
      </c>
      <c r="AM105">
        <v>-27.371929274977106</v>
      </c>
      <c r="AP105" s="18"/>
      <c r="BA105" s="18"/>
      <c r="BB105" s="18"/>
      <c r="BC105" s="18"/>
      <c r="BD105" s="18"/>
      <c r="BE105" s="18"/>
      <c r="BF105" s="18"/>
      <c r="BG105" s="50"/>
      <c r="BH105" s="51"/>
      <c r="BI105" s="18"/>
      <c r="BJ105" s="18"/>
      <c r="BK105" s="18"/>
      <c r="BL105" s="50"/>
      <c r="BM105" s="51"/>
      <c r="BN105" s="18"/>
      <c r="BO105" s="32"/>
      <c r="BP105" s="32"/>
      <c r="BQ105" s="18"/>
      <c r="BR105" s="18"/>
    </row>
    <row r="106" spans="1:76" ht="15.75">
      <c r="B106" t="e">
        <v>#N/A</v>
      </c>
      <c r="D106" s="10"/>
      <c r="E106" s="31"/>
      <c r="F106" s="18"/>
      <c r="G106" s="18"/>
      <c r="H106" s="32"/>
      <c r="I106" s="32"/>
      <c r="J106" s="18"/>
      <c r="K106" s="49"/>
      <c r="O106" s="34"/>
      <c r="P106" s="34"/>
      <c r="Q106" s="18"/>
      <c r="R106" s="18"/>
      <c r="S106" s="18"/>
      <c r="T106" s="18"/>
      <c r="U106" s="18"/>
      <c r="V106" s="47"/>
      <c r="W106" s="18"/>
      <c r="X106" s="18"/>
      <c r="Y106" s="18"/>
      <c r="Z106" s="18"/>
      <c r="AA106" s="18"/>
      <c r="AC106" s="18"/>
      <c r="AG106" t="e">
        <v>#N/A</v>
      </c>
      <c r="AH106" t="e">
        <v>#N/A</v>
      </c>
      <c r="AI106" t="e">
        <v>#N/A</v>
      </c>
      <c r="AJ106" t="e">
        <v>#N/A</v>
      </c>
      <c r="AL106" s="18" t="e">
        <v>#N/A</v>
      </c>
      <c r="AM106" t="e">
        <v>#N/A</v>
      </c>
      <c r="AP106" s="18"/>
      <c r="BA106" s="18"/>
      <c r="BB106" s="18"/>
      <c r="BC106" s="18"/>
      <c r="BD106" s="18"/>
      <c r="BE106" s="18"/>
      <c r="BF106" s="18"/>
      <c r="BG106" s="50"/>
      <c r="BH106" s="51"/>
      <c r="BI106" s="18"/>
      <c r="BJ106" s="18"/>
      <c r="BK106" s="18"/>
      <c r="BL106" s="50"/>
      <c r="BM106" s="51"/>
      <c r="BN106" s="18"/>
      <c r="BO106" s="32"/>
      <c r="BP106" s="32"/>
      <c r="BQ106" s="18"/>
      <c r="BR106" s="18"/>
    </row>
    <row r="107" spans="1:76" ht="15.75">
      <c r="A107" t="s">
        <v>221</v>
      </c>
      <c r="B107" t="s">
        <v>12</v>
      </c>
      <c r="C107" s="52">
        <v>44739</v>
      </c>
      <c r="D107" s="10">
        <v>1</v>
      </c>
      <c r="E107" s="31"/>
      <c r="F107" s="18"/>
      <c r="G107" s="18"/>
      <c r="H107" s="32"/>
      <c r="I107" s="32"/>
      <c r="J107" s="18"/>
      <c r="K107" s="49"/>
      <c r="O107" s="34"/>
      <c r="P107" s="34"/>
      <c r="Q107" s="18"/>
      <c r="R107" s="18"/>
      <c r="S107" s="18"/>
      <c r="T107" s="18"/>
      <c r="U107" s="18"/>
      <c r="V107" s="47"/>
      <c r="W107" s="18"/>
      <c r="X107" s="18"/>
      <c r="Y107" s="18"/>
      <c r="Z107" s="18"/>
      <c r="AA107" s="18"/>
      <c r="AC107" s="18"/>
      <c r="AD107">
        <v>54.1</v>
      </c>
      <c r="AE107" s="21"/>
      <c r="AF107">
        <v>-21.2</v>
      </c>
      <c r="AG107" s="21" t="e">
        <v>#N/A</v>
      </c>
      <c r="AH107" t="e">
        <v>#N/A</v>
      </c>
      <c r="AI107" t="e">
        <v>#N/A</v>
      </c>
      <c r="AJ107" t="e">
        <v>#N/A</v>
      </c>
      <c r="AL107" s="18" t="e">
        <v>#N/A</v>
      </c>
      <c r="AM107" t="e">
        <v>#N/A</v>
      </c>
      <c r="AP107" s="18"/>
      <c r="BA107" s="18"/>
      <c r="BB107" s="18"/>
      <c r="BC107" s="18"/>
      <c r="BD107" s="18"/>
      <c r="BE107" s="18"/>
      <c r="BF107" s="18"/>
      <c r="BG107" s="50"/>
      <c r="BH107" s="51"/>
      <c r="BI107" s="18"/>
      <c r="BJ107" s="18"/>
      <c r="BK107" s="18"/>
      <c r="BL107" s="50"/>
      <c r="BM107" s="51"/>
      <c r="BN107" s="18"/>
      <c r="BO107" s="32"/>
      <c r="BP107" s="32"/>
      <c r="BQ107" s="18"/>
      <c r="BR107" s="18"/>
    </row>
    <row r="108" spans="1:76" ht="15.75">
      <c r="A108" t="s">
        <v>221</v>
      </c>
      <c r="B108" t="s">
        <v>17</v>
      </c>
      <c r="C108" s="52">
        <v>44739</v>
      </c>
      <c r="D108" s="10">
        <v>2</v>
      </c>
      <c r="E108" s="31"/>
      <c r="F108" s="18"/>
      <c r="G108" s="18"/>
      <c r="H108" s="32"/>
      <c r="I108" s="32"/>
      <c r="J108" s="18"/>
      <c r="K108" s="49"/>
      <c r="O108" s="34"/>
      <c r="P108" s="34"/>
      <c r="Q108" s="18"/>
      <c r="R108" s="18"/>
      <c r="S108" s="18"/>
      <c r="T108" s="18"/>
      <c r="U108" s="18"/>
      <c r="V108" s="47"/>
      <c r="W108" s="18"/>
      <c r="X108" s="18"/>
      <c r="Y108" s="18"/>
      <c r="Z108" s="18"/>
      <c r="AA108" s="18"/>
      <c r="AC108" s="18"/>
      <c r="AE108" s="21"/>
      <c r="AF108">
        <v>-20.2</v>
      </c>
      <c r="AG108" s="21" t="e">
        <v>#N/A</v>
      </c>
      <c r="AH108" t="e">
        <v>#N/A</v>
      </c>
      <c r="AI108" t="e">
        <v>#N/A</v>
      </c>
      <c r="AJ108" t="e">
        <v>#N/A</v>
      </c>
      <c r="AL108" s="18" t="e">
        <v>#N/A</v>
      </c>
      <c r="AM108" t="e">
        <v>#N/A</v>
      </c>
      <c r="AP108" s="18"/>
      <c r="BA108" s="18"/>
      <c r="BB108" s="18"/>
      <c r="BC108" s="18"/>
      <c r="BD108" s="18"/>
      <c r="BE108" s="18"/>
      <c r="BF108" s="18"/>
      <c r="BG108" s="50"/>
      <c r="BH108" s="51"/>
      <c r="BI108" s="18"/>
      <c r="BJ108" s="18"/>
      <c r="BK108" s="18"/>
      <c r="BL108" s="50"/>
      <c r="BM108" s="51"/>
      <c r="BN108" s="18"/>
      <c r="BO108" s="32"/>
      <c r="BP108" s="32"/>
      <c r="BQ108" s="18"/>
      <c r="BR108" s="18"/>
    </row>
    <row r="109" spans="1:76" ht="15.75">
      <c r="A109" t="s">
        <v>221</v>
      </c>
      <c r="B109" t="s">
        <v>17</v>
      </c>
      <c r="C109" s="52">
        <v>44739</v>
      </c>
      <c r="D109" s="10">
        <v>3</v>
      </c>
      <c r="E109" s="31"/>
      <c r="F109" s="18"/>
      <c r="G109" s="18"/>
      <c r="H109" s="32"/>
      <c r="I109" s="32"/>
      <c r="J109" s="18"/>
      <c r="K109" s="49"/>
      <c r="O109" s="34"/>
      <c r="P109" s="34"/>
      <c r="Q109" s="18"/>
      <c r="R109" s="18"/>
      <c r="S109" s="18"/>
      <c r="T109" s="18"/>
      <c r="U109" s="18"/>
      <c r="V109" s="47"/>
      <c r="W109" s="18"/>
      <c r="X109" s="18"/>
      <c r="Y109" s="18"/>
      <c r="Z109" s="18"/>
      <c r="AA109" s="18"/>
      <c r="AC109" s="18"/>
      <c r="AD109">
        <v>167.9</v>
      </c>
      <c r="AE109" s="21"/>
      <c r="AF109">
        <v>104.8</v>
      </c>
      <c r="AG109" s="21" t="e">
        <v>#N/A</v>
      </c>
      <c r="AH109" t="e">
        <v>#N/A</v>
      </c>
      <c r="AI109" t="e">
        <v>#N/A</v>
      </c>
      <c r="AJ109" t="e">
        <v>#N/A</v>
      </c>
      <c r="AL109" s="18" t="e">
        <v>#N/A</v>
      </c>
      <c r="AM109" t="e">
        <v>#N/A</v>
      </c>
      <c r="AP109" s="18"/>
      <c r="BA109" s="18"/>
      <c r="BB109" s="18"/>
      <c r="BC109" s="18"/>
      <c r="BD109" s="18"/>
      <c r="BE109" s="18"/>
      <c r="BF109" s="18"/>
      <c r="BG109" s="50"/>
      <c r="BH109" s="51"/>
      <c r="BI109" s="18"/>
      <c r="BJ109" s="18"/>
      <c r="BK109" s="18"/>
      <c r="BL109" s="50"/>
      <c r="BM109" s="51"/>
      <c r="BN109" s="18"/>
      <c r="BO109" s="32"/>
      <c r="BP109" s="32"/>
      <c r="BQ109" s="18"/>
      <c r="BR109" s="18"/>
    </row>
    <row r="110" spans="1:76" ht="15.75">
      <c r="A110" t="s">
        <v>221</v>
      </c>
      <c r="B110" t="s">
        <v>17</v>
      </c>
      <c r="C110" s="52">
        <v>44739</v>
      </c>
      <c r="D110" s="10">
        <v>4</v>
      </c>
      <c r="E110" s="31"/>
      <c r="F110" s="18"/>
      <c r="G110" s="18"/>
      <c r="H110" s="32"/>
      <c r="I110" s="32"/>
      <c r="J110" s="18"/>
      <c r="K110" s="49"/>
      <c r="O110" s="34"/>
      <c r="P110" s="34"/>
      <c r="Q110" s="18"/>
      <c r="R110" s="18"/>
      <c r="S110" s="18"/>
      <c r="T110" s="18"/>
      <c r="U110" s="18"/>
      <c r="V110" s="47"/>
      <c r="W110" s="18"/>
      <c r="X110" s="18"/>
      <c r="Y110" s="18"/>
      <c r="Z110" s="18"/>
      <c r="AA110" s="18"/>
      <c r="AC110" s="18"/>
      <c r="AD110">
        <v>229.4</v>
      </c>
      <c r="AE110" s="21"/>
      <c r="AF110">
        <v>177.6</v>
      </c>
      <c r="AG110" s="21" t="e">
        <v>#N/A</v>
      </c>
      <c r="AH110" t="e">
        <v>#N/A</v>
      </c>
      <c r="AI110" t="e">
        <v>#N/A</v>
      </c>
      <c r="AJ110" t="e">
        <v>#N/A</v>
      </c>
      <c r="AL110" s="18" t="e">
        <v>#N/A</v>
      </c>
      <c r="AM110" t="e">
        <v>#N/A</v>
      </c>
      <c r="AP110" s="18"/>
      <c r="BA110" s="18"/>
      <c r="BB110" s="18"/>
      <c r="BC110" s="18"/>
      <c r="BD110" s="18"/>
      <c r="BE110" s="18"/>
      <c r="BF110" s="18"/>
      <c r="BG110" s="50"/>
      <c r="BH110" s="51"/>
      <c r="BI110" s="18"/>
      <c r="BJ110" s="18"/>
      <c r="BK110" s="18"/>
      <c r="BL110" s="50"/>
      <c r="BM110" s="51"/>
      <c r="BN110" s="18"/>
      <c r="BO110" s="32"/>
      <c r="BP110" s="32"/>
      <c r="BQ110" s="18"/>
      <c r="BR110" s="18"/>
    </row>
    <row r="111" spans="1:76" ht="15.75">
      <c r="A111" t="s">
        <v>221</v>
      </c>
      <c r="B111" t="s">
        <v>17</v>
      </c>
      <c r="C111" s="52">
        <v>44739</v>
      </c>
      <c r="D111" s="10">
        <v>5</v>
      </c>
      <c r="E111" s="31"/>
      <c r="F111" s="18"/>
      <c r="G111" s="18"/>
      <c r="H111" s="32"/>
      <c r="I111" s="32"/>
      <c r="J111" s="18"/>
      <c r="K111" s="49"/>
      <c r="O111" s="34"/>
      <c r="P111" s="34"/>
      <c r="Q111" s="18"/>
      <c r="R111" s="18"/>
      <c r="S111" s="18"/>
      <c r="T111" s="18"/>
      <c r="U111" s="18"/>
      <c r="V111" s="47"/>
      <c r="W111" s="18"/>
      <c r="X111" s="18"/>
      <c r="Y111" s="18"/>
      <c r="Z111" s="18"/>
      <c r="AA111" s="18"/>
      <c r="AC111" s="18"/>
      <c r="AD111">
        <v>5.7</v>
      </c>
      <c r="AE111" s="21"/>
      <c r="AF111">
        <v>-0.7</v>
      </c>
      <c r="AG111" s="21" t="e">
        <v>#N/A</v>
      </c>
      <c r="AH111" t="e">
        <v>#N/A</v>
      </c>
      <c r="AI111" t="e">
        <v>#N/A</v>
      </c>
      <c r="AJ111" t="e">
        <v>#N/A</v>
      </c>
      <c r="AL111" s="18" t="e">
        <v>#N/A</v>
      </c>
      <c r="AM111" t="e">
        <v>#N/A</v>
      </c>
      <c r="AP111" s="18"/>
      <c r="BA111" s="18"/>
      <c r="BB111" s="18"/>
      <c r="BC111" s="18"/>
      <c r="BD111" s="18"/>
      <c r="BE111" s="18"/>
      <c r="BF111" s="18"/>
      <c r="BG111" s="50"/>
      <c r="BH111" s="51"/>
      <c r="BI111" s="18"/>
      <c r="BJ111" s="18"/>
      <c r="BK111" s="18"/>
      <c r="BL111" s="50"/>
      <c r="BM111" s="51"/>
      <c r="BN111" s="18"/>
      <c r="BO111" s="32"/>
      <c r="BP111" s="32"/>
      <c r="BQ111" s="18"/>
      <c r="BR111" s="18"/>
    </row>
    <row r="112" spans="1:76" ht="15.75">
      <c r="A112" t="s">
        <v>221</v>
      </c>
      <c r="B112" t="s">
        <v>12</v>
      </c>
      <c r="C112" s="52">
        <v>44739</v>
      </c>
      <c r="D112" s="10">
        <v>6</v>
      </c>
      <c r="E112" s="31"/>
      <c r="F112" s="18"/>
      <c r="G112" s="18"/>
      <c r="H112" s="32"/>
      <c r="I112" s="32"/>
      <c r="J112" s="18"/>
      <c r="K112" s="49"/>
      <c r="O112" s="34"/>
      <c r="P112" s="34"/>
      <c r="Q112" s="18"/>
      <c r="R112" s="18"/>
      <c r="S112" s="18"/>
      <c r="T112" s="18"/>
      <c r="U112" s="18"/>
      <c r="V112" s="47"/>
      <c r="W112" s="18"/>
      <c r="X112" s="18"/>
      <c r="Y112" s="18"/>
      <c r="Z112" s="18"/>
      <c r="AA112" s="18"/>
      <c r="AC112" s="18"/>
      <c r="AG112" t="e">
        <v>#N/A</v>
      </c>
      <c r="AH112" t="e">
        <v>#N/A</v>
      </c>
      <c r="AI112" t="e">
        <v>#N/A</v>
      </c>
      <c r="AJ112" t="e">
        <v>#N/A</v>
      </c>
      <c r="AL112" s="18" t="e">
        <v>#N/A</v>
      </c>
      <c r="AM112" t="e">
        <v>#N/A</v>
      </c>
      <c r="AP112" s="18"/>
      <c r="BA112" s="18"/>
      <c r="BB112" s="18"/>
      <c r="BC112" s="18"/>
      <c r="BD112" s="18"/>
      <c r="BE112" s="18"/>
      <c r="BF112" s="18"/>
      <c r="BG112" s="50"/>
      <c r="BH112" s="51"/>
      <c r="BI112" s="18"/>
      <c r="BJ112" s="18"/>
      <c r="BK112" s="18"/>
      <c r="BL112" s="50"/>
      <c r="BM112" s="51"/>
      <c r="BN112" s="18"/>
      <c r="BO112" s="32"/>
      <c r="BP112" s="32"/>
      <c r="BQ112" s="18"/>
      <c r="BR112" s="18"/>
    </row>
    <row r="113" spans="1:70" ht="15.75">
      <c r="A113" t="s">
        <v>221</v>
      </c>
      <c r="B113" t="s">
        <v>12</v>
      </c>
      <c r="C113" s="52">
        <v>44739</v>
      </c>
      <c r="D113" s="10">
        <v>7</v>
      </c>
      <c r="E113" s="31"/>
      <c r="F113" s="18"/>
      <c r="G113" s="18"/>
      <c r="H113" s="32"/>
      <c r="I113" s="32"/>
      <c r="J113" s="18"/>
      <c r="K113" s="49"/>
      <c r="O113" s="34"/>
      <c r="P113" s="34"/>
      <c r="Q113" s="18"/>
      <c r="R113" s="18"/>
      <c r="S113" s="18"/>
      <c r="T113" s="18"/>
      <c r="U113" s="18"/>
      <c r="V113" s="47"/>
      <c r="W113" s="18"/>
      <c r="X113" s="18"/>
      <c r="Y113" s="18"/>
      <c r="Z113" s="18"/>
      <c r="AA113" s="18"/>
      <c r="AC113" s="18"/>
      <c r="AD113">
        <v>286.60000000000002</v>
      </c>
      <c r="AE113" s="21"/>
      <c r="AF113">
        <v>244.8</v>
      </c>
      <c r="AG113" s="21" t="e">
        <v>#N/A</v>
      </c>
      <c r="AH113" t="e">
        <v>#N/A</v>
      </c>
      <c r="AI113" t="e">
        <v>#N/A</v>
      </c>
      <c r="AJ113" t="e">
        <v>#N/A</v>
      </c>
      <c r="AL113" s="18" t="e">
        <v>#N/A</v>
      </c>
      <c r="AM113" t="e">
        <v>#N/A</v>
      </c>
      <c r="AP113" s="18"/>
      <c r="BA113" s="18"/>
      <c r="BB113" s="18"/>
      <c r="BC113" s="18"/>
      <c r="BD113" s="18"/>
      <c r="BE113" s="18"/>
      <c r="BF113" s="18"/>
      <c r="BG113" s="50"/>
      <c r="BH113" s="51"/>
      <c r="BI113" s="18"/>
      <c r="BJ113" s="18"/>
      <c r="BK113" s="18"/>
      <c r="BL113" s="50"/>
      <c r="BM113" s="51"/>
      <c r="BN113" s="18"/>
      <c r="BO113" s="32"/>
      <c r="BP113" s="32"/>
      <c r="BQ113" s="18"/>
      <c r="BR113" s="18"/>
    </row>
    <row r="114" spans="1:70" ht="15.75">
      <c r="A114" t="s">
        <v>221</v>
      </c>
      <c r="B114" t="s">
        <v>12</v>
      </c>
      <c r="C114" s="52">
        <v>44739</v>
      </c>
      <c r="D114" s="10">
        <v>8</v>
      </c>
      <c r="E114" s="31"/>
      <c r="F114" s="18"/>
      <c r="G114" s="18"/>
      <c r="H114" s="32"/>
      <c r="I114" s="32"/>
      <c r="J114" s="18"/>
      <c r="K114" s="49"/>
      <c r="O114" s="34"/>
      <c r="P114" s="34"/>
      <c r="Q114" s="18"/>
      <c r="R114" s="18"/>
      <c r="S114" s="18"/>
      <c r="T114" s="18"/>
      <c r="U114" s="18"/>
      <c r="V114" s="47"/>
      <c r="W114" s="18"/>
      <c r="X114" s="18"/>
      <c r="Y114" s="18"/>
      <c r="Z114" s="18"/>
      <c r="AA114" s="18"/>
      <c r="AC114" s="18"/>
      <c r="AD114">
        <v>147.9</v>
      </c>
      <c r="AE114" s="21"/>
      <c r="AF114">
        <v>151</v>
      </c>
      <c r="AG114" s="21" t="e">
        <v>#N/A</v>
      </c>
      <c r="AH114" t="e">
        <v>#N/A</v>
      </c>
      <c r="AI114" t="e">
        <v>#N/A</v>
      </c>
      <c r="AJ114" t="e">
        <v>#N/A</v>
      </c>
      <c r="AL114" s="18" t="e">
        <v>#N/A</v>
      </c>
      <c r="AM114" t="e">
        <v>#N/A</v>
      </c>
      <c r="AP114" s="18"/>
      <c r="BA114" s="18"/>
      <c r="BB114" s="18"/>
      <c r="BC114" s="18"/>
      <c r="BD114" s="18"/>
      <c r="BE114" s="18"/>
      <c r="BF114" s="18"/>
      <c r="BG114" s="50"/>
      <c r="BH114" s="51"/>
      <c r="BI114" s="18"/>
      <c r="BJ114" s="18"/>
      <c r="BK114" s="18"/>
      <c r="BL114" s="50"/>
      <c r="BM114" s="51"/>
      <c r="BN114" s="18"/>
      <c r="BO114" s="32"/>
      <c r="BP114" s="32"/>
      <c r="BQ114" s="18"/>
      <c r="BR114" s="18"/>
    </row>
    <row r="115" spans="1:70" ht="15.75">
      <c r="A115" t="s">
        <v>221</v>
      </c>
      <c r="B115" t="s">
        <v>17</v>
      </c>
      <c r="C115" s="52">
        <v>44739</v>
      </c>
      <c r="D115" s="10">
        <v>9</v>
      </c>
      <c r="E115" s="31"/>
      <c r="F115" s="18"/>
      <c r="G115" s="18"/>
      <c r="H115" s="32"/>
      <c r="I115" s="32"/>
      <c r="J115" s="18"/>
      <c r="K115" s="49"/>
      <c r="O115" s="34"/>
      <c r="P115" s="34"/>
      <c r="Q115" s="18"/>
      <c r="R115" s="18"/>
      <c r="S115" s="18"/>
      <c r="T115" s="18"/>
      <c r="U115" s="18"/>
      <c r="V115" s="47"/>
      <c r="W115" s="18"/>
      <c r="X115" s="18"/>
      <c r="Y115" s="18"/>
      <c r="Z115" s="18"/>
      <c r="AA115" s="18"/>
      <c r="AC115" s="18"/>
      <c r="AG115" t="e">
        <v>#N/A</v>
      </c>
      <c r="AH115" t="e">
        <v>#N/A</v>
      </c>
      <c r="AI115" t="e">
        <v>#N/A</v>
      </c>
      <c r="AJ115" t="e">
        <v>#N/A</v>
      </c>
      <c r="AL115" s="18" t="e">
        <v>#N/A</v>
      </c>
      <c r="AM115" t="e">
        <v>#N/A</v>
      </c>
      <c r="AP115" s="18"/>
      <c r="BA115" s="18"/>
      <c r="BB115" s="18"/>
      <c r="BC115" s="18"/>
      <c r="BD115" s="18"/>
      <c r="BE115" s="18"/>
      <c r="BF115" s="18"/>
      <c r="BG115" s="50"/>
      <c r="BH115" s="51"/>
      <c r="BI115" s="18"/>
      <c r="BJ115" s="18"/>
      <c r="BK115" s="18"/>
      <c r="BL115" s="50"/>
      <c r="BM115" s="51"/>
      <c r="BN115" s="18"/>
      <c r="BO115" s="32"/>
      <c r="BP115" s="32"/>
      <c r="BQ115" s="18"/>
      <c r="BR115" s="18"/>
    </row>
    <row r="116" spans="1:70" ht="15.75">
      <c r="A116" t="s">
        <v>221</v>
      </c>
      <c r="B116" t="s">
        <v>12</v>
      </c>
      <c r="C116" s="52">
        <v>44739</v>
      </c>
      <c r="D116" s="10">
        <v>10</v>
      </c>
      <c r="E116" s="31"/>
      <c r="F116" s="18"/>
      <c r="G116" s="18"/>
      <c r="H116" s="32"/>
      <c r="I116" s="32"/>
      <c r="J116" s="18"/>
      <c r="K116" s="49"/>
      <c r="O116" s="34"/>
      <c r="P116" s="34"/>
      <c r="Q116" s="18"/>
      <c r="R116" s="18"/>
      <c r="S116" s="18"/>
      <c r="T116" s="18"/>
      <c r="U116" s="18"/>
      <c r="V116" s="47"/>
      <c r="W116" s="18"/>
      <c r="X116" s="18"/>
      <c r="Y116" s="18"/>
      <c r="Z116" s="18"/>
      <c r="AA116" s="18"/>
      <c r="AC116" s="18"/>
      <c r="AD116">
        <v>89.9</v>
      </c>
      <c r="AE116" s="21"/>
      <c r="AF116">
        <v>27.3</v>
      </c>
      <c r="AG116" s="21" t="e">
        <v>#N/A</v>
      </c>
      <c r="AH116" t="e">
        <v>#N/A</v>
      </c>
      <c r="AI116" t="e">
        <v>#N/A</v>
      </c>
      <c r="AJ116" t="e">
        <v>#N/A</v>
      </c>
      <c r="AL116" s="18" t="e">
        <v>#N/A</v>
      </c>
      <c r="AM116" t="e">
        <v>#N/A</v>
      </c>
      <c r="AP116" s="18"/>
      <c r="BA116" s="18"/>
      <c r="BB116" s="18"/>
      <c r="BC116" s="18"/>
      <c r="BD116" s="18"/>
      <c r="BE116" s="18"/>
      <c r="BF116" s="18"/>
      <c r="BG116" s="50"/>
      <c r="BH116" s="51"/>
      <c r="BI116" s="18"/>
      <c r="BJ116" s="18"/>
      <c r="BK116" s="18"/>
      <c r="BL116" s="50"/>
      <c r="BM116" s="51"/>
      <c r="BN116" s="18"/>
      <c r="BO116" s="32"/>
      <c r="BP116" s="32"/>
      <c r="BQ116" s="18"/>
      <c r="BR116" s="18"/>
    </row>
    <row r="117" spans="1:70" ht="15.75">
      <c r="A117" t="s">
        <v>221</v>
      </c>
      <c r="B117" t="s">
        <v>12</v>
      </c>
      <c r="C117" s="52">
        <v>44739</v>
      </c>
      <c r="D117" s="10">
        <v>11</v>
      </c>
      <c r="E117" s="31"/>
      <c r="F117" s="18"/>
      <c r="G117" s="18"/>
      <c r="H117" s="32"/>
      <c r="I117" s="32"/>
      <c r="J117" s="18"/>
      <c r="K117" s="49"/>
      <c r="O117" s="34"/>
      <c r="P117" s="34"/>
      <c r="Q117" s="18"/>
      <c r="R117" s="18"/>
      <c r="S117" s="18"/>
      <c r="T117" s="18"/>
      <c r="U117" s="18"/>
      <c r="V117" s="47"/>
      <c r="W117" s="18"/>
      <c r="X117" s="18"/>
      <c r="Y117" s="18"/>
      <c r="Z117" s="18"/>
      <c r="AA117" s="18"/>
      <c r="AJ117" s="18"/>
      <c r="AL117" s="18"/>
      <c r="AP117" s="18"/>
      <c r="BA117" s="18"/>
      <c r="BB117" s="18"/>
      <c r="BC117" s="18"/>
      <c r="BD117" s="18"/>
      <c r="BE117" s="18"/>
      <c r="BF117" s="18"/>
      <c r="BG117" s="50"/>
      <c r="BH117" s="51"/>
      <c r="BI117" s="18"/>
      <c r="BJ117" s="18"/>
      <c r="BK117" s="18"/>
      <c r="BL117" s="50"/>
      <c r="BM117" s="51"/>
      <c r="BN117" s="18"/>
      <c r="BO117" s="32"/>
      <c r="BP117" s="32"/>
      <c r="BQ117" s="18"/>
      <c r="BR117" s="18"/>
    </row>
    <row r="118" spans="1:70" ht="15.75">
      <c r="A118" t="s">
        <v>221</v>
      </c>
      <c r="B118" t="s">
        <v>17</v>
      </c>
      <c r="C118" s="52">
        <v>44739</v>
      </c>
      <c r="D118" s="10">
        <v>12</v>
      </c>
      <c r="E118" s="31"/>
      <c r="F118" s="18"/>
      <c r="G118" s="18"/>
      <c r="H118" s="32"/>
      <c r="I118" s="32"/>
      <c r="J118" s="18"/>
      <c r="K118" s="49"/>
      <c r="O118" s="34"/>
      <c r="P118" s="34"/>
      <c r="Q118" s="18"/>
      <c r="R118" s="18"/>
      <c r="S118" s="18"/>
      <c r="T118" s="18"/>
      <c r="U118" s="18"/>
      <c r="V118" s="47"/>
      <c r="W118" s="18"/>
      <c r="X118" s="18"/>
      <c r="Y118" s="18"/>
      <c r="Z118" s="18"/>
      <c r="AA118" s="18"/>
      <c r="AJ118" s="18"/>
      <c r="AL118" s="18"/>
      <c r="AP118" s="18"/>
      <c r="BA118" s="18"/>
      <c r="BB118" s="18"/>
      <c r="BC118" s="18"/>
      <c r="BD118" s="18"/>
      <c r="BE118" s="18"/>
      <c r="BF118" s="18" t="e">
        <v>#DIV/0!</v>
      </c>
      <c r="BG118" s="50"/>
      <c r="BH118" s="51"/>
      <c r="BI118" s="18"/>
      <c r="BJ118" s="18"/>
      <c r="BK118" s="18"/>
      <c r="BL118" s="50"/>
      <c r="BM118" s="51"/>
      <c r="BN118" s="18"/>
      <c r="BO118" s="32"/>
      <c r="BP118" s="32"/>
      <c r="BQ118" s="18"/>
      <c r="BR118" s="18"/>
    </row>
    <row r="119" spans="1:70" s="55" customFormat="1" ht="15.75">
      <c r="C119" s="52"/>
      <c r="D119" s="10"/>
      <c r="E119" s="31"/>
      <c r="F119" s="18"/>
      <c r="G119" s="18"/>
      <c r="H119" s="32"/>
      <c r="I119" s="32"/>
      <c r="J119" s="18"/>
      <c r="K119" s="49"/>
      <c r="O119" s="34"/>
      <c r="P119" s="34"/>
      <c r="Q119" s="18"/>
      <c r="R119" s="18"/>
      <c r="S119" s="18"/>
      <c r="T119" s="18"/>
      <c r="U119" s="18"/>
      <c r="V119" s="47"/>
      <c r="W119" s="18"/>
      <c r="X119" s="18"/>
      <c r="Y119" s="18"/>
      <c r="Z119" s="18"/>
      <c r="AA119" s="18"/>
      <c r="AJ119" s="18"/>
      <c r="AL119" s="18"/>
      <c r="AP119" s="18"/>
      <c r="BA119" s="18"/>
      <c r="BB119" s="18"/>
      <c r="BC119" s="18"/>
      <c r="BD119" s="18"/>
      <c r="BE119" s="18"/>
      <c r="BF119" s="18" t="e">
        <v>#DIV/0!</v>
      </c>
      <c r="BG119" s="50"/>
      <c r="BH119" s="51"/>
      <c r="BI119" s="18"/>
      <c r="BJ119" s="18"/>
      <c r="BK119" s="18"/>
      <c r="BL119" s="50"/>
      <c r="BM119" s="51"/>
      <c r="BN119" s="18"/>
      <c r="BO119" s="32"/>
      <c r="BP119" s="32"/>
      <c r="BQ119" s="18"/>
      <c r="BR119" s="18"/>
    </row>
    <row r="120" spans="1:70" s="55" customFormat="1" ht="15.75">
      <c r="C120" s="52"/>
      <c r="D120" s="10"/>
      <c r="E120" s="31"/>
      <c r="F120" s="18"/>
      <c r="G120" s="18"/>
      <c r="H120" s="32"/>
      <c r="I120" s="32"/>
      <c r="J120" s="18"/>
      <c r="K120" s="49"/>
      <c r="O120" s="34"/>
      <c r="P120" s="34"/>
      <c r="Q120" s="18"/>
      <c r="R120" s="18"/>
      <c r="S120" s="18"/>
      <c r="T120" s="18"/>
      <c r="U120" s="18"/>
      <c r="V120" s="47"/>
      <c r="W120" s="18"/>
      <c r="X120" s="18"/>
      <c r="Y120" s="18"/>
      <c r="Z120" s="18"/>
      <c r="AA120" s="18"/>
      <c r="AJ120" s="18"/>
      <c r="AL120" s="18"/>
      <c r="AP120" s="18"/>
      <c r="BA120" s="18"/>
      <c r="BB120" s="18"/>
      <c r="BC120" s="18"/>
      <c r="BD120" s="18"/>
      <c r="BE120" s="18"/>
      <c r="BF120" s="18" t="e">
        <v>#DIV/0!</v>
      </c>
      <c r="BG120" s="50"/>
      <c r="BH120" s="51"/>
      <c r="BI120" s="18"/>
      <c r="BJ120" s="18"/>
      <c r="BK120" s="18"/>
      <c r="BL120" s="50"/>
      <c r="BM120" s="51"/>
      <c r="BN120" s="18"/>
      <c r="BO120" s="32"/>
      <c r="BP120" s="32"/>
      <c r="BQ120" s="18"/>
      <c r="BR120" s="18"/>
    </row>
    <row r="121" spans="1:70" s="55" customFormat="1" ht="15.75">
      <c r="A121" s="55" t="s">
        <v>189</v>
      </c>
      <c r="B121" s="55" t="s">
        <v>17</v>
      </c>
      <c r="C121" s="52">
        <v>45131</v>
      </c>
      <c r="D121" s="55">
        <v>2</v>
      </c>
      <c r="E121" s="31">
        <v>0.59399999999999997</v>
      </c>
      <c r="F121" s="18">
        <v>16</v>
      </c>
      <c r="G121" s="18">
        <v>269</v>
      </c>
      <c r="H121" s="32">
        <v>45132.508333333331</v>
      </c>
      <c r="I121" s="32" t="s">
        <v>223</v>
      </c>
      <c r="J121" s="18">
        <v>0.92430555555620231</v>
      </c>
      <c r="K121" s="33">
        <v>19943.2216905487</v>
      </c>
      <c r="O121" s="34">
        <v>0.81699999999999995</v>
      </c>
      <c r="P121" s="34">
        <v>1.2050000000000001</v>
      </c>
      <c r="Q121" s="18">
        <v>11975.987459429052</v>
      </c>
      <c r="R121" s="18">
        <v>1.1975987459429052</v>
      </c>
      <c r="S121" s="18"/>
      <c r="T121" s="18">
        <v>993</v>
      </c>
      <c r="U121" s="18">
        <v>24</v>
      </c>
      <c r="V121" s="47"/>
      <c r="W121" s="18"/>
      <c r="X121" s="18"/>
      <c r="Y121" s="18"/>
      <c r="Z121" s="18"/>
      <c r="AA121" s="18"/>
      <c r="AJ121" s="18"/>
      <c r="AL121" s="18"/>
      <c r="AP121" s="18"/>
      <c r="BA121" s="18"/>
      <c r="BB121" s="18"/>
      <c r="BC121" s="18"/>
      <c r="BD121" s="18"/>
      <c r="BE121" s="18"/>
      <c r="BF121" s="18">
        <v>2.8315590912540918</v>
      </c>
      <c r="BG121" s="50"/>
      <c r="BH121" s="51"/>
      <c r="BI121" s="18"/>
      <c r="BJ121" s="18"/>
      <c r="BK121" s="18"/>
      <c r="BL121" s="50"/>
      <c r="BM121" s="51"/>
      <c r="BN121" s="18"/>
      <c r="BO121" s="32"/>
      <c r="BP121" s="32"/>
      <c r="BQ121" s="18"/>
      <c r="BR121" s="18"/>
    </row>
    <row r="122" spans="1:70" s="55" customFormat="1" ht="15.75">
      <c r="A122" s="55" t="s">
        <v>189</v>
      </c>
      <c r="B122" s="55" t="s">
        <v>17</v>
      </c>
      <c r="C122" s="52">
        <v>45131</v>
      </c>
      <c r="D122" s="55">
        <v>3</v>
      </c>
      <c r="E122" s="31">
        <v>1.1739999999999999</v>
      </c>
      <c r="F122" s="57" t="s">
        <v>222</v>
      </c>
      <c r="G122" s="18">
        <v>269</v>
      </c>
      <c r="H122" s="32">
        <v>45132.615972222222</v>
      </c>
      <c r="I122" s="32" t="s">
        <v>224</v>
      </c>
      <c r="J122" s="18">
        <v>0.92430555555620231</v>
      </c>
      <c r="K122" s="49">
        <v>14734.497195767683</v>
      </c>
      <c r="O122" s="58">
        <v>0.68899999999999995</v>
      </c>
      <c r="P122" s="58">
        <v>1.165</v>
      </c>
      <c r="Q122" s="18">
        <v>11975.987459429052</v>
      </c>
      <c r="R122" s="18">
        <v>1.1975987459429052</v>
      </c>
      <c r="S122" s="18"/>
      <c r="T122" s="18">
        <v>993</v>
      </c>
      <c r="U122" s="18">
        <v>24</v>
      </c>
      <c r="V122" s="47"/>
      <c r="W122" s="18"/>
      <c r="X122" s="18"/>
      <c r="Y122" s="18"/>
      <c r="Z122" s="18"/>
      <c r="AA122" s="18"/>
      <c r="AJ122" s="18"/>
      <c r="AL122" s="18"/>
      <c r="AP122" s="18"/>
      <c r="BA122" s="18"/>
      <c r="BB122" s="18"/>
      <c r="BC122" s="18"/>
      <c r="BD122" s="18"/>
      <c r="BE122" s="18"/>
      <c r="BF122" s="18">
        <v>1.4326627770059033</v>
      </c>
      <c r="BG122" s="50"/>
      <c r="BH122" s="51"/>
      <c r="BI122" s="18"/>
      <c r="BJ122" s="18"/>
      <c r="BK122" s="18"/>
      <c r="BL122" s="50"/>
      <c r="BM122" s="51"/>
      <c r="BN122" s="18"/>
      <c r="BO122" s="32"/>
      <c r="BP122" s="32"/>
      <c r="BQ122" s="18"/>
      <c r="BR122" s="18"/>
    </row>
    <row r="123" spans="1:70" s="55" customFormat="1" ht="15.75">
      <c r="A123" s="55" t="s">
        <v>189</v>
      </c>
      <c r="B123" s="55" t="s">
        <v>12</v>
      </c>
      <c r="C123" s="52">
        <v>45131</v>
      </c>
      <c r="D123" s="55">
        <v>7</v>
      </c>
      <c r="E123" s="31">
        <v>1.5269999999999999</v>
      </c>
      <c r="F123" s="18">
        <v>10</v>
      </c>
      <c r="G123" s="18">
        <v>269</v>
      </c>
      <c r="H123" s="32">
        <v>45132.435416666667</v>
      </c>
      <c r="I123" s="32" t="s">
        <v>225</v>
      </c>
      <c r="J123" s="18">
        <v>0.92430555555620231</v>
      </c>
      <c r="K123" s="49">
        <v>5607.9244120399035</v>
      </c>
      <c r="O123" s="34">
        <v>0.81899999999999995</v>
      </c>
      <c r="P123" s="34">
        <v>1.181</v>
      </c>
      <c r="Q123" s="18">
        <v>11975.987459429052</v>
      </c>
      <c r="R123" s="18">
        <v>1.1975987459429052</v>
      </c>
      <c r="S123" s="18"/>
      <c r="T123" s="18">
        <v>993</v>
      </c>
      <c r="U123" s="18">
        <v>24</v>
      </c>
      <c r="V123" s="47"/>
      <c r="W123" s="18"/>
      <c r="X123" s="18"/>
      <c r="Y123" s="18"/>
      <c r="Z123" s="18"/>
      <c r="AA123" s="18"/>
      <c r="AJ123" s="18"/>
      <c r="AL123" s="18"/>
      <c r="AP123" s="18"/>
      <c r="BA123" s="18"/>
      <c r="BB123" s="18"/>
      <c r="BC123" s="18"/>
      <c r="BD123" s="18"/>
      <c r="BE123" s="18"/>
      <c r="BF123" s="18">
        <v>1.1014709235133793</v>
      </c>
      <c r="BG123" s="50"/>
      <c r="BH123" s="51"/>
      <c r="BI123" s="18"/>
      <c r="BJ123" s="18"/>
      <c r="BK123" s="18"/>
      <c r="BL123" s="50"/>
      <c r="BM123" s="51"/>
      <c r="BN123" s="18"/>
      <c r="BO123" s="32"/>
      <c r="BP123" s="32"/>
      <c r="BQ123" s="18"/>
      <c r="BR123" s="18"/>
    </row>
    <row r="124" spans="1:70" s="55" customFormat="1" ht="15.75">
      <c r="A124" s="55" t="s">
        <v>189</v>
      </c>
      <c r="B124" s="55" t="s">
        <v>17</v>
      </c>
      <c r="C124" s="52">
        <v>45131</v>
      </c>
      <c r="D124" s="6">
        <v>9</v>
      </c>
      <c r="E124" s="31">
        <v>0.88200000000000001</v>
      </c>
      <c r="F124" s="18">
        <v>19</v>
      </c>
      <c r="G124" s="18">
        <v>269</v>
      </c>
      <c r="H124" s="32">
        <v>45132.609722222223</v>
      </c>
      <c r="I124" s="32" t="s">
        <v>226</v>
      </c>
      <c r="J124" s="18">
        <v>0.92430555555620231</v>
      </c>
      <c r="K124" s="49">
        <v>16272.271861420959</v>
      </c>
      <c r="O124" s="34">
        <v>0.81599999999999995</v>
      </c>
      <c r="P124" s="34">
        <v>1.17</v>
      </c>
      <c r="Q124" s="18">
        <v>11975.987459429052</v>
      </c>
      <c r="R124" s="18">
        <v>1.1975987459429052</v>
      </c>
      <c r="S124" s="18"/>
      <c r="T124" s="18">
        <v>993</v>
      </c>
      <c r="U124" s="18">
        <v>24</v>
      </c>
      <c r="V124" s="47"/>
      <c r="W124" s="18"/>
      <c r="X124" s="18"/>
      <c r="Y124" s="18"/>
      <c r="Z124" s="18"/>
      <c r="AA124" s="18"/>
      <c r="AJ124" s="18"/>
      <c r="AL124" s="18"/>
      <c r="AP124" s="18"/>
      <c r="BA124" s="18"/>
      <c r="BB124" s="18"/>
      <c r="BC124" s="18"/>
      <c r="BD124" s="18"/>
      <c r="BE124" s="18"/>
      <c r="BF124" s="18">
        <v>1.9069683675792859</v>
      </c>
      <c r="BG124" s="50"/>
      <c r="BH124" s="51"/>
      <c r="BI124" s="18"/>
      <c r="BJ124" s="18"/>
      <c r="BK124" s="18"/>
      <c r="BL124" s="50"/>
      <c r="BM124" s="51"/>
      <c r="BN124" s="18"/>
      <c r="BO124" s="32"/>
      <c r="BP124" s="32"/>
      <c r="BQ124" s="18"/>
      <c r="BR124" s="18"/>
    </row>
    <row r="125" spans="1:70" s="55" customFormat="1" ht="15.75">
      <c r="A125" s="55" t="s">
        <v>189</v>
      </c>
      <c r="B125" s="55" t="s">
        <v>17</v>
      </c>
      <c r="C125" s="52">
        <v>45131</v>
      </c>
      <c r="D125" s="6">
        <v>12</v>
      </c>
      <c r="E125" s="31">
        <v>1.01</v>
      </c>
      <c r="F125" s="18">
        <v>18</v>
      </c>
      <c r="G125" s="18">
        <v>269</v>
      </c>
      <c r="H125" s="32">
        <v>45132.513888888891</v>
      </c>
      <c r="I125" s="32" t="s">
        <v>227</v>
      </c>
      <c r="J125" s="18">
        <v>0.92430555555620231</v>
      </c>
      <c r="K125" s="49">
        <v>23816.834964224348</v>
      </c>
      <c r="O125" s="34">
        <v>0.81899999999999995</v>
      </c>
      <c r="P125" s="34">
        <v>1.151</v>
      </c>
      <c r="Q125" s="18">
        <v>11975.987459429052</v>
      </c>
      <c r="R125" s="18">
        <v>1.1975987459429052</v>
      </c>
      <c r="S125" s="18"/>
      <c r="T125" s="18">
        <v>993</v>
      </c>
      <c r="U125" s="18">
        <v>24</v>
      </c>
      <c r="V125" s="47"/>
      <c r="W125" s="18"/>
      <c r="X125" s="18"/>
      <c r="Y125" s="18"/>
      <c r="Z125" s="18"/>
      <c r="AA125" s="18"/>
      <c r="AJ125" s="18"/>
      <c r="AL125" s="18"/>
      <c r="AP125" s="18"/>
      <c r="BA125" s="18"/>
      <c r="BB125" s="18"/>
      <c r="BC125" s="18"/>
      <c r="BD125" s="18"/>
      <c r="BE125" s="18"/>
      <c r="BF125" s="18">
        <v>1.665293168519733</v>
      </c>
      <c r="BG125" s="50"/>
      <c r="BH125" s="51"/>
      <c r="BI125" s="18"/>
      <c r="BJ125" s="18"/>
      <c r="BK125" s="18"/>
      <c r="BL125" s="50"/>
      <c r="BM125" s="51"/>
      <c r="BN125" s="18"/>
      <c r="BO125" s="32"/>
      <c r="BP125" s="32"/>
      <c r="BQ125" s="18"/>
      <c r="BR125" s="18"/>
    </row>
    <row r="126" spans="1:70" s="55" customFormat="1" ht="15.75">
      <c r="C126" s="52"/>
      <c r="D126" s="10"/>
      <c r="E126" s="31"/>
      <c r="F126" s="18"/>
      <c r="G126" s="18"/>
      <c r="H126" s="32"/>
      <c r="I126" s="32"/>
      <c r="J126" s="18"/>
      <c r="K126" s="49"/>
      <c r="O126" s="34"/>
      <c r="P126" s="34"/>
      <c r="Q126" s="18"/>
      <c r="R126" s="18"/>
      <c r="S126" s="18"/>
      <c r="T126" s="18"/>
      <c r="U126" s="18"/>
      <c r="V126" s="47"/>
      <c r="W126" s="18"/>
      <c r="X126" s="18"/>
      <c r="Y126" s="18"/>
      <c r="Z126" s="18"/>
      <c r="AA126" s="18"/>
      <c r="AJ126" s="18"/>
      <c r="AL126" s="18"/>
      <c r="AP126" s="18"/>
      <c r="BA126" s="18"/>
      <c r="BB126" s="18"/>
      <c r="BC126" s="18"/>
      <c r="BD126" s="18"/>
      <c r="BE126" s="18"/>
      <c r="BF126" s="18" t="e">
        <v>#DIV/0!</v>
      </c>
      <c r="BG126" s="50"/>
      <c r="BH126" s="51"/>
      <c r="BI126" s="18"/>
      <c r="BJ126" s="18"/>
      <c r="BK126" s="18"/>
      <c r="BL126" s="50"/>
      <c r="BM126" s="51"/>
      <c r="BN126" s="18"/>
      <c r="BO126" s="32"/>
      <c r="BP126" s="32"/>
      <c r="BQ126" s="18"/>
      <c r="BR126" s="18"/>
    </row>
    <row r="127" spans="1:70" s="55" customFormat="1" ht="15.75">
      <c r="C127" s="52"/>
      <c r="D127" s="10"/>
      <c r="E127" s="31"/>
      <c r="F127" s="18"/>
      <c r="G127" s="18"/>
      <c r="H127" s="32"/>
      <c r="I127" s="32"/>
      <c r="J127" s="18"/>
      <c r="K127" s="49"/>
      <c r="O127" s="34"/>
      <c r="P127" s="34"/>
      <c r="Q127" s="18"/>
      <c r="R127" s="18"/>
      <c r="S127" s="18"/>
      <c r="T127" s="18"/>
      <c r="U127" s="18"/>
      <c r="V127" s="47"/>
      <c r="W127" s="18"/>
      <c r="X127" s="18"/>
      <c r="Y127" s="18"/>
      <c r="Z127" s="18"/>
      <c r="AA127" s="18"/>
      <c r="AJ127" s="18"/>
      <c r="AL127" s="18"/>
      <c r="AP127" s="18"/>
      <c r="BA127" s="18"/>
      <c r="BB127" s="18"/>
      <c r="BC127" s="18"/>
      <c r="BD127" s="18"/>
      <c r="BE127" s="18"/>
      <c r="BF127" s="18" t="e">
        <v>#DIV/0!</v>
      </c>
      <c r="BG127" s="50"/>
      <c r="BH127" s="51"/>
      <c r="BI127" s="18"/>
      <c r="BJ127" s="18"/>
      <c r="BK127" s="18"/>
      <c r="BL127" s="50"/>
      <c r="BM127" s="51"/>
      <c r="BN127" s="18"/>
      <c r="BO127" s="32"/>
      <c r="BP127" s="32"/>
      <c r="BQ127" s="18"/>
      <c r="BR127" s="18"/>
    </row>
    <row r="128" spans="1:70" s="55" customFormat="1" ht="15.75">
      <c r="C128" s="52"/>
      <c r="D128" s="10"/>
      <c r="E128" s="31"/>
      <c r="F128" s="18"/>
      <c r="G128" s="18"/>
      <c r="H128" s="32"/>
      <c r="I128" s="32"/>
      <c r="J128" s="18"/>
      <c r="K128" s="49"/>
      <c r="O128" s="34"/>
      <c r="P128" s="34"/>
      <c r="Q128" s="18"/>
      <c r="R128" s="18"/>
      <c r="S128" s="18"/>
      <c r="T128" s="18"/>
      <c r="U128" s="18"/>
      <c r="V128" s="47"/>
      <c r="W128" s="18"/>
      <c r="X128" s="18"/>
      <c r="Y128" s="18"/>
      <c r="Z128" s="18"/>
      <c r="AA128" s="18"/>
      <c r="AJ128" s="18"/>
      <c r="AL128" s="18"/>
      <c r="AP128" s="18"/>
      <c r="BA128" s="18"/>
      <c r="BB128" s="18"/>
      <c r="BC128" s="18"/>
      <c r="BD128" s="18"/>
      <c r="BE128" s="18"/>
      <c r="BF128" s="18" t="e">
        <v>#DIV/0!</v>
      </c>
      <c r="BG128" s="50"/>
      <c r="BH128" s="51"/>
      <c r="BI128" s="18"/>
      <c r="BJ128" s="18"/>
      <c r="BK128" s="18"/>
      <c r="BL128" s="50"/>
      <c r="BM128" s="51"/>
      <c r="BN128" s="18"/>
      <c r="BO128" s="32"/>
      <c r="BP128" s="32"/>
      <c r="BQ128" s="18"/>
      <c r="BR128" s="18"/>
    </row>
    <row r="129" spans="1:70" ht="15.75">
      <c r="B129" s="18"/>
      <c r="D129" s="18"/>
      <c r="E129" s="31"/>
      <c r="F129" s="18"/>
      <c r="G129" s="18"/>
      <c r="H129" s="32"/>
      <c r="I129" s="32"/>
      <c r="J129" s="18"/>
      <c r="K129" s="49"/>
      <c r="O129" s="34"/>
      <c r="P129" s="34"/>
      <c r="Q129" s="18"/>
      <c r="R129" s="18"/>
      <c r="S129" s="18"/>
      <c r="T129" s="18"/>
      <c r="U129" s="18"/>
      <c r="V129" s="47"/>
      <c r="W129" s="18"/>
      <c r="X129" s="18"/>
      <c r="Y129" s="18"/>
      <c r="Z129" s="18"/>
      <c r="AA129" s="18"/>
      <c r="AJ129" s="18"/>
      <c r="AL129" s="18"/>
      <c r="AP129" s="18"/>
      <c r="BA129" s="18"/>
      <c r="BB129" s="18"/>
      <c r="BC129" s="18"/>
      <c r="BD129" s="18"/>
      <c r="BE129" s="18"/>
      <c r="BF129" s="18" t="e">
        <v>#DIV/0!</v>
      </c>
      <c r="BG129" s="50"/>
      <c r="BH129" s="51"/>
      <c r="BI129" s="18"/>
      <c r="BJ129" s="18"/>
      <c r="BK129" s="18"/>
      <c r="BL129" s="50"/>
      <c r="BM129" s="51"/>
      <c r="BN129" s="18"/>
      <c r="BO129" s="32"/>
      <c r="BP129" s="32"/>
      <c r="BQ129" s="18"/>
      <c r="BR129" s="18"/>
    </row>
    <row r="130" spans="1:70" ht="15.75">
      <c r="B130" s="18"/>
      <c r="D130" s="18"/>
      <c r="E130" s="31"/>
      <c r="F130" s="18"/>
      <c r="G130" s="18"/>
      <c r="H130" s="32"/>
      <c r="I130" s="32"/>
      <c r="J130" s="18"/>
      <c r="K130" s="49"/>
      <c r="O130" s="34"/>
      <c r="P130" s="34"/>
      <c r="Q130" s="18"/>
      <c r="R130" s="18"/>
      <c r="S130" s="18"/>
      <c r="T130" s="18"/>
      <c r="U130" s="18"/>
      <c r="V130" s="47"/>
      <c r="W130" s="18"/>
      <c r="X130" s="18"/>
      <c r="Y130" s="18"/>
      <c r="Z130" s="18"/>
      <c r="AA130" s="18"/>
      <c r="AJ130" s="18"/>
      <c r="AL130" s="18"/>
      <c r="AP130" s="18"/>
      <c r="BA130" s="18"/>
      <c r="BB130" s="18"/>
      <c r="BC130" s="18"/>
      <c r="BD130" s="18"/>
      <c r="BE130" s="18"/>
      <c r="BF130" s="18" t="e">
        <v>#DIV/0!</v>
      </c>
      <c r="BG130" s="50"/>
      <c r="BH130" s="51"/>
      <c r="BI130" s="18"/>
      <c r="BJ130" s="18"/>
      <c r="BK130" s="18"/>
      <c r="BL130" s="50"/>
      <c r="BM130" s="51"/>
      <c r="BN130" s="18"/>
      <c r="BO130" s="32"/>
      <c r="BP130" s="32"/>
      <c r="BQ130" s="18"/>
      <c r="BR130" s="18"/>
    </row>
    <row r="131" spans="1:70" ht="15.75">
      <c r="BF131" t="e">
        <v>#DIV/0!</v>
      </c>
      <c r="BH131" s="51"/>
      <c r="BI131" s="18"/>
      <c r="BJ131" s="18"/>
      <c r="BK131" s="18"/>
      <c r="BL131" s="50"/>
      <c r="BM131" s="51"/>
      <c r="BN131" s="18"/>
      <c r="BO131" s="32"/>
      <c r="BP131" s="32"/>
      <c r="BQ131" s="18"/>
      <c r="BR131" s="18"/>
    </row>
    <row r="132" spans="1:70" ht="15.75">
      <c r="BF132" t="e">
        <v>#DIV/0!</v>
      </c>
      <c r="BH132" s="51"/>
      <c r="BI132" s="18"/>
      <c r="BJ132" s="18"/>
      <c r="BK132" s="18"/>
      <c r="BL132" s="50"/>
      <c r="BM132" s="51"/>
      <c r="BN132" s="18"/>
      <c r="BO132" s="32"/>
      <c r="BP132" s="32"/>
      <c r="BQ132" s="18"/>
      <c r="BR132" s="18"/>
    </row>
    <row r="133" spans="1:70" ht="15.75">
      <c r="A133" t="s">
        <v>219</v>
      </c>
      <c r="B133" t="s">
        <v>12</v>
      </c>
      <c r="C133" s="52">
        <v>43229</v>
      </c>
      <c r="D133">
        <v>1</v>
      </c>
      <c r="AC133" s="55">
        <v>7.7</v>
      </c>
      <c r="AK133">
        <v>-29.488153826610258</v>
      </c>
      <c r="BF133" t="e">
        <v>#DIV/0!</v>
      </c>
      <c r="BH133" s="51"/>
      <c r="BI133" s="18"/>
      <c r="BJ133" s="18"/>
      <c r="BK133" s="18"/>
      <c r="BL133" s="50"/>
      <c r="BM133" s="51"/>
      <c r="BN133" s="18"/>
      <c r="BO133" s="32"/>
      <c r="BP133" s="32"/>
      <c r="BQ133" s="18"/>
      <c r="BR133" s="18"/>
    </row>
    <row r="134" spans="1:70" ht="15.75">
      <c r="A134" t="s">
        <v>219</v>
      </c>
      <c r="B134" t="s">
        <v>17</v>
      </c>
      <c r="C134" s="52">
        <v>43229</v>
      </c>
      <c r="D134">
        <v>2</v>
      </c>
      <c r="AC134" s="55">
        <v>5.2</v>
      </c>
      <c r="AK134">
        <v>-30.02017004860792</v>
      </c>
      <c r="BF134" t="e">
        <v>#DIV/0!</v>
      </c>
      <c r="BH134" s="51"/>
      <c r="BI134" s="18"/>
      <c r="BJ134" s="18"/>
      <c r="BK134" s="18"/>
      <c r="BL134" s="50"/>
      <c r="BM134" s="51"/>
      <c r="BN134" s="18"/>
      <c r="BO134" s="32"/>
      <c r="BP134" s="32"/>
      <c r="BQ134" s="18"/>
      <c r="BR134" s="18"/>
    </row>
    <row r="135" spans="1:70" ht="15.75">
      <c r="A135" t="s">
        <v>219</v>
      </c>
      <c r="B135" t="s">
        <v>17</v>
      </c>
      <c r="C135" s="52">
        <v>43229</v>
      </c>
      <c r="D135">
        <v>3</v>
      </c>
      <c r="AC135" s="55">
        <v>9.5</v>
      </c>
      <c r="AK135">
        <v>-29.512665728443583</v>
      </c>
      <c r="BF135" t="e">
        <v>#DIV/0!</v>
      </c>
      <c r="BH135" s="51"/>
      <c r="BI135" s="18"/>
      <c r="BJ135" s="18"/>
      <c r="BK135" s="18"/>
      <c r="BL135" s="50"/>
      <c r="BM135" s="51"/>
      <c r="BN135" s="18"/>
      <c r="BO135" s="32"/>
      <c r="BP135" s="32"/>
      <c r="BQ135" s="18"/>
      <c r="BR135" s="18"/>
    </row>
    <row r="136" spans="1:70" ht="15.75">
      <c r="A136" t="s">
        <v>219</v>
      </c>
      <c r="B136" t="s">
        <v>17</v>
      </c>
      <c r="C136" s="52">
        <v>43229</v>
      </c>
      <c r="D136">
        <v>4</v>
      </c>
      <c r="AC136" s="55">
        <v>7.8</v>
      </c>
      <c r="AK136">
        <v>-28.989107556122054</v>
      </c>
      <c r="BF136" t="e">
        <v>#DIV/0!</v>
      </c>
      <c r="BH136" s="51"/>
      <c r="BI136" s="18"/>
      <c r="BJ136" s="18"/>
      <c r="BK136" s="18"/>
      <c r="BL136" s="50"/>
      <c r="BM136" s="51"/>
      <c r="BN136" s="18"/>
      <c r="BO136" s="32"/>
      <c r="BP136" s="32"/>
      <c r="BQ136" s="18"/>
      <c r="BR136" s="18"/>
    </row>
    <row r="137" spans="1:70" ht="15.75">
      <c r="A137" t="s">
        <v>219</v>
      </c>
      <c r="B137" t="s">
        <v>17</v>
      </c>
      <c r="C137" s="52">
        <v>43229</v>
      </c>
      <c r="D137">
        <v>5</v>
      </c>
      <c r="AC137" s="55">
        <v>12</v>
      </c>
      <c r="AK137">
        <v>-28.921731001968141</v>
      </c>
      <c r="BH137" s="51"/>
      <c r="BI137" s="18"/>
      <c r="BJ137" s="18"/>
      <c r="BK137" s="18"/>
      <c r="BL137" s="50"/>
      <c r="BM137" s="51"/>
      <c r="BN137" s="18"/>
      <c r="BO137" s="32"/>
      <c r="BP137" s="32"/>
      <c r="BQ137" s="18"/>
      <c r="BR137" s="18"/>
    </row>
    <row r="138" spans="1:70" ht="15.75">
      <c r="A138" t="s">
        <v>219</v>
      </c>
      <c r="B138" t="s">
        <v>12</v>
      </c>
      <c r="C138" s="52">
        <v>43229</v>
      </c>
      <c r="D138">
        <v>6</v>
      </c>
      <c r="AC138" s="55">
        <v>-0.4</v>
      </c>
      <c r="AK138">
        <v>-28.610231190711939</v>
      </c>
      <c r="BH138" s="51"/>
      <c r="BI138" s="18"/>
      <c r="BJ138" s="18"/>
      <c r="BK138" s="18"/>
      <c r="BL138" s="50"/>
      <c r="BM138" s="51"/>
      <c r="BN138" s="18"/>
      <c r="BO138" s="32"/>
      <c r="BP138" s="32"/>
      <c r="BQ138" s="18"/>
      <c r="BR138" s="18"/>
    </row>
    <row r="139" spans="1:70" ht="15.75">
      <c r="A139" t="s">
        <v>219</v>
      </c>
      <c r="B139" t="s">
        <v>12</v>
      </c>
      <c r="C139" s="52">
        <v>43229</v>
      </c>
      <c r="D139">
        <v>7</v>
      </c>
      <c r="AC139" s="55">
        <v>5.3</v>
      </c>
      <c r="AK139">
        <v>-28.69768071122126</v>
      </c>
      <c r="BH139" s="51"/>
      <c r="BI139" s="18"/>
      <c r="BJ139" s="18"/>
      <c r="BK139" s="18"/>
      <c r="BL139" s="50"/>
      <c r="BM139" s="51"/>
      <c r="BN139" s="18"/>
      <c r="BO139" s="32"/>
      <c r="BP139" s="32"/>
      <c r="BQ139" s="18"/>
      <c r="BR139" s="18"/>
    </row>
    <row r="140" spans="1:70" ht="15.75">
      <c r="A140" t="s">
        <v>219</v>
      </c>
      <c r="B140" t="s">
        <v>12</v>
      </c>
      <c r="C140" s="52">
        <v>43229</v>
      </c>
      <c r="D140">
        <v>8</v>
      </c>
      <c r="AC140" s="55">
        <v>11</v>
      </c>
      <c r="AK140">
        <v>-28.023053661772103</v>
      </c>
      <c r="BH140" s="51"/>
      <c r="BI140" s="18"/>
      <c r="BJ140" s="18"/>
      <c r="BK140" s="18"/>
      <c r="BL140" s="50"/>
      <c r="BM140" s="51"/>
      <c r="BN140" s="18"/>
      <c r="BO140" s="32"/>
      <c r="BP140" s="32"/>
      <c r="BQ140" s="18"/>
      <c r="BR140" s="18"/>
    </row>
    <row r="141" spans="1:70">
      <c r="A141" t="s">
        <v>219</v>
      </c>
      <c r="B141" t="s">
        <v>17</v>
      </c>
      <c r="C141" s="52">
        <v>43229</v>
      </c>
      <c r="D141">
        <v>9</v>
      </c>
      <c r="AC141" s="55">
        <v>4.7</v>
      </c>
      <c r="AK141">
        <v>-29.434553708225224</v>
      </c>
    </row>
    <row r="142" spans="1:70">
      <c r="A142" t="s">
        <v>219</v>
      </c>
      <c r="B142" t="s">
        <v>12</v>
      </c>
      <c r="C142" s="52">
        <v>43229</v>
      </c>
      <c r="D142">
        <v>10</v>
      </c>
      <c r="AC142" s="55">
        <v>3.3</v>
      </c>
      <c r="AK142">
        <v>-29.570850152139091</v>
      </c>
    </row>
    <row r="143" spans="1:70">
      <c r="A143" t="s">
        <v>219</v>
      </c>
      <c r="B143" t="s">
        <v>12</v>
      </c>
      <c r="C143" s="52">
        <v>43229</v>
      </c>
      <c r="D143">
        <v>11</v>
      </c>
      <c r="AC143" s="55">
        <v>4.5999999999999996</v>
      </c>
      <c r="AK143">
        <v>-28.632456626069473</v>
      </c>
    </row>
    <row r="144" spans="1:70">
      <c r="A144" t="s">
        <v>219</v>
      </c>
      <c r="B144" t="s">
        <v>17</v>
      </c>
      <c r="C144" s="52">
        <v>43229</v>
      </c>
      <c r="D144">
        <v>12</v>
      </c>
      <c r="AC144" s="55">
        <v>4.5</v>
      </c>
      <c r="AK144">
        <v>-28.44422236195226</v>
      </c>
    </row>
    <row r="145" spans="1:37">
      <c r="A145" t="s">
        <v>219</v>
      </c>
      <c r="B145" t="s">
        <v>12</v>
      </c>
      <c r="C145" s="52">
        <v>43251</v>
      </c>
      <c r="D145">
        <v>1</v>
      </c>
      <c r="AC145" s="55">
        <v>12.3</v>
      </c>
      <c r="AK145">
        <v>-28.28401709926117</v>
      </c>
    </row>
    <row r="146" spans="1:37">
      <c r="A146" t="s">
        <v>219</v>
      </c>
      <c r="B146" t="s">
        <v>17</v>
      </c>
      <c r="C146" s="52">
        <v>43251</v>
      </c>
      <c r="D146">
        <v>2</v>
      </c>
      <c r="AC146" s="55">
        <v>7.1</v>
      </c>
      <c r="AK146">
        <v>-27.88438947036699</v>
      </c>
    </row>
    <row r="147" spans="1:37">
      <c r="A147" t="s">
        <v>219</v>
      </c>
      <c r="B147" t="s">
        <v>17</v>
      </c>
      <c r="C147" s="52">
        <v>43251</v>
      </c>
      <c r="D147">
        <v>3</v>
      </c>
      <c r="AC147" s="55">
        <v>1.4</v>
      </c>
      <c r="AK147">
        <v>-27.685280813848017</v>
      </c>
    </row>
    <row r="148" spans="1:37">
      <c r="A148" t="s">
        <v>219</v>
      </c>
      <c r="B148" t="s">
        <v>17</v>
      </c>
      <c r="C148" s="52">
        <v>43251</v>
      </c>
      <c r="D148">
        <v>4</v>
      </c>
      <c r="AC148" s="55">
        <v>14.1</v>
      </c>
      <c r="AK148">
        <v>-27.705515725311329</v>
      </c>
    </row>
    <row r="149" spans="1:37">
      <c r="A149" t="s">
        <v>219</v>
      </c>
      <c r="B149" t="s">
        <v>17</v>
      </c>
      <c r="C149" s="52">
        <v>43251</v>
      </c>
      <c r="D149">
        <v>5</v>
      </c>
      <c r="AC149" s="55">
        <v>7.6</v>
      </c>
      <c r="AK149">
        <v>-27.11509775875183</v>
      </c>
    </row>
    <row r="150" spans="1:37">
      <c r="A150" t="s">
        <v>219</v>
      </c>
      <c r="B150" t="s">
        <v>12</v>
      </c>
      <c r="C150" s="52">
        <v>43251</v>
      </c>
      <c r="D150">
        <v>6</v>
      </c>
      <c r="AC150" s="55">
        <v>4.5999999999999996</v>
      </c>
      <c r="AK150">
        <v>-27.688696881848493</v>
      </c>
    </row>
    <row r="151" spans="1:37">
      <c r="A151" t="s">
        <v>219</v>
      </c>
      <c r="B151" t="s">
        <v>12</v>
      </c>
      <c r="C151" s="52">
        <v>43251</v>
      </c>
      <c r="D151">
        <v>7</v>
      </c>
      <c r="AC151" s="55">
        <v>6.9</v>
      </c>
      <c r="AK151">
        <v>-27.347655144340806</v>
      </c>
    </row>
    <row r="152" spans="1:37">
      <c r="A152" t="s">
        <v>219</v>
      </c>
      <c r="B152" t="s">
        <v>12</v>
      </c>
      <c r="C152" s="52">
        <v>43251</v>
      </c>
      <c r="D152">
        <v>8</v>
      </c>
      <c r="AC152" s="55">
        <v>14</v>
      </c>
      <c r="AK152">
        <v>-27.318918598391775</v>
      </c>
    </row>
    <row r="153" spans="1:37">
      <c r="A153" t="s">
        <v>219</v>
      </c>
      <c r="B153" t="s">
        <v>17</v>
      </c>
      <c r="C153" s="52">
        <v>43251</v>
      </c>
      <c r="D153">
        <v>9</v>
      </c>
      <c r="AC153" s="55">
        <v>3.5</v>
      </c>
      <c r="AK153">
        <v>-27.083622364019789</v>
      </c>
    </row>
    <row r="154" spans="1:37">
      <c r="A154" t="s">
        <v>219</v>
      </c>
      <c r="B154" t="s">
        <v>12</v>
      </c>
      <c r="C154" s="52">
        <v>43251</v>
      </c>
      <c r="D154">
        <v>10</v>
      </c>
      <c r="AC154" s="55">
        <v>7.5</v>
      </c>
      <c r="AK154">
        <v>-27.812104712491784</v>
      </c>
    </row>
    <row r="155" spans="1:37">
      <c r="A155" t="s">
        <v>219</v>
      </c>
      <c r="B155" t="s">
        <v>12</v>
      </c>
      <c r="C155" s="52">
        <v>43251</v>
      </c>
      <c r="D155">
        <v>11</v>
      </c>
      <c r="AC155" s="55">
        <v>5.6</v>
      </c>
      <c r="AK155">
        <v>-27.747998988119011</v>
      </c>
    </row>
    <row r="156" spans="1:37">
      <c r="A156" t="s">
        <v>219</v>
      </c>
      <c r="B156" t="s">
        <v>17</v>
      </c>
      <c r="C156" s="52">
        <v>43251</v>
      </c>
      <c r="D156">
        <v>12</v>
      </c>
      <c r="AC156" s="55">
        <v>7.5</v>
      </c>
      <c r="AK156">
        <v>-27.538299497584703</v>
      </c>
    </row>
    <row r="157" spans="1:37">
      <c r="A157" t="s">
        <v>219</v>
      </c>
      <c r="B157" t="s">
        <v>12</v>
      </c>
      <c r="C157" s="52">
        <v>43272</v>
      </c>
      <c r="D157">
        <v>1</v>
      </c>
      <c r="AC157" s="55">
        <v>15.9</v>
      </c>
      <c r="AK157">
        <v>-28.301481938366241</v>
      </c>
    </row>
    <row r="158" spans="1:37">
      <c r="A158" t="s">
        <v>219</v>
      </c>
      <c r="B158" t="s">
        <v>17</v>
      </c>
      <c r="C158" s="52">
        <v>43272</v>
      </c>
      <c r="D158">
        <v>2</v>
      </c>
      <c r="AC158" s="55">
        <v>5.9</v>
      </c>
      <c r="AK158">
        <v>-27.714564572406264</v>
      </c>
    </row>
    <row r="159" spans="1:37">
      <c r="A159" t="s">
        <v>219</v>
      </c>
      <c r="B159" t="s">
        <v>17</v>
      </c>
      <c r="C159" s="52">
        <v>43272</v>
      </c>
      <c r="D159">
        <v>3</v>
      </c>
      <c r="AC159" s="55">
        <v>10.199999999999999</v>
      </c>
      <c r="AK159">
        <v>-28.434132700397111</v>
      </c>
    </row>
    <row r="160" spans="1:37">
      <c r="A160" t="s">
        <v>219</v>
      </c>
      <c r="B160" t="s">
        <v>17</v>
      </c>
      <c r="C160" s="52">
        <v>43272</v>
      </c>
      <c r="D160">
        <v>4</v>
      </c>
      <c r="AC160" s="55">
        <v>5.2</v>
      </c>
      <c r="AK160">
        <v>-27.924540680150354</v>
      </c>
    </row>
    <row r="161" spans="1:37">
      <c r="A161" t="s">
        <v>219</v>
      </c>
      <c r="B161" t="s">
        <v>17</v>
      </c>
      <c r="C161" s="52">
        <v>43272</v>
      </c>
      <c r="D161">
        <v>5</v>
      </c>
      <c r="AC161" s="55">
        <v>19</v>
      </c>
      <c r="AK161">
        <v>-27.391160257830872</v>
      </c>
    </row>
    <row r="162" spans="1:37">
      <c r="A162" t="s">
        <v>219</v>
      </c>
      <c r="B162" t="s">
        <v>12</v>
      </c>
      <c r="C162" s="52">
        <v>43272</v>
      </c>
      <c r="D162">
        <v>6</v>
      </c>
      <c r="AC162" s="55">
        <v>6.3</v>
      </c>
      <c r="AK162">
        <v>-28.547398736528137</v>
      </c>
    </row>
    <row r="163" spans="1:37">
      <c r="A163" t="s">
        <v>219</v>
      </c>
      <c r="B163" t="s">
        <v>12</v>
      </c>
      <c r="C163" s="52">
        <v>43272</v>
      </c>
      <c r="D163">
        <v>7</v>
      </c>
      <c r="AC163" s="55">
        <v>23</v>
      </c>
      <c r="AK163">
        <v>-28.317303291482723</v>
      </c>
    </row>
    <row r="164" spans="1:37">
      <c r="A164" t="s">
        <v>219</v>
      </c>
      <c r="B164" t="s">
        <v>12</v>
      </c>
      <c r="C164" s="52">
        <v>43272</v>
      </c>
      <c r="D164">
        <v>8</v>
      </c>
      <c r="AC164" s="55">
        <v>15.7</v>
      </c>
      <c r="AK164">
        <v>-27.501973583082204</v>
      </c>
    </row>
    <row r="165" spans="1:37">
      <c r="A165" t="s">
        <v>219</v>
      </c>
      <c r="B165" t="s">
        <v>17</v>
      </c>
      <c r="C165" s="52">
        <v>43272</v>
      </c>
      <c r="D165">
        <v>9</v>
      </c>
      <c r="AC165" s="55">
        <v>19.7</v>
      </c>
      <c r="AK165">
        <v>-27.745487068006263</v>
      </c>
    </row>
    <row r="166" spans="1:37">
      <c r="A166" t="s">
        <v>219</v>
      </c>
      <c r="B166" t="s">
        <v>12</v>
      </c>
      <c r="C166" s="52">
        <v>43272</v>
      </c>
      <c r="D166">
        <v>10</v>
      </c>
      <c r="AC166" s="55">
        <v>19.899999999999999</v>
      </c>
      <c r="AK166">
        <v>-28.270228430140161</v>
      </c>
    </row>
    <row r="167" spans="1:37">
      <c r="A167" t="s">
        <v>219</v>
      </c>
      <c r="B167" t="s">
        <v>12</v>
      </c>
      <c r="C167" s="52">
        <v>43272</v>
      </c>
      <c r="D167">
        <v>11</v>
      </c>
      <c r="AC167" s="55">
        <v>10.1</v>
      </c>
      <c r="AK167">
        <v>-27.730644167965949</v>
      </c>
    </row>
    <row r="168" spans="1:37">
      <c r="A168" t="s">
        <v>219</v>
      </c>
      <c r="B168" t="s">
        <v>17</v>
      </c>
      <c r="C168" s="52">
        <v>43272</v>
      </c>
      <c r="D168">
        <v>12</v>
      </c>
      <c r="AC168" s="55">
        <v>16.600000000000001</v>
      </c>
      <c r="AK168">
        <v>-28.244798115344523</v>
      </c>
    </row>
    <row r="169" spans="1:37">
      <c r="A169" t="s">
        <v>219</v>
      </c>
      <c r="B169" t="s">
        <v>12</v>
      </c>
      <c r="C169" s="52">
        <v>43292</v>
      </c>
      <c r="D169">
        <v>1</v>
      </c>
      <c r="AC169" s="55">
        <v>6.3</v>
      </c>
      <c r="AK169">
        <v>-26.550455376079139</v>
      </c>
    </row>
    <row r="170" spans="1:37">
      <c r="A170" t="s">
        <v>219</v>
      </c>
      <c r="B170" t="s">
        <v>17</v>
      </c>
      <c r="C170" s="52">
        <v>43292</v>
      </c>
      <c r="D170">
        <v>2</v>
      </c>
      <c r="AC170" s="55">
        <v>15.4</v>
      </c>
      <c r="AK170">
        <v>-24.256340399161648</v>
      </c>
    </row>
    <row r="171" spans="1:37">
      <c r="A171" t="s">
        <v>219</v>
      </c>
      <c r="B171" t="s">
        <v>17</v>
      </c>
      <c r="C171" s="52">
        <v>43292</v>
      </c>
      <c r="D171">
        <v>3</v>
      </c>
      <c r="AC171" s="55">
        <v>9.6</v>
      </c>
      <c r="AK171">
        <v>-23.641379102030466</v>
      </c>
    </row>
    <row r="172" spans="1:37">
      <c r="A172" t="s">
        <v>219</v>
      </c>
      <c r="B172" t="s">
        <v>17</v>
      </c>
      <c r="C172" s="52">
        <v>43292</v>
      </c>
      <c r="D172">
        <v>4</v>
      </c>
      <c r="AC172" s="55">
        <v>-5.4</v>
      </c>
      <c r="AK172">
        <v>-24.483648380909191</v>
      </c>
    </row>
    <row r="173" spans="1:37">
      <c r="A173" t="s">
        <v>219</v>
      </c>
      <c r="B173" t="s">
        <v>17</v>
      </c>
      <c r="C173" s="52">
        <v>43292</v>
      </c>
      <c r="D173">
        <v>5</v>
      </c>
      <c r="AC173" s="55">
        <v>3</v>
      </c>
      <c r="AK173">
        <v>-24.279814080946672</v>
      </c>
    </row>
    <row r="174" spans="1:37">
      <c r="A174" t="s">
        <v>219</v>
      </c>
      <c r="B174" t="s">
        <v>12</v>
      </c>
      <c r="C174" s="52">
        <v>43292</v>
      </c>
      <c r="D174">
        <v>6</v>
      </c>
      <c r="AC174" s="55">
        <v>8.1</v>
      </c>
      <c r="AK174">
        <v>-27.138788919258083</v>
      </c>
    </row>
    <row r="175" spans="1:37">
      <c r="A175" t="s">
        <v>219</v>
      </c>
      <c r="B175" t="s">
        <v>12</v>
      </c>
      <c r="C175" s="52">
        <v>43292</v>
      </c>
      <c r="D175">
        <v>7</v>
      </c>
      <c r="AC175" s="55">
        <v>10.1</v>
      </c>
      <c r="AK175">
        <v>-25.104588035237033</v>
      </c>
    </row>
    <row r="176" spans="1:37">
      <c r="A176" t="s">
        <v>219</v>
      </c>
      <c r="B176" t="s">
        <v>12</v>
      </c>
      <c r="C176" s="52">
        <v>43292</v>
      </c>
      <c r="D176">
        <v>8</v>
      </c>
      <c r="AC176" s="55">
        <v>-6.8</v>
      </c>
      <c r="AK176">
        <v>-24.794218194781305</v>
      </c>
    </row>
    <row r="177" spans="1:37">
      <c r="A177" t="s">
        <v>219</v>
      </c>
      <c r="B177" t="s">
        <v>17</v>
      </c>
      <c r="C177" s="52">
        <v>43292</v>
      </c>
      <c r="D177">
        <v>9</v>
      </c>
      <c r="AC177" s="55">
        <v>-6</v>
      </c>
      <c r="AK177">
        <v>-24.264281809395619</v>
      </c>
    </row>
    <row r="178" spans="1:37">
      <c r="A178" t="s">
        <v>219</v>
      </c>
      <c r="B178" t="s">
        <v>12</v>
      </c>
      <c r="C178" s="52">
        <v>43292</v>
      </c>
      <c r="D178">
        <v>10</v>
      </c>
      <c r="AC178" s="55">
        <v>-0.3</v>
      </c>
      <c r="AK178">
        <v>-26.084208938138612</v>
      </c>
    </row>
    <row r="179" spans="1:37">
      <c r="A179" t="s">
        <v>219</v>
      </c>
      <c r="B179" t="s">
        <v>12</v>
      </c>
      <c r="C179" s="52">
        <v>43292</v>
      </c>
      <c r="D179">
        <v>11</v>
      </c>
      <c r="AC179" s="55">
        <v>0.5</v>
      </c>
      <c r="AK179">
        <v>-25.925235232222995</v>
      </c>
    </row>
    <row r="180" spans="1:37">
      <c r="A180" t="s">
        <v>219</v>
      </c>
      <c r="B180" t="s">
        <v>17</v>
      </c>
      <c r="C180" s="52">
        <v>43292</v>
      </c>
      <c r="D180">
        <v>12</v>
      </c>
      <c r="AC180" s="55">
        <v>11.6</v>
      </c>
      <c r="AK180">
        <v>-24.476624686183428</v>
      </c>
    </row>
    <row r="181" spans="1:37">
      <c r="A181" t="s">
        <v>219</v>
      </c>
      <c r="B181" t="s">
        <v>12</v>
      </c>
      <c r="C181" s="52">
        <v>43314</v>
      </c>
      <c r="D181">
        <v>1</v>
      </c>
      <c r="AC181" s="55">
        <v>13.6</v>
      </c>
      <c r="AK181">
        <v>-32.904161360944208</v>
      </c>
    </row>
    <row r="182" spans="1:37">
      <c r="A182" t="s">
        <v>219</v>
      </c>
      <c r="B182" t="s">
        <v>17</v>
      </c>
      <c r="C182" s="52">
        <v>43314</v>
      </c>
      <c r="D182">
        <v>2</v>
      </c>
      <c r="AC182" s="55">
        <v>-9</v>
      </c>
      <c r="AK182">
        <v>-26.100748349792976</v>
      </c>
    </row>
    <row r="183" spans="1:37">
      <c r="A183" t="s">
        <v>219</v>
      </c>
      <c r="B183" t="s">
        <v>17</v>
      </c>
      <c r="C183" s="52">
        <v>43314</v>
      </c>
      <c r="D183">
        <v>3</v>
      </c>
      <c r="AC183" s="55">
        <v>-5.0999999999999996</v>
      </c>
      <c r="AK183">
        <v>-25.010343229735547</v>
      </c>
    </row>
    <row r="184" spans="1:37">
      <c r="A184" t="s">
        <v>219</v>
      </c>
      <c r="B184" t="s">
        <v>17</v>
      </c>
      <c r="C184" s="52">
        <v>43314</v>
      </c>
      <c r="D184">
        <v>4</v>
      </c>
      <c r="AC184" s="55">
        <v>3</v>
      </c>
      <c r="AK184">
        <v>-25.537916697782638</v>
      </c>
    </row>
    <row r="185" spans="1:37">
      <c r="A185" t="s">
        <v>219</v>
      </c>
      <c r="B185" t="s">
        <v>17</v>
      </c>
      <c r="C185" s="52">
        <v>43314</v>
      </c>
      <c r="D185">
        <v>5</v>
      </c>
      <c r="AC185" s="55">
        <v>17</v>
      </c>
      <c r="AK185">
        <v>-25.686100798612294</v>
      </c>
    </row>
    <row r="186" spans="1:37">
      <c r="A186" t="s">
        <v>219</v>
      </c>
      <c r="B186" t="s">
        <v>12</v>
      </c>
      <c r="C186" s="52">
        <v>43314</v>
      </c>
      <c r="D186">
        <v>6</v>
      </c>
      <c r="AC186" s="55">
        <v>8.4</v>
      </c>
      <c r="AK186">
        <v>-31.085804449734368</v>
      </c>
    </row>
    <row r="187" spans="1:37">
      <c r="A187" t="s">
        <v>219</v>
      </c>
      <c r="B187" t="s">
        <v>12</v>
      </c>
      <c r="C187" s="52">
        <v>43314</v>
      </c>
      <c r="D187">
        <v>7</v>
      </c>
      <c r="AC187" s="55">
        <v>9.6</v>
      </c>
      <c r="AK187">
        <v>-29.36434749298019</v>
      </c>
    </row>
    <row r="188" spans="1:37">
      <c r="A188" t="s">
        <v>219</v>
      </c>
      <c r="B188" t="s">
        <v>12</v>
      </c>
      <c r="C188" s="52">
        <v>43314</v>
      </c>
      <c r="D188">
        <v>8</v>
      </c>
      <c r="AC188" s="55">
        <v>18.8</v>
      </c>
      <c r="AK188">
        <v>-29.116504595171957</v>
      </c>
    </row>
    <row r="189" spans="1:37">
      <c r="A189" t="s">
        <v>219</v>
      </c>
      <c r="B189" t="s">
        <v>17</v>
      </c>
      <c r="C189" s="52">
        <v>43314</v>
      </c>
      <c r="D189">
        <v>9</v>
      </c>
      <c r="AC189" s="55">
        <v>7.5</v>
      </c>
      <c r="AK189">
        <v>-26.131500244318438</v>
      </c>
    </row>
    <row r="190" spans="1:37">
      <c r="A190" t="s">
        <v>219</v>
      </c>
      <c r="B190" t="s">
        <v>12</v>
      </c>
      <c r="C190" s="52">
        <v>43314</v>
      </c>
      <c r="D190">
        <v>10</v>
      </c>
      <c r="AC190" s="55">
        <v>13.2</v>
      </c>
      <c r="AK190">
        <v>-32.568237483213338</v>
      </c>
    </row>
    <row r="191" spans="1:37">
      <c r="A191" t="s">
        <v>219</v>
      </c>
      <c r="B191" t="s">
        <v>12</v>
      </c>
      <c r="C191" s="52">
        <v>43314</v>
      </c>
      <c r="D191">
        <v>11</v>
      </c>
      <c r="AC191" s="55">
        <v>15.4</v>
      </c>
      <c r="AK191">
        <v>-32.168822993902367</v>
      </c>
    </row>
    <row r="192" spans="1:37">
      <c r="A192" t="s">
        <v>219</v>
      </c>
      <c r="B192" t="s">
        <v>17</v>
      </c>
      <c r="C192" s="52">
        <v>43314</v>
      </c>
      <c r="D192">
        <v>12</v>
      </c>
      <c r="AC192" s="55">
        <v>1.8</v>
      </c>
      <c r="AK192">
        <v>-26.232936379466224</v>
      </c>
    </row>
    <row r="193" spans="1:37">
      <c r="A193" t="s">
        <v>219</v>
      </c>
      <c r="B193" t="s">
        <v>12</v>
      </c>
      <c r="C193" s="52">
        <v>43334</v>
      </c>
      <c r="D193">
        <v>1</v>
      </c>
      <c r="AC193" s="55">
        <v>4.0999999999999996</v>
      </c>
      <c r="AK193">
        <v>-27.962319485797085</v>
      </c>
    </row>
    <row r="194" spans="1:37">
      <c r="A194" t="s">
        <v>219</v>
      </c>
      <c r="B194" t="s">
        <v>17</v>
      </c>
      <c r="C194" s="52">
        <v>43334</v>
      </c>
      <c r="D194">
        <v>2</v>
      </c>
      <c r="AC194" s="55">
        <v>1.6</v>
      </c>
      <c r="AK194">
        <v>-24.048024214261499</v>
      </c>
    </row>
    <row r="195" spans="1:37">
      <c r="A195" t="s">
        <v>219</v>
      </c>
      <c r="B195" t="s">
        <v>17</v>
      </c>
      <c r="C195" s="52">
        <v>43334</v>
      </c>
      <c r="D195">
        <v>3</v>
      </c>
      <c r="AC195" s="55">
        <v>9</v>
      </c>
      <c r="AK195">
        <v>-23.28319232700759</v>
      </c>
    </row>
    <row r="196" spans="1:37">
      <c r="A196" t="s">
        <v>219</v>
      </c>
      <c r="B196" t="s">
        <v>17</v>
      </c>
      <c r="C196" s="52">
        <v>43334</v>
      </c>
      <c r="D196">
        <v>4</v>
      </c>
      <c r="AC196" s="55">
        <v>4</v>
      </c>
      <c r="AK196">
        <v>-24.286670311687008</v>
      </c>
    </row>
    <row r="197" spans="1:37">
      <c r="A197" t="s">
        <v>219</v>
      </c>
      <c r="B197" t="s">
        <v>17</v>
      </c>
      <c r="C197" s="52">
        <v>43334</v>
      </c>
      <c r="D197">
        <v>5</v>
      </c>
      <c r="AC197" s="55">
        <v>1.5</v>
      </c>
      <c r="AK197">
        <v>-24.267146088128669</v>
      </c>
    </row>
    <row r="198" spans="1:37">
      <c r="A198" t="s">
        <v>219</v>
      </c>
      <c r="B198" t="s">
        <v>12</v>
      </c>
      <c r="C198" s="52">
        <v>43334</v>
      </c>
      <c r="D198">
        <v>6</v>
      </c>
      <c r="AC198" s="55">
        <v>5.5</v>
      </c>
      <c r="AK198">
        <v>-28.776487448010169</v>
      </c>
    </row>
    <row r="199" spans="1:37">
      <c r="A199" t="s">
        <v>219</v>
      </c>
      <c r="B199" t="s">
        <v>12</v>
      </c>
      <c r="C199" s="52">
        <v>43334</v>
      </c>
      <c r="D199">
        <v>7</v>
      </c>
      <c r="AC199" s="55">
        <v>-1.7</v>
      </c>
      <c r="AK199">
        <v>-24.590017334728721</v>
      </c>
    </row>
    <row r="200" spans="1:37">
      <c r="A200" t="s">
        <v>219</v>
      </c>
      <c r="B200" t="s">
        <v>12</v>
      </c>
      <c r="C200" s="52">
        <v>43334</v>
      </c>
      <c r="D200">
        <v>8</v>
      </c>
      <c r="AC200" s="55">
        <v>9.6</v>
      </c>
      <c r="AK200">
        <v>-28.07309247373848</v>
      </c>
    </row>
    <row r="201" spans="1:37">
      <c r="A201" t="s">
        <v>219</v>
      </c>
      <c r="B201" t="s">
        <v>17</v>
      </c>
      <c r="C201" s="52">
        <v>43334</v>
      </c>
      <c r="D201">
        <v>9</v>
      </c>
      <c r="AC201" s="55">
        <v>-5.2</v>
      </c>
      <c r="AK201">
        <v>-24.866043952065457</v>
      </c>
    </row>
    <row r="202" spans="1:37">
      <c r="A202" t="s">
        <v>219</v>
      </c>
      <c r="B202" t="s">
        <v>12</v>
      </c>
      <c r="C202" s="52">
        <v>43334</v>
      </c>
      <c r="D202">
        <v>10</v>
      </c>
      <c r="AC202" s="55">
        <v>4.8</v>
      </c>
      <c r="AK202">
        <v>-30.0367743630155</v>
      </c>
    </row>
    <row r="203" spans="1:37">
      <c r="A203" t="s">
        <v>219</v>
      </c>
      <c r="B203" t="s">
        <v>12</v>
      </c>
      <c r="C203" s="52">
        <v>43334</v>
      </c>
      <c r="D203">
        <v>11</v>
      </c>
      <c r="AC203" s="55">
        <v>1.3</v>
      </c>
      <c r="AK203">
        <v>-30.935024210483668</v>
      </c>
    </row>
    <row r="204" spans="1:37">
      <c r="A204" t="s">
        <v>219</v>
      </c>
      <c r="B204" t="s">
        <v>17</v>
      </c>
      <c r="C204" s="52">
        <v>43334</v>
      </c>
      <c r="D204">
        <v>12</v>
      </c>
      <c r="AC204" s="55">
        <v>3.9</v>
      </c>
      <c r="AK204">
        <v>-24.27352897329801</v>
      </c>
    </row>
    <row r="205" spans="1:37">
      <c r="A205" t="s">
        <v>219</v>
      </c>
      <c r="B205" t="s">
        <v>12</v>
      </c>
      <c r="C205" s="52">
        <v>43355</v>
      </c>
      <c r="D205">
        <v>1</v>
      </c>
      <c r="AC205" s="55">
        <v>40.9</v>
      </c>
      <c r="AK205" t="e">
        <v>#VALUE!</v>
      </c>
    </row>
    <row r="206" spans="1:37">
      <c r="A206" t="s">
        <v>219</v>
      </c>
      <c r="B206" t="s">
        <v>17</v>
      </c>
      <c r="C206" s="52">
        <v>43355</v>
      </c>
      <c r="D206">
        <v>2</v>
      </c>
      <c r="AC206" s="55">
        <v>-0.6</v>
      </c>
      <c r="AK206">
        <v>-23.514195899870888</v>
      </c>
    </row>
    <row r="207" spans="1:37">
      <c r="A207" t="s">
        <v>219</v>
      </c>
      <c r="B207" t="s">
        <v>17</v>
      </c>
      <c r="C207" s="52">
        <v>43355</v>
      </c>
      <c r="D207">
        <v>3</v>
      </c>
      <c r="AC207" s="55">
        <v>-1.9</v>
      </c>
      <c r="AK207">
        <v>-23.736787898888764</v>
      </c>
    </row>
    <row r="208" spans="1:37">
      <c r="A208" t="s">
        <v>219</v>
      </c>
      <c r="B208" t="s">
        <v>17</v>
      </c>
      <c r="C208" s="52">
        <v>43355</v>
      </c>
      <c r="D208">
        <v>4</v>
      </c>
      <c r="AC208" s="55">
        <v>4.7</v>
      </c>
      <c r="AK208">
        <v>-23.851706765325506</v>
      </c>
    </row>
    <row r="209" spans="1:37">
      <c r="A209" t="s">
        <v>219</v>
      </c>
      <c r="B209" t="s">
        <v>17</v>
      </c>
      <c r="C209" s="52">
        <v>43355</v>
      </c>
      <c r="D209">
        <v>5</v>
      </c>
      <c r="AC209" s="55">
        <v>7</v>
      </c>
      <c r="AK209">
        <v>-24.674862762894534</v>
      </c>
    </row>
    <row r="210" spans="1:37">
      <c r="A210" t="s">
        <v>219</v>
      </c>
      <c r="B210" t="s">
        <v>12</v>
      </c>
      <c r="C210" s="52">
        <v>43355</v>
      </c>
      <c r="D210">
        <v>6</v>
      </c>
      <c r="AC210" s="55">
        <v>6.1</v>
      </c>
      <c r="AK210">
        <v>-27.823632096421719</v>
      </c>
    </row>
    <row r="211" spans="1:37">
      <c r="A211" t="s">
        <v>219</v>
      </c>
      <c r="B211" t="s">
        <v>12</v>
      </c>
      <c r="C211" s="52">
        <v>43355</v>
      </c>
      <c r="D211">
        <v>7</v>
      </c>
      <c r="AC211" s="55">
        <v>12.8</v>
      </c>
      <c r="AK211" t="s">
        <v>220</v>
      </c>
    </row>
    <row r="212" spans="1:37">
      <c r="A212" t="s">
        <v>219</v>
      </c>
      <c r="B212" t="s">
        <v>12</v>
      </c>
      <c r="C212" s="52">
        <v>43355</v>
      </c>
      <c r="D212">
        <v>8</v>
      </c>
      <c r="AC212" s="55">
        <v>20.6</v>
      </c>
      <c r="AK212">
        <v>-24.902761728623751</v>
      </c>
    </row>
    <row r="213" spans="1:37">
      <c r="A213" t="s">
        <v>219</v>
      </c>
      <c r="B213" t="s">
        <v>17</v>
      </c>
      <c r="C213" s="52">
        <v>43355</v>
      </c>
      <c r="D213">
        <v>9</v>
      </c>
      <c r="AC213" s="55">
        <v>1</v>
      </c>
      <c r="AK213">
        <v>-25.964520368931836</v>
      </c>
    </row>
    <row r="214" spans="1:37">
      <c r="A214" t="s">
        <v>219</v>
      </c>
      <c r="B214" t="s">
        <v>12</v>
      </c>
      <c r="C214" s="52">
        <v>43355</v>
      </c>
      <c r="D214">
        <v>10</v>
      </c>
      <c r="AC214" s="55">
        <v>21</v>
      </c>
      <c r="AK214">
        <v>-26.68394937154331</v>
      </c>
    </row>
    <row r="215" spans="1:37">
      <c r="A215" t="s">
        <v>219</v>
      </c>
      <c r="B215" t="s">
        <v>12</v>
      </c>
      <c r="C215" s="52">
        <v>43355</v>
      </c>
      <c r="D215">
        <v>11</v>
      </c>
      <c r="AC215" s="55">
        <v>18</v>
      </c>
      <c r="AK215">
        <v>-24.756553914358779</v>
      </c>
    </row>
    <row r="216" spans="1:37">
      <c r="A216" t="s">
        <v>219</v>
      </c>
      <c r="B216" t="s">
        <v>17</v>
      </c>
      <c r="C216" s="52">
        <v>43355</v>
      </c>
      <c r="D216">
        <v>12</v>
      </c>
      <c r="AC216" s="55">
        <v>-3</v>
      </c>
      <c r="AK216">
        <v>-23.899613404861949</v>
      </c>
    </row>
    <row r="217" spans="1:37">
      <c r="A217" t="s">
        <v>219</v>
      </c>
      <c r="B217" t="s">
        <v>12</v>
      </c>
      <c r="C217" s="52">
        <v>43377</v>
      </c>
      <c r="D217">
        <v>1</v>
      </c>
      <c r="AC217" s="55">
        <v>24.6</v>
      </c>
      <c r="AK217">
        <v>-27.632324770052993</v>
      </c>
    </row>
    <row r="218" spans="1:37">
      <c r="A218" t="s">
        <v>219</v>
      </c>
      <c r="B218" t="s">
        <v>17</v>
      </c>
      <c r="C218" s="52">
        <v>43377</v>
      </c>
      <c r="D218">
        <v>2</v>
      </c>
      <c r="AC218" s="55">
        <v>14.8</v>
      </c>
      <c r="AK218">
        <v>-24.984812038116537</v>
      </c>
    </row>
    <row r="219" spans="1:37">
      <c r="A219" t="s">
        <v>219</v>
      </c>
      <c r="B219" t="s">
        <v>17</v>
      </c>
      <c r="C219" s="52">
        <v>43377</v>
      </c>
      <c r="D219">
        <v>3</v>
      </c>
      <c r="AC219" s="55">
        <v>18.600000000000001</v>
      </c>
      <c r="AK219">
        <v>-25.999533525735274</v>
      </c>
    </row>
    <row r="220" spans="1:37">
      <c r="A220" t="s">
        <v>219</v>
      </c>
      <c r="B220" t="s">
        <v>17</v>
      </c>
      <c r="C220" s="52">
        <v>43377</v>
      </c>
      <c r="D220">
        <v>4</v>
      </c>
      <c r="AC220" s="55">
        <v>30.1</v>
      </c>
      <c r="AK220">
        <v>-25.372010915401031</v>
      </c>
    </row>
    <row r="221" spans="1:37">
      <c r="A221" t="s">
        <v>219</v>
      </c>
      <c r="B221" t="s">
        <v>17</v>
      </c>
      <c r="C221" s="52">
        <v>43377</v>
      </c>
      <c r="D221">
        <v>5</v>
      </c>
      <c r="AC221" s="55">
        <v>19.7</v>
      </c>
      <c r="AK221">
        <v>-24.361122054915484</v>
      </c>
    </row>
    <row r="222" spans="1:37">
      <c r="A222" t="s">
        <v>219</v>
      </c>
      <c r="B222" t="s">
        <v>12</v>
      </c>
      <c r="C222" s="52">
        <v>43377</v>
      </c>
      <c r="D222">
        <v>6</v>
      </c>
      <c r="AC222" s="55">
        <v>30.5</v>
      </c>
      <c r="AK222">
        <v>-27.443610453689736</v>
      </c>
    </row>
    <row r="223" spans="1:37">
      <c r="A223" t="s">
        <v>219</v>
      </c>
      <c r="B223" t="s">
        <v>12</v>
      </c>
      <c r="C223" s="52">
        <v>43377</v>
      </c>
      <c r="D223">
        <v>7</v>
      </c>
      <c r="AC223" s="55">
        <v>9.1999999999999993</v>
      </c>
      <c r="AK223">
        <v>-22.32351272376112</v>
      </c>
    </row>
    <row r="224" spans="1:37">
      <c r="A224" t="s">
        <v>219</v>
      </c>
      <c r="B224" t="s">
        <v>12</v>
      </c>
      <c r="C224" s="52">
        <v>43377</v>
      </c>
      <c r="D224">
        <v>8</v>
      </c>
      <c r="AC224" s="55">
        <v>32.299999999999997</v>
      </c>
      <c r="AK224">
        <v>-25.43241803033812</v>
      </c>
    </row>
    <row r="225" spans="1:37">
      <c r="A225" t="s">
        <v>219</v>
      </c>
      <c r="B225" t="s">
        <v>17</v>
      </c>
      <c r="C225" s="52">
        <v>43377</v>
      </c>
      <c r="D225">
        <v>9</v>
      </c>
      <c r="AC225" s="55">
        <v>25.6</v>
      </c>
      <c r="AK225">
        <v>-24.234259576077854</v>
      </c>
    </row>
    <row r="226" spans="1:37">
      <c r="A226" t="s">
        <v>219</v>
      </c>
      <c r="B226" t="s">
        <v>12</v>
      </c>
      <c r="C226" s="52">
        <v>43377</v>
      </c>
      <c r="D226">
        <v>10</v>
      </c>
      <c r="AC226" s="55">
        <v>20.100000000000001</v>
      </c>
      <c r="AK226">
        <v>-26.807202371191408</v>
      </c>
    </row>
    <row r="227" spans="1:37">
      <c r="A227" t="s">
        <v>219</v>
      </c>
      <c r="B227" t="s">
        <v>12</v>
      </c>
      <c r="C227" s="52">
        <v>43377</v>
      </c>
      <c r="D227">
        <v>11</v>
      </c>
      <c r="AC227" s="55">
        <v>37.700000000000003</v>
      </c>
      <c r="AK227">
        <v>-26.773998862231203</v>
      </c>
    </row>
    <row r="228" spans="1:37">
      <c r="A228" t="s">
        <v>219</v>
      </c>
      <c r="B228" t="s">
        <v>17</v>
      </c>
      <c r="C228" s="52">
        <v>43377</v>
      </c>
      <c r="D228">
        <v>12</v>
      </c>
      <c r="AC228" s="55">
        <v>18.5</v>
      </c>
      <c r="AK228">
        <v>-24.573600943783266</v>
      </c>
    </row>
    <row r="229" spans="1:37">
      <c r="A229" t="s">
        <v>219</v>
      </c>
      <c r="B229" t="s">
        <v>12</v>
      </c>
      <c r="C229" s="52">
        <v>43621</v>
      </c>
      <c r="D229">
        <v>1</v>
      </c>
      <c r="AC229" s="55">
        <v>45.3</v>
      </c>
      <c r="AK229">
        <v>-27.764393857903755</v>
      </c>
    </row>
    <row r="230" spans="1:37">
      <c r="A230" t="s">
        <v>219</v>
      </c>
      <c r="B230" t="s">
        <v>17</v>
      </c>
      <c r="C230" s="52">
        <v>43621</v>
      </c>
      <c r="D230">
        <v>2</v>
      </c>
      <c r="AC230" s="55">
        <v>1.3</v>
      </c>
      <c r="AK230">
        <v>-27.583483648309208</v>
      </c>
    </row>
    <row r="231" spans="1:37">
      <c r="A231" t="s">
        <v>219</v>
      </c>
      <c r="B231" t="s">
        <v>17</v>
      </c>
      <c r="C231" s="52">
        <v>43621</v>
      </c>
      <c r="D231">
        <v>3</v>
      </c>
      <c r="AC231" s="55" t="s">
        <v>220</v>
      </c>
      <c r="AK231">
        <v>-27.499723082111242</v>
      </c>
    </row>
    <row r="232" spans="1:37">
      <c r="A232" t="s">
        <v>219</v>
      </c>
      <c r="B232" t="s">
        <v>17</v>
      </c>
      <c r="C232" s="52">
        <v>43621</v>
      </c>
      <c r="D232">
        <v>4</v>
      </c>
      <c r="AC232" s="55">
        <v>56.3</v>
      </c>
      <c r="AK232">
        <v>-27.971155322181584</v>
      </c>
    </row>
    <row r="233" spans="1:37">
      <c r="A233" t="s">
        <v>219</v>
      </c>
      <c r="B233" t="s">
        <v>17</v>
      </c>
      <c r="C233" s="52">
        <v>43621</v>
      </c>
      <c r="D233">
        <v>5</v>
      </c>
      <c r="AC233" s="55">
        <v>7.1</v>
      </c>
      <c r="AK233">
        <v>-27.263727512418004</v>
      </c>
    </row>
    <row r="234" spans="1:37">
      <c r="A234" t="s">
        <v>219</v>
      </c>
      <c r="B234" t="s">
        <v>12</v>
      </c>
      <c r="C234" s="52">
        <v>43621</v>
      </c>
      <c r="D234">
        <v>6</v>
      </c>
      <c r="AC234" s="55">
        <v>18.7</v>
      </c>
      <c r="AK234">
        <v>-28.477299719471116</v>
      </c>
    </row>
    <row r="235" spans="1:37">
      <c r="A235" t="s">
        <v>219</v>
      </c>
      <c r="B235" t="s">
        <v>12</v>
      </c>
      <c r="C235" s="52">
        <v>43621</v>
      </c>
      <c r="D235">
        <v>7</v>
      </c>
      <c r="AC235" s="55">
        <v>9.5</v>
      </c>
      <c r="AK235">
        <v>-27.825266793871503</v>
      </c>
    </row>
    <row r="236" spans="1:37">
      <c r="A236" t="s">
        <v>219</v>
      </c>
      <c r="B236" t="s">
        <v>12</v>
      </c>
      <c r="C236" s="52">
        <v>43621</v>
      </c>
      <c r="D236">
        <v>8</v>
      </c>
      <c r="AC236" s="55">
        <v>23.4</v>
      </c>
      <c r="AK236">
        <v>-28.65669535058402</v>
      </c>
    </row>
    <row r="237" spans="1:37">
      <c r="A237" t="s">
        <v>219</v>
      </c>
      <c r="B237" t="s">
        <v>17</v>
      </c>
      <c r="C237" s="52">
        <v>43621</v>
      </c>
      <c r="D237">
        <v>9</v>
      </c>
      <c r="AC237" s="55">
        <v>0.2</v>
      </c>
      <c r="AK237">
        <v>-26.901756647526739</v>
      </c>
    </row>
    <row r="238" spans="1:37">
      <c r="A238" t="s">
        <v>219</v>
      </c>
      <c r="B238" t="s">
        <v>12</v>
      </c>
      <c r="C238" s="52">
        <v>43621</v>
      </c>
      <c r="D238">
        <v>10</v>
      </c>
      <c r="AC238" s="55">
        <v>7.7</v>
      </c>
      <c r="AK238">
        <v>-28.965027647862339</v>
      </c>
    </row>
    <row r="239" spans="1:37">
      <c r="A239" t="s">
        <v>219</v>
      </c>
      <c r="B239" t="s">
        <v>12</v>
      </c>
      <c r="C239" s="52">
        <v>43621</v>
      </c>
      <c r="D239">
        <v>11</v>
      </c>
      <c r="AC239" s="55">
        <v>11.9</v>
      </c>
      <c r="AK239">
        <v>-27.842356529605649</v>
      </c>
    </row>
    <row r="240" spans="1:37">
      <c r="A240" t="s">
        <v>219</v>
      </c>
      <c r="B240" t="s">
        <v>17</v>
      </c>
      <c r="C240" s="52">
        <v>43621</v>
      </c>
      <c r="D240">
        <v>12</v>
      </c>
      <c r="AC240" s="55">
        <v>-2.7</v>
      </c>
      <c r="AK240">
        <v>-26.998687338976698</v>
      </c>
    </row>
    <row r="241" spans="1:37">
      <c r="A241" t="s">
        <v>219</v>
      </c>
      <c r="B241" t="s">
        <v>12</v>
      </c>
      <c r="C241" s="52">
        <v>43636</v>
      </c>
      <c r="D241">
        <v>1</v>
      </c>
      <c r="AC241" s="55">
        <v>64.7</v>
      </c>
      <c r="AK241">
        <v>-28.371381816553452</v>
      </c>
    </row>
    <row r="242" spans="1:37">
      <c r="A242" t="s">
        <v>219</v>
      </c>
      <c r="B242" t="s">
        <v>17</v>
      </c>
      <c r="C242" s="52">
        <v>43636</v>
      </c>
      <c r="D242">
        <v>2</v>
      </c>
      <c r="AC242" s="55">
        <v>11.4</v>
      </c>
      <c r="AK242">
        <v>-26.980708315486915</v>
      </c>
    </row>
    <row r="243" spans="1:37">
      <c r="A243" t="s">
        <v>219</v>
      </c>
      <c r="B243" t="s">
        <v>17</v>
      </c>
      <c r="C243" s="52">
        <v>43636</v>
      </c>
      <c r="D243">
        <v>3</v>
      </c>
      <c r="AC243" s="55">
        <v>-2.5</v>
      </c>
      <c r="AK243">
        <v>-26.554058076581832</v>
      </c>
    </row>
    <row r="244" spans="1:37">
      <c r="A244" t="s">
        <v>219</v>
      </c>
      <c r="B244" t="s">
        <v>17</v>
      </c>
      <c r="C244" s="52">
        <v>43636</v>
      </c>
      <c r="D244">
        <v>4</v>
      </c>
      <c r="AC244" s="55">
        <v>4.5</v>
      </c>
      <c r="AK244">
        <v>-27.199639641898123</v>
      </c>
    </row>
    <row r="245" spans="1:37">
      <c r="A245" t="s">
        <v>219</v>
      </c>
      <c r="B245" t="s">
        <v>17</v>
      </c>
      <c r="C245" s="52">
        <v>43636</v>
      </c>
      <c r="D245">
        <v>5</v>
      </c>
      <c r="AC245" s="55">
        <v>-1.2</v>
      </c>
      <c r="AK245">
        <v>-26.734299527310462</v>
      </c>
    </row>
    <row r="246" spans="1:37">
      <c r="A246" t="s">
        <v>219</v>
      </c>
      <c r="B246" t="s">
        <v>12</v>
      </c>
      <c r="C246" s="52">
        <v>43636</v>
      </c>
      <c r="D246">
        <v>6</v>
      </c>
      <c r="AC246" s="55">
        <v>22.6</v>
      </c>
      <c r="AK246">
        <v>-28.180260807130118</v>
      </c>
    </row>
    <row r="247" spans="1:37">
      <c r="A247" t="s">
        <v>219</v>
      </c>
      <c r="B247" t="s">
        <v>12</v>
      </c>
      <c r="C247" s="52">
        <v>43636</v>
      </c>
      <c r="D247">
        <v>7</v>
      </c>
      <c r="AC247" s="55">
        <v>-6.9</v>
      </c>
      <c r="AK247">
        <v>-29.285457711559342</v>
      </c>
    </row>
    <row r="248" spans="1:37">
      <c r="A248" t="s">
        <v>219</v>
      </c>
      <c r="B248" t="s">
        <v>12</v>
      </c>
      <c r="C248" s="52">
        <v>43636</v>
      </c>
      <c r="D248">
        <v>8</v>
      </c>
      <c r="AC248" s="55">
        <v>18.8</v>
      </c>
      <c r="AK248">
        <v>-27.645609730863185</v>
      </c>
    </row>
    <row r="249" spans="1:37">
      <c r="A249" t="s">
        <v>219</v>
      </c>
      <c r="B249" t="s">
        <v>17</v>
      </c>
      <c r="C249" s="52">
        <v>43636</v>
      </c>
      <c r="D249">
        <v>9</v>
      </c>
      <c r="AC249" s="55" t="s">
        <v>220</v>
      </c>
      <c r="AK249">
        <v>-26.640448845145787</v>
      </c>
    </row>
    <row r="250" spans="1:37">
      <c r="A250" t="s">
        <v>219</v>
      </c>
      <c r="B250" t="s">
        <v>12</v>
      </c>
      <c r="C250" s="52">
        <v>43636</v>
      </c>
      <c r="D250">
        <v>10</v>
      </c>
      <c r="AC250" s="55" t="s">
        <v>220</v>
      </c>
      <c r="AK250">
        <v>-29.228189857755645</v>
      </c>
    </row>
    <row r="251" spans="1:37">
      <c r="A251" t="s">
        <v>219</v>
      </c>
      <c r="B251" t="s">
        <v>12</v>
      </c>
      <c r="C251" s="52">
        <v>43636</v>
      </c>
      <c r="D251">
        <v>11</v>
      </c>
      <c r="AC251" s="55" t="s">
        <v>220</v>
      </c>
      <c r="AK251">
        <v>-28.370693127403182</v>
      </c>
    </row>
    <row r="252" spans="1:37">
      <c r="A252" t="s">
        <v>219</v>
      </c>
      <c r="B252" t="s">
        <v>17</v>
      </c>
      <c r="C252" s="52">
        <v>43636</v>
      </c>
      <c r="D252">
        <v>12</v>
      </c>
      <c r="AC252" s="55" t="s">
        <v>220</v>
      </c>
      <c r="AK252">
        <v>-26.437226937533861</v>
      </c>
    </row>
    <row r="253" spans="1:37">
      <c r="A253" t="s">
        <v>219</v>
      </c>
      <c r="B253" t="s">
        <v>12</v>
      </c>
      <c r="C253" s="52">
        <v>43650</v>
      </c>
      <c r="D253">
        <v>1</v>
      </c>
      <c r="AC253" s="55" t="s">
        <v>220</v>
      </c>
      <c r="AK253">
        <v>-30.087673215571023</v>
      </c>
    </row>
    <row r="254" spans="1:37">
      <c r="A254" t="s">
        <v>219</v>
      </c>
      <c r="B254" t="s">
        <v>17</v>
      </c>
      <c r="C254" s="52">
        <v>43650</v>
      </c>
      <c r="D254">
        <v>2</v>
      </c>
      <c r="AC254" s="55">
        <v>-0.9</v>
      </c>
      <c r="AK254">
        <v>-25.060078530950911</v>
      </c>
    </row>
    <row r="255" spans="1:37">
      <c r="A255" t="s">
        <v>219</v>
      </c>
      <c r="B255" t="s">
        <v>17</v>
      </c>
      <c r="C255" s="52">
        <v>43650</v>
      </c>
      <c r="D255">
        <v>3</v>
      </c>
      <c r="AC255" s="55">
        <v>9.1</v>
      </c>
      <c r="AK255">
        <v>-25.657451222626452</v>
      </c>
    </row>
    <row r="256" spans="1:37">
      <c r="A256" t="s">
        <v>219</v>
      </c>
      <c r="B256" t="s">
        <v>17</v>
      </c>
      <c r="C256" s="52">
        <v>43650</v>
      </c>
      <c r="D256">
        <v>4</v>
      </c>
      <c r="AC256" s="55">
        <v>8.1999999999999993</v>
      </c>
      <c r="AK256">
        <v>-25.052208937021419</v>
      </c>
    </row>
    <row r="257" spans="1:37">
      <c r="A257" t="s">
        <v>219</v>
      </c>
      <c r="B257" t="s">
        <v>17</v>
      </c>
      <c r="C257" s="52">
        <v>43650</v>
      </c>
      <c r="D257">
        <v>5</v>
      </c>
      <c r="AC257" s="55">
        <v>12.9</v>
      </c>
      <c r="AK257">
        <v>-24.953707079017548</v>
      </c>
    </row>
    <row r="258" spans="1:37">
      <c r="A258" t="s">
        <v>219</v>
      </c>
      <c r="B258" t="s">
        <v>12</v>
      </c>
      <c r="C258" s="52">
        <v>43650</v>
      </c>
      <c r="D258">
        <v>6</v>
      </c>
      <c r="AC258" s="55" t="s">
        <v>220</v>
      </c>
      <c r="AK258">
        <v>-46.64732175881592</v>
      </c>
    </row>
    <row r="259" spans="1:37">
      <c r="A259" t="s">
        <v>219</v>
      </c>
      <c r="B259" t="s">
        <v>12</v>
      </c>
      <c r="C259" s="52">
        <v>43650</v>
      </c>
      <c r="D259">
        <v>7</v>
      </c>
      <c r="AC259" s="55">
        <v>10.9</v>
      </c>
      <c r="AK259">
        <v>-26.052246612747016</v>
      </c>
    </row>
    <row r="260" spans="1:37">
      <c r="A260" t="s">
        <v>219</v>
      </c>
      <c r="B260" t="s">
        <v>12</v>
      </c>
      <c r="C260" s="52">
        <v>43650</v>
      </c>
      <c r="D260">
        <v>8</v>
      </c>
      <c r="AC260" s="55">
        <v>16.600000000000001</v>
      </c>
      <c r="AK260">
        <v>-26.818662418011197</v>
      </c>
    </row>
    <row r="261" spans="1:37">
      <c r="A261" t="s">
        <v>219</v>
      </c>
      <c r="B261" t="s">
        <v>17</v>
      </c>
      <c r="C261" s="52">
        <v>43650</v>
      </c>
      <c r="D261">
        <v>9</v>
      </c>
      <c r="AC261" s="55" t="s">
        <v>220</v>
      </c>
      <c r="AK261">
        <v>-25.187928618888506</v>
      </c>
    </row>
    <row r="262" spans="1:37">
      <c r="A262" t="s">
        <v>219</v>
      </c>
      <c r="B262" t="s">
        <v>12</v>
      </c>
      <c r="C262" s="52">
        <v>43650</v>
      </c>
      <c r="D262">
        <v>10</v>
      </c>
      <c r="AC262" s="55">
        <v>23</v>
      </c>
      <c r="AK262">
        <v>-28.058813269447018</v>
      </c>
    </row>
    <row r="263" spans="1:37">
      <c r="A263" t="s">
        <v>219</v>
      </c>
      <c r="B263" t="s">
        <v>12</v>
      </c>
      <c r="C263" s="52">
        <v>43650</v>
      </c>
      <c r="D263">
        <v>11</v>
      </c>
      <c r="AC263" s="55">
        <v>19.100000000000001</v>
      </c>
      <c r="AK263">
        <v>-27.842318478398344</v>
      </c>
    </row>
    <row r="264" spans="1:37">
      <c r="A264" t="s">
        <v>219</v>
      </c>
      <c r="B264" t="s">
        <v>17</v>
      </c>
      <c r="C264" s="52">
        <v>43650</v>
      </c>
      <c r="D264">
        <v>12</v>
      </c>
      <c r="AC264" s="55" t="s">
        <v>220</v>
      </c>
      <c r="AK264">
        <v>-24.653489541191842</v>
      </c>
    </row>
    <row r="265" spans="1:37">
      <c r="A265" t="s">
        <v>219</v>
      </c>
      <c r="B265" t="s">
        <v>12</v>
      </c>
      <c r="C265" s="52">
        <v>43679</v>
      </c>
      <c r="D265">
        <v>1</v>
      </c>
      <c r="AC265" s="55">
        <v>2.2999999999999998</v>
      </c>
      <c r="AK265">
        <v>-27.425960640816946</v>
      </c>
    </row>
    <row r="266" spans="1:37">
      <c r="A266" t="s">
        <v>219</v>
      </c>
      <c r="B266" t="s">
        <v>17</v>
      </c>
      <c r="C266" s="52">
        <v>43679</v>
      </c>
      <c r="D266">
        <v>2</v>
      </c>
      <c r="AC266" s="55">
        <v>10.8</v>
      </c>
      <c r="AK266">
        <v>-24.382425357623539</v>
      </c>
    </row>
    <row r="267" spans="1:37">
      <c r="A267" t="s">
        <v>219</v>
      </c>
      <c r="B267" t="s">
        <v>17</v>
      </c>
      <c r="C267" s="52">
        <v>43679</v>
      </c>
      <c r="D267">
        <v>3</v>
      </c>
      <c r="AC267" s="55">
        <v>0.8</v>
      </c>
      <c r="AK267">
        <v>-24.992506367301448</v>
      </c>
    </row>
    <row r="268" spans="1:37">
      <c r="A268" t="s">
        <v>219</v>
      </c>
      <c r="B268" t="s">
        <v>17</v>
      </c>
      <c r="C268" s="52">
        <v>43679</v>
      </c>
      <c r="D268">
        <v>4</v>
      </c>
      <c r="AC268" s="55">
        <v>5.7</v>
      </c>
      <c r="AK268">
        <v>-24.124902291065283</v>
      </c>
    </row>
    <row r="269" spans="1:37">
      <c r="A269" t="s">
        <v>219</v>
      </c>
      <c r="B269" t="s">
        <v>17</v>
      </c>
      <c r="C269" s="52">
        <v>43679</v>
      </c>
      <c r="D269">
        <v>5</v>
      </c>
      <c r="AC269" s="55">
        <v>13.9</v>
      </c>
      <c r="AK269">
        <v>-24.383166864710361</v>
      </c>
    </row>
    <row r="270" spans="1:37">
      <c r="A270" t="s">
        <v>219</v>
      </c>
      <c r="B270" t="s">
        <v>12</v>
      </c>
      <c r="C270" s="52">
        <v>43679</v>
      </c>
      <c r="D270">
        <v>6</v>
      </c>
      <c r="AC270" s="55">
        <v>24.8</v>
      </c>
      <c r="AK270">
        <v>-27.574321001510434</v>
      </c>
    </row>
    <row r="271" spans="1:37">
      <c r="A271" t="s">
        <v>219</v>
      </c>
      <c r="B271" t="s">
        <v>12</v>
      </c>
      <c r="C271" s="52">
        <v>43679</v>
      </c>
      <c r="D271">
        <v>7</v>
      </c>
      <c r="AC271" s="55">
        <v>9.6</v>
      </c>
      <c r="AK271">
        <v>-29.135314792479136</v>
      </c>
    </row>
    <row r="272" spans="1:37">
      <c r="A272" t="s">
        <v>219</v>
      </c>
      <c r="B272" t="s">
        <v>12</v>
      </c>
      <c r="C272" s="52">
        <v>43679</v>
      </c>
      <c r="D272">
        <v>8</v>
      </c>
      <c r="AC272" s="55">
        <v>22.9</v>
      </c>
      <c r="AK272">
        <v>-28.06868248176492</v>
      </c>
    </row>
    <row r="273" spans="1:37">
      <c r="A273" t="s">
        <v>219</v>
      </c>
      <c r="B273" t="s">
        <v>17</v>
      </c>
      <c r="C273" s="52">
        <v>43679</v>
      </c>
      <c r="D273">
        <v>9</v>
      </c>
      <c r="AC273" s="55">
        <v>12.5</v>
      </c>
      <c r="AK273">
        <v>-24.428430934422895</v>
      </c>
    </row>
    <row r="274" spans="1:37">
      <c r="A274" t="s">
        <v>219</v>
      </c>
      <c r="B274" t="s">
        <v>12</v>
      </c>
      <c r="C274" s="52">
        <v>43679</v>
      </c>
      <c r="D274">
        <v>10</v>
      </c>
      <c r="AC274" s="55">
        <v>29.7</v>
      </c>
      <c r="AK274">
        <v>-27.621492614307463</v>
      </c>
    </row>
    <row r="275" spans="1:37">
      <c r="A275" t="s">
        <v>219</v>
      </c>
      <c r="B275" t="s">
        <v>12</v>
      </c>
      <c r="C275" s="52">
        <v>43679</v>
      </c>
      <c r="D275">
        <v>11</v>
      </c>
      <c r="AC275" s="55">
        <v>21</v>
      </c>
      <c r="AK275">
        <v>-26.457453185365832</v>
      </c>
    </row>
    <row r="276" spans="1:37">
      <c r="A276" t="s">
        <v>219</v>
      </c>
      <c r="B276" t="s">
        <v>17</v>
      </c>
      <c r="C276" s="52">
        <v>43679</v>
      </c>
      <c r="D276">
        <v>12</v>
      </c>
      <c r="AC276" s="55">
        <v>4.2</v>
      </c>
      <c r="AK276">
        <v>-24.754770486450255</v>
      </c>
    </row>
    <row r="277" spans="1:37">
      <c r="A277" t="s">
        <v>219</v>
      </c>
      <c r="B277" t="s">
        <v>12</v>
      </c>
      <c r="C277" s="52">
        <v>43733</v>
      </c>
      <c r="D277">
        <v>1</v>
      </c>
      <c r="AC277" s="55">
        <v>36.5</v>
      </c>
      <c r="AK277">
        <v>-30.180055271548238</v>
      </c>
    </row>
    <row r="278" spans="1:37">
      <c r="A278" t="s">
        <v>219</v>
      </c>
      <c r="B278" t="s">
        <v>17</v>
      </c>
      <c r="C278" s="52">
        <v>43733</v>
      </c>
      <c r="D278">
        <v>2</v>
      </c>
      <c r="AC278" s="55">
        <v>10.3</v>
      </c>
      <c r="AK278">
        <v>-27.065226504524261</v>
      </c>
    </row>
    <row r="279" spans="1:37">
      <c r="A279" t="s">
        <v>219</v>
      </c>
      <c r="B279" t="s">
        <v>17</v>
      </c>
      <c r="C279" s="52">
        <v>43733</v>
      </c>
      <c r="D279">
        <v>3</v>
      </c>
      <c r="AC279" s="55">
        <v>0.8</v>
      </c>
      <c r="AK279">
        <v>-28.176741688142592</v>
      </c>
    </row>
    <row r="280" spans="1:37">
      <c r="A280" t="s">
        <v>219</v>
      </c>
      <c r="B280" t="s">
        <v>17</v>
      </c>
      <c r="C280" s="52">
        <v>43733</v>
      </c>
      <c r="D280">
        <v>4</v>
      </c>
      <c r="AC280" s="55">
        <v>9.6</v>
      </c>
      <c r="AK280">
        <v>-27.016831693169063</v>
      </c>
    </row>
    <row r="281" spans="1:37">
      <c r="A281" t="s">
        <v>219</v>
      </c>
      <c r="B281" t="s">
        <v>17</v>
      </c>
      <c r="C281" s="52">
        <v>43733</v>
      </c>
      <c r="D281">
        <v>5</v>
      </c>
      <c r="AC281" s="55">
        <v>13.3</v>
      </c>
      <c r="AK281">
        <v>-26.720266778590119</v>
      </c>
    </row>
    <row r="282" spans="1:37">
      <c r="A282" t="s">
        <v>219</v>
      </c>
      <c r="B282" t="s">
        <v>12</v>
      </c>
      <c r="C282" s="52">
        <v>43733</v>
      </c>
      <c r="D282">
        <v>6</v>
      </c>
      <c r="AC282" s="55">
        <v>19.399999999999999</v>
      </c>
      <c r="AK282">
        <v>-28.529696714843134</v>
      </c>
    </row>
    <row r="283" spans="1:37">
      <c r="A283" t="s">
        <v>219</v>
      </c>
      <c r="B283" t="s">
        <v>12</v>
      </c>
      <c r="C283" s="52">
        <v>43733</v>
      </c>
      <c r="D283">
        <v>7</v>
      </c>
      <c r="AC283" s="55">
        <v>-8.5</v>
      </c>
      <c r="AK283">
        <v>-28.952296681312855</v>
      </c>
    </row>
    <row r="284" spans="1:37">
      <c r="A284" t="s">
        <v>219</v>
      </c>
      <c r="B284" t="s">
        <v>12</v>
      </c>
      <c r="C284" s="52">
        <v>43733</v>
      </c>
      <c r="D284">
        <v>8</v>
      </c>
      <c r="AC284" s="55">
        <v>29.3</v>
      </c>
      <c r="AK284">
        <v>-29.316808793601734</v>
      </c>
    </row>
    <row r="285" spans="1:37">
      <c r="A285" t="s">
        <v>219</v>
      </c>
      <c r="B285" t="s">
        <v>17</v>
      </c>
      <c r="C285" s="52">
        <v>43733</v>
      </c>
      <c r="D285">
        <v>9</v>
      </c>
      <c r="AC285" s="55">
        <v>12.3</v>
      </c>
      <c r="AK285">
        <v>-25.743851983570543</v>
      </c>
    </row>
    <row r="286" spans="1:37">
      <c r="A286" t="s">
        <v>219</v>
      </c>
      <c r="B286" t="s">
        <v>12</v>
      </c>
      <c r="C286" s="52">
        <v>43733</v>
      </c>
      <c r="D286">
        <v>10</v>
      </c>
      <c r="AC286" s="18">
        <v>20.399999999999999</v>
      </c>
      <c r="AK286">
        <v>-27.48571469776946</v>
      </c>
    </row>
    <row r="287" spans="1:37">
      <c r="A287" t="s">
        <v>219</v>
      </c>
      <c r="B287" t="s">
        <v>12</v>
      </c>
      <c r="C287" s="52">
        <v>43733</v>
      </c>
      <c r="D287">
        <v>11</v>
      </c>
      <c r="AC287" s="18">
        <v>20.2</v>
      </c>
      <c r="AK287">
        <v>-27.415990466183338</v>
      </c>
    </row>
    <row r="288" spans="1:37">
      <c r="A288" t="s">
        <v>219</v>
      </c>
      <c r="B288" t="s">
        <v>17</v>
      </c>
      <c r="C288" s="52">
        <v>43733</v>
      </c>
      <c r="D288">
        <v>12</v>
      </c>
      <c r="AC288" s="18">
        <v>9.9</v>
      </c>
      <c r="AK288">
        <v>-26.064410553297034</v>
      </c>
    </row>
    <row r="289" spans="1:37">
      <c r="A289" t="s">
        <v>219</v>
      </c>
      <c r="B289" t="s">
        <v>12</v>
      </c>
      <c r="C289" s="52">
        <v>44391</v>
      </c>
      <c r="D289">
        <v>1</v>
      </c>
      <c r="AC289" s="18">
        <v>165</v>
      </c>
      <c r="AK289">
        <v>-29.918905897774838</v>
      </c>
    </row>
    <row r="290" spans="1:37">
      <c r="A290" t="s">
        <v>219</v>
      </c>
      <c r="B290" t="s">
        <v>17</v>
      </c>
      <c r="C290" s="52">
        <v>44391</v>
      </c>
      <c r="D290">
        <v>2</v>
      </c>
      <c r="AC290" s="18">
        <v>-11.8</v>
      </c>
      <c r="AK290">
        <v>-28.546936199416781</v>
      </c>
    </row>
    <row r="291" spans="1:37">
      <c r="A291" t="s">
        <v>219</v>
      </c>
      <c r="B291" t="s">
        <v>17</v>
      </c>
      <c r="C291" s="52">
        <v>44391</v>
      </c>
      <c r="D291">
        <v>3</v>
      </c>
      <c r="AC291" s="18">
        <v>2.5</v>
      </c>
      <c r="AK291">
        <v>-31.399744350663532</v>
      </c>
    </row>
    <row r="292" spans="1:37">
      <c r="A292" t="s">
        <v>219</v>
      </c>
      <c r="B292" t="s">
        <v>17</v>
      </c>
      <c r="C292" s="52">
        <v>44391</v>
      </c>
      <c r="D292">
        <v>4</v>
      </c>
      <c r="AC292" s="18">
        <v>-3</v>
      </c>
      <c r="AK292">
        <v>-30.133010893638318</v>
      </c>
    </row>
    <row r="293" spans="1:37">
      <c r="A293" t="s">
        <v>219</v>
      </c>
      <c r="B293" t="s">
        <v>17</v>
      </c>
      <c r="C293" s="52">
        <v>44391</v>
      </c>
      <c r="D293">
        <v>5</v>
      </c>
      <c r="AC293" s="18">
        <v>-7.7</v>
      </c>
      <c r="AK293">
        <v>-28.614651650687534</v>
      </c>
    </row>
    <row r="294" spans="1:37">
      <c r="A294" t="s">
        <v>219</v>
      </c>
      <c r="B294" t="s">
        <v>12</v>
      </c>
      <c r="C294" s="52">
        <v>44391</v>
      </c>
      <c r="D294">
        <v>6</v>
      </c>
      <c r="AC294" s="18">
        <v>97.4</v>
      </c>
      <c r="AK294">
        <v>-31.324056043640979</v>
      </c>
    </row>
    <row r="295" spans="1:37">
      <c r="A295" t="s">
        <v>219</v>
      </c>
      <c r="B295" t="s">
        <v>12</v>
      </c>
      <c r="C295" s="52">
        <v>44391</v>
      </c>
      <c r="D295">
        <v>7</v>
      </c>
      <c r="AC295" s="18">
        <v>24.9</v>
      </c>
      <c r="AK295">
        <v>-31.361180177756488</v>
      </c>
    </row>
    <row r="296" spans="1:37">
      <c r="A296" t="s">
        <v>219</v>
      </c>
      <c r="B296" t="s">
        <v>12</v>
      </c>
      <c r="C296" s="52">
        <v>44391</v>
      </c>
      <c r="D296">
        <v>8</v>
      </c>
      <c r="AC296" s="18">
        <v>58.4</v>
      </c>
      <c r="AK296">
        <v>-30.094730829732121</v>
      </c>
    </row>
    <row r="297" spans="1:37">
      <c r="A297" t="s">
        <v>219</v>
      </c>
      <c r="B297" t="s">
        <v>17</v>
      </c>
      <c r="C297" s="52">
        <v>44391</v>
      </c>
      <c r="D297">
        <v>9</v>
      </c>
      <c r="AC297" s="18">
        <v>-6.8</v>
      </c>
      <c r="AK297">
        <v>-29.551789614451465</v>
      </c>
    </row>
    <row r="298" spans="1:37">
      <c r="A298" t="s">
        <v>219</v>
      </c>
      <c r="B298" t="s">
        <v>12</v>
      </c>
      <c r="C298" s="52">
        <v>44391</v>
      </c>
      <c r="D298">
        <v>10</v>
      </c>
      <c r="AC298" s="18">
        <v>45.6</v>
      </c>
      <c r="AK298">
        <v>-31.615839220940593</v>
      </c>
    </row>
    <row r="299" spans="1:37">
      <c r="A299" t="s">
        <v>219</v>
      </c>
      <c r="B299" t="s">
        <v>12</v>
      </c>
      <c r="C299" s="52">
        <v>44391</v>
      </c>
      <c r="D299">
        <v>11</v>
      </c>
      <c r="AC299" s="18">
        <v>10.6</v>
      </c>
      <c r="AK299">
        <v>-28.511754069460352</v>
      </c>
    </row>
    <row r="300" spans="1:37">
      <c r="A300" t="s">
        <v>219</v>
      </c>
      <c r="B300" t="s">
        <v>17</v>
      </c>
      <c r="C300" s="52">
        <v>44391</v>
      </c>
      <c r="D300">
        <v>12</v>
      </c>
      <c r="AC300" s="18">
        <v>18.8</v>
      </c>
      <c r="AK300">
        <v>-29.941196024067903</v>
      </c>
    </row>
    <row r="301" spans="1:37">
      <c r="A301" t="s">
        <v>219</v>
      </c>
      <c r="B301" t="s">
        <v>12</v>
      </c>
      <c r="C301" s="52">
        <v>44411</v>
      </c>
      <c r="D301">
        <v>1</v>
      </c>
      <c r="AC301" s="18">
        <v>31.1</v>
      </c>
      <c r="AK301">
        <v>-29.153146929958847</v>
      </c>
    </row>
    <row r="302" spans="1:37">
      <c r="A302" t="s">
        <v>219</v>
      </c>
      <c r="B302" t="s">
        <v>17</v>
      </c>
      <c r="C302" s="52">
        <v>44411</v>
      </c>
      <c r="D302">
        <v>2</v>
      </c>
      <c r="AC302" s="18">
        <v>0.1</v>
      </c>
      <c r="AK302">
        <v>-27.667882641104484</v>
      </c>
    </row>
    <row r="303" spans="1:37">
      <c r="A303" t="s">
        <v>219</v>
      </c>
      <c r="B303" t="s">
        <v>17</v>
      </c>
      <c r="C303" s="52">
        <v>44411</v>
      </c>
      <c r="D303">
        <v>3</v>
      </c>
      <c r="AC303" s="18">
        <v>-22.1</v>
      </c>
      <c r="AK303">
        <v>-28.283058995270558</v>
      </c>
    </row>
    <row r="304" spans="1:37">
      <c r="A304" t="s">
        <v>219</v>
      </c>
      <c r="B304" t="s">
        <v>17</v>
      </c>
      <c r="C304" s="52">
        <v>44411</v>
      </c>
      <c r="D304">
        <v>4</v>
      </c>
      <c r="AC304" s="18">
        <v>-1.4</v>
      </c>
      <c r="AK304">
        <v>-27.934644156372062</v>
      </c>
    </row>
    <row r="305" spans="1:37">
      <c r="A305" t="s">
        <v>219</v>
      </c>
      <c r="B305" t="s">
        <v>17</v>
      </c>
      <c r="C305" s="52">
        <v>44411</v>
      </c>
      <c r="D305">
        <v>5</v>
      </c>
      <c r="AC305" s="18">
        <v>-12.4</v>
      </c>
      <c r="AK305">
        <v>-27.685164330604355</v>
      </c>
    </row>
    <row r="306" spans="1:37">
      <c r="A306" t="s">
        <v>219</v>
      </c>
      <c r="B306" t="s">
        <v>12</v>
      </c>
      <c r="C306" s="52">
        <v>44411</v>
      </c>
      <c r="D306">
        <v>6</v>
      </c>
      <c r="AC306" s="18">
        <v>30.2</v>
      </c>
      <c r="AK306">
        <v>-28.185947948743628</v>
      </c>
    </row>
    <row r="307" spans="1:37">
      <c r="A307" t="s">
        <v>219</v>
      </c>
      <c r="B307" t="s">
        <v>12</v>
      </c>
      <c r="C307" s="52">
        <v>44411</v>
      </c>
      <c r="D307">
        <v>7</v>
      </c>
      <c r="AC307" s="18">
        <v>0.6</v>
      </c>
      <c r="AK307">
        <v>-29.058127621678086</v>
      </c>
    </row>
    <row r="308" spans="1:37">
      <c r="A308" t="s">
        <v>219</v>
      </c>
      <c r="B308" t="s">
        <v>12</v>
      </c>
      <c r="C308" s="52">
        <v>44411</v>
      </c>
      <c r="D308">
        <v>8</v>
      </c>
      <c r="AC308" s="18">
        <v>61.8</v>
      </c>
      <c r="AK308">
        <v>-27.961637776040913</v>
      </c>
    </row>
    <row r="309" spans="1:37">
      <c r="A309" t="s">
        <v>219</v>
      </c>
      <c r="B309" t="s">
        <v>17</v>
      </c>
      <c r="C309" s="52">
        <v>44411</v>
      </c>
      <c r="D309">
        <v>9</v>
      </c>
      <c r="AC309" s="18">
        <v>-8.8000000000000007</v>
      </c>
      <c r="AK309">
        <v>-27.727061193993368</v>
      </c>
    </row>
    <row r="310" spans="1:37">
      <c r="A310" t="s">
        <v>219</v>
      </c>
      <c r="B310" t="s">
        <v>12</v>
      </c>
      <c r="C310" s="52">
        <v>44411</v>
      </c>
      <c r="D310">
        <v>10</v>
      </c>
      <c r="AC310" s="18">
        <v>28.8</v>
      </c>
      <c r="AK310">
        <v>-29.851679301619725</v>
      </c>
    </row>
    <row r="311" spans="1:37">
      <c r="A311" t="s">
        <v>219</v>
      </c>
      <c r="B311" t="s">
        <v>12</v>
      </c>
      <c r="C311" s="52">
        <v>44411</v>
      </c>
      <c r="D311">
        <v>11</v>
      </c>
      <c r="AC311" s="18">
        <v>-1.1000000000000001</v>
      </c>
      <c r="AK311">
        <v>-26.682617213519663</v>
      </c>
    </row>
    <row r="312" spans="1:37">
      <c r="A312" t="s">
        <v>219</v>
      </c>
      <c r="B312" t="s">
        <v>17</v>
      </c>
      <c r="C312" s="52">
        <v>44411</v>
      </c>
      <c r="D312">
        <v>12</v>
      </c>
      <c r="AC312" s="18">
        <v>5.3</v>
      </c>
      <c r="AK312">
        <v>-27.779047088084187</v>
      </c>
    </row>
    <row r="313" spans="1:37">
      <c r="A313" t="s">
        <v>219</v>
      </c>
      <c r="B313" t="s">
        <v>12</v>
      </c>
      <c r="C313" s="52">
        <v>44455</v>
      </c>
      <c r="D313">
        <v>1</v>
      </c>
      <c r="AC313" s="18">
        <v>31</v>
      </c>
      <c r="AK313">
        <v>-29.619142667196058</v>
      </c>
    </row>
    <row r="314" spans="1:37">
      <c r="A314" t="s">
        <v>219</v>
      </c>
      <c r="B314" t="s">
        <v>17</v>
      </c>
      <c r="C314" s="52">
        <v>44455</v>
      </c>
      <c r="D314">
        <v>2</v>
      </c>
      <c r="AC314" s="18">
        <v>6.7</v>
      </c>
      <c r="AK314">
        <v>-26.616892302440213</v>
      </c>
    </row>
    <row r="315" spans="1:37">
      <c r="A315" t="s">
        <v>219</v>
      </c>
      <c r="B315" t="s">
        <v>17</v>
      </c>
      <c r="C315" s="52">
        <v>44455</v>
      </c>
      <c r="D315">
        <v>3</v>
      </c>
      <c r="AC315" s="18">
        <v>8.9</v>
      </c>
      <c r="AK315">
        <v>-28.174741881410952</v>
      </c>
    </row>
    <row r="316" spans="1:37">
      <c r="A316" t="s">
        <v>219</v>
      </c>
      <c r="B316" t="s">
        <v>17</v>
      </c>
      <c r="C316" s="52">
        <v>44455</v>
      </c>
      <c r="D316">
        <v>4</v>
      </c>
      <c r="AC316" s="18">
        <v>-3.6</v>
      </c>
      <c r="AK316">
        <v>-28.509027308157869</v>
      </c>
    </row>
    <row r="317" spans="1:37">
      <c r="A317" t="s">
        <v>219</v>
      </c>
      <c r="B317" t="s">
        <v>17</v>
      </c>
      <c r="C317" s="52">
        <v>44455</v>
      </c>
      <c r="D317">
        <v>5</v>
      </c>
      <c r="AC317" s="18">
        <v>-6.3</v>
      </c>
      <c r="AK317">
        <v>-26.800860031829956</v>
      </c>
    </row>
    <row r="318" spans="1:37">
      <c r="A318" t="s">
        <v>219</v>
      </c>
      <c r="B318" t="s">
        <v>12</v>
      </c>
      <c r="C318" s="52">
        <v>44455</v>
      </c>
      <c r="D318">
        <v>6</v>
      </c>
      <c r="AC318" s="18">
        <v>38</v>
      </c>
      <c r="AK318">
        <v>-28.002323177037393</v>
      </c>
    </row>
    <row r="319" spans="1:37">
      <c r="A319" t="s">
        <v>219</v>
      </c>
      <c r="B319" t="s">
        <v>12</v>
      </c>
      <c r="C319" s="52">
        <v>44455</v>
      </c>
      <c r="D319">
        <v>7</v>
      </c>
      <c r="AC319" s="18">
        <v>22.5</v>
      </c>
      <c r="AK319">
        <v>-28.449967388406534</v>
      </c>
    </row>
    <row r="320" spans="1:37">
      <c r="A320" t="s">
        <v>219</v>
      </c>
      <c r="B320" t="s">
        <v>12</v>
      </c>
      <c r="C320" s="52">
        <v>44455</v>
      </c>
      <c r="D320">
        <v>8</v>
      </c>
      <c r="AC320" s="18">
        <v>36.5</v>
      </c>
      <c r="AK320">
        <v>-29.471446377308805</v>
      </c>
    </row>
    <row r="321" spans="1:37">
      <c r="A321" t="s">
        <v>219</v>
      </c>
      <c r="B321" t="s">
        <v>17</v>
      </c>
      <c r="C321" s="52">
        <v>44455</v>
      </c>
      <c r="D321">
        <v>9</v>
      </c>
      <c r="AC321" s="18">
        <v>-13.9</v>
      </c>
      <c r="AK321">
        <v>-27.909762315523416</v>
      </c>
    </row>
    <row r="322" spans="1:37">
      <c r="A322" t="s">
        <v>219</v>
      </c>
      <c r="B322" t="s">
        <v>12</v>
      </c>
      <c r="C322" s="52">
        <v>44455</v>
      </c>
      <c r="D322">
        <v>10</v>
      </c>
      <c r="AC322" s="55" t="s">
        <v>220</v>
      </c>
      <c r="AK322">
        <v>-28.697986353987311</v>
      </c>
    </row>
    <row r="323" spans="1:37">
      <c r="A323" t="s">
        <v>219</v>
      </c>
      <c r="B323" t="s">
        <v>12</v>
      </c>
      <c r="C323" s="52">
        <v>44455</v>
      </c>
      <c r="D323">
        <v>11</v>
      </c>
      <c r="AC323" s="55">
        <v>29.1</v>
      </c>
      <c r="AK323">
        <v>-27.166081039703503</v>
      </c>
    </row>
    <row r="324" spans="1:37">
      <c r="A324" t="s">
        <v>219</v>
      </c>
      <c r="B324" t="s">
        <v>17</v>
      </c>
      <c r="C324" s="52">
        <v>44455</v>
      </c>
      <c r="D324">
        <v>12</v>
      </c>
      <c r="AC324" s="55">
        <v>2.7</v>
      </c>
      <c r="AK324">
        <v>-28.86673431523846</v>
      </c>
    </row>
    <row r="325" spans="1:37">
      <c r="A325" t="s">
        <v>219</v>
      </c>
      <c r="B325" t="s">
        <v>12</v>
      </c>
      <c r="C325" s="52">
        <v>43594</v>
      </c>
      <c r="D325">
        <v>1</v>
      </c>
      <c r="AC325" s="55" t="s">
        <v>220</v>
      </c>
      <c r="AK325" t="s">
        <v>220</v>
      </c>
    </row>
    <row r="326" spans="1:37">
      <c r="A326" t="s">
        <v>219</v>
      </c>
      <c r="B326" t="s">
        <v>17</v>
      </c>
      <c r="C326" s="52">
        <v>43594</v>
      </c>
      <c r="D326">
        <v>2</v>
      </c>
      <c r="AC326" s="55" t="s">
        <v>220</v>
      </c>
      <c r="AK326" t="s">
        <v>220</v>
      </c>
    </row>
    <row r="327" spans="1:37">
      <c r="A327" t="s">
        <v>219</v>
      </c>
      <c r="B327" t="s">
        <v>17</v>
      </c>
      <c r="C327" s="52">
        <v>43594</v>
      </c>
      <c r="D327">
        <v>3</v>
      </c>
      <c r="AC327" s="55" t="s">
        <v>220</v>
      </c>
      <c r="AK327" t="s">
        <v>220</v>
      </c>
    </row>
    <row r="328" spans="1:37">
      <c r="A328" t="s">
        <v>219</v>
      </c>
      <c r="B328" t="s">
        <v>17</v>
      </c>
      <c r="C328" s="52">
        <v>43594</v>
      </c>
      <c r="D328">
        <v>4</v>
      </c>
      <c r="AC328" s="55" t="s">
        <v>220</v>
      </c>
      <c r="AK328" t="s">
        <v>220</v>
      </c>
    </row>
    <row r="329" spans="1:37">
      <c r="A329" t="s">
        <v>219</v>
      </c>
      <c r="B329" t="s">
        <v>17</v>
      </c>
      <c r="C329" s="52">
        <v>43594</v>
      </c>
      <c r="D329">
        <v>5</v>
      </c>
      <c r="AC329" s="55" t="s">
        <v>220</v>
      </c>
      <c r="AK329" t="s">
        <v>220</v>
      </c>
    </row>
    <row r="330" spans="1:37">
      <c r="A330" t="s">
        <v>219</v>
      </c>
      <c r="B330" t="s">
        <v>12</v>
      </c>
      <c r="C330" s="52">
        <v>43594</v>
      </c>
      <c r="D330">
        <v>6</v>
      </c>
      <c r="AC330" s="55" t="s">
        <v>220</v>
      </c>
      <c r="AK330" t="s">
        <v>220</v>
      </c>
    </row>
    <row r="331" spans="1:37">
      <c r="A331" t="s">
        <v>219</v>
      </c>
      <c r="B331" t="s">
        <v>12</v>
      </c>
      <c r="C331" s="52">
        <v>43594</v>
      </c>
      <c r="D331">
        <v>7</v>
      </c>
      <c r="AC331" s="55" t="s">
        <v>220</v>
      </c>
      <c r="AK331" t="s">
        <v>220</v>
      </c>
    </row>
    <row r="332" spans="1:37">
      <c r="A332" t="s">
        <v>219</v>
      </c>
      <c r="B332" t="s">
        <v>12</v>
      </c>
      <c r="C332" s="52">
        <v>43594</v>
      </c>
      <c r="D332">
        <v>8</v>
      </c>
      <c r="AC332" s="55" t="s">
        <v>220</v>
      </c>
      <c r="AK332" t="s">
        <v>220</v>
      </c>
    </row>
    <row r="333" spans="1:37">
      <c r="A333" t="s">
        <v>219</v>
      </c>
      <c r="B333" t="s">
        <v>17</v>
      </c>
      <c r="C333" s="52">
        <v>43594</v>
      </c>
      <c r="D333">
        <v>9</v>
      </c>
      <c r="AC333" s="55" t="s">
        <v>220</v>
      </c>
      <c r="AK333" t="s">
        <v>220</v>
      </c>
    </row>
    <row r="334" spans="1:37">
      <c r="A334" t="s">
        <v>219</v>
      </c>
      <c r="B334" t="s">
        <v>12</v>
      </c>
      <c r="C334" s="52">
        <v>43594</v>
      </c>
      <c r="D334">
        <v>10</v>
      </c>
      <c r="AC334" s="55" t="s">
        <v>220</v>
      </c>
      <c r="AK334" t="s">
        <v>220</v>
      </c>
    </row>
    <row r="335" spans="1:37">
      <c r="A335" t="s">
        <v>219</v>
      </c>
      <c r="B335" t="s">
        <v>12</v>
      </c>
      <c r="C335" s="52">
        <v>43594</v>
      </c>
      <c r="D335">
        <v>11</v>
      </c>
      <c r="AC335" s="55" t="s">
        <v>220</v>
      </c>
      <c r="AK335" t="s">
        <v>220</v>
      </c>
    </row>
    <row r="336" spans="1:37">
      <c r="A336" t="s">
        <v>219</v>
      </c>
      <c r="B336" t="s">
        <v>17</v>
      </c>
      <c r="C336" s="52">
        <v>43594</v>
      </c>
      <c r="D336">
        <v>12</v>
      </c>
      <c r="AC336" s="55" t="s">
        <v>220</v>
      </c>
      <c r="AK336" t="s">
        <v>220</v>
      </c>
    </row>
    <row r="337" spans="1:37">
      <c r="A337" t="s">
        <v>219</v>
      </c>
      <c r="B337" t="s">
        <v>12</v>
      </c>
      <c r="C337" s="52">
        <v>44325</v>
      </c>
      <c r="D337">
        <v>1</v>
      </c>
      <c r="AC337" s="55" t="s">
        <v>220</v>
      </c>
      <c r="AK337" t="s">
        <v>220</v>
      </c>
    </row>
    <row r="338" spans="1:37">
      <c r="A338" t="s">
        <v>219</v>
      </c>
      <c r="B338" t="s">
        <v>17</v>
      </c>
      <c r="C338" s="52">
        <v>44325</v>
      </c>
      <c r="D338">
        <v>2</v>
      </c>
      <c r="AC338" s="55" t="s">
        <v>220</v>
      </c>
      <c r="AK338" t="s">
        <v>220</v>
      </c>
    </row>
    <row r="339" spans="1:37">
      <c r="A339" t="s">
        <v>219</v>
      </c>
      <c r="B339" t="s">
        <v>17</v>
      </c>
      <c r="C339" s="52">
        <v>44325</v>
      </c>
      <c r="D339">
        <v>3</v>
      </c>
      <c r="AC339" s="55" t="s">
        <v>220</v>
      </c>
      <c r="AK339" t="s">
        <v>220</v>
      </c>
    </row>
    <row r="340" spans="1:37">
      <c r="A340" t="s">
        <v>219</v>
      </c>
      <c r="B340" t="s">
        <v>17</v>
      </c>
      <c r="C340" s="52">
        <v>44325</v>
      </c>
      <c r="D340">
        <v>4</v>
      </c>
      <c r="AC340" s="55" t="s">
        <v>220</v>
      </c>
      <c r="AK340" t="s">
        <v>220</v>
      </c>
    </row>
    <row r="341" spans="1:37">
      <c r="A341" t="s">
        <v>219</v>
      </c>
      <c r="B341" t="s">
        <v>17</v>
      </c>
      <c r="C341" s="52">
        <v>44325</v>
      </c>
      <c r="D341">
        <v>5</v>
      </c>
      <c r="AC341" s="55" t="s">
        <v>220</v>
      </c>
      <c r="AK341" t="s">
        <v>220</v>
      </c>
    </row>
    <row r="342" spans="1:37">
      <c r="A342" t="s">
        <v>219</v>
      </c>
      <c r="B342" t="s">
        <v>12</v>
      </c>
      <c r="C342" s="52">
        <v>44325</v>
      </c>
      <c r="D342">
        <v>6</v>
      </c>
      <c r="AC342" s="55" t="s">
        <v>220</v>
      </c>
      <c r="AK342" t="s">
        <v>220</v>
      </c>
    </row>
    <row r="343" spans="1:37">
      <c r="A343" t="s">
        <v>219</v>
      </c>
      <c r="B343" t="s">
        <v>12</v>
      </c>
      <c r="C343" s="52">
        <v>44325</v>
      </c>
      <c r="D343">
        <v>7</v>
      </c>
      <c r="AC343" s="55" t="s">
        <v>220</v>
      </c>
      <c r="AK343" t="s">
        <v>220</v>
      </c>
    </row>
    <row r="344" spans="1:37">
      <c r="A344" t="s">
        <v>219</v>
      </c>
      <c r="B344" t="s">
        <v>12</v>
      </c>
      <c r="C344" s="52">
        <v>44325</v>
      </c>
      <c r="D344">
        <v>8</v>
      </c>
      <c r="AC344" s="55" t="s">
        <v>220</v>
      </c>
      <c r="AK344" t="s">
        <v>220</v>
      </c>
    </row>
    <row r="345" spans="1:37">
      <c r="A345" t="s">
        <v>219</v>
      </c>
      <c r="B345" t="s">
        <v>17</v>
      </c>
      <c r="C345" s="52">
        <v>44325</v>
      </c>
      <c r="D345">
        <v>9</v>
      </c>
      <c r="AC345" s="55" t="s">
        <v>220</v>
      </c>
      <c r="AK345" t="s">
        <v>220</v>
      </c>
    </row>
    <row r="346" spans="1:37">
      <c r="A346" t="s">
        <v>219</v>
      </c>
      <c r="B346" t="s">
        <v>12</v>
      </c>
      <c r="C346" s="52">
        <v>44325</v>
      </c>
      <c r="D346">
        <v>10</v>
      </c>
      <c r="AC346" s="55" t="s">
        <v>220</v>
      </c>
      <c r="AK346" t="s">
        <v>220</v>
      </c>
    </row>
    <row r="347" spans="1:37">
      <c r="A347" t="s">
        <v>219</v>
      </c>
      <c r="B347" t="s">
        <v>12</v>
      </c>
      <c r="C347" s="52">
        <v>44325</v>
      </c>
      <c r="D347">
        <v>11</v>
      </c>
      <c r="AC347" s="55" t="s">
        <v>220</v>
      </c>
      <c r="AK347" t="s">
        <v>220</v>
      </c>
    </row>
    <row r="348" spans="1:37">
      <c r="A348" t="s">
        <v>219</v>
      </c>
      <c r="B348" t="s">
        <v>17</v>
      </c>
      <c r="C348" s="52">
        <v>44325</v>
      </c>
      <c r="D348">
        <v>12</v>
      </c>
      <c r="AC348" s="55" t="s">
        <v>220</v>
      </c>
      <c r="AK348" t="s">
        <v>220</v>
      </c>
    </row>
    <row r="349" spans="1:37">
      <c r="A349" t="s">
        <v>219</v>
      </c>
      <c r="B349" t="s">
        <v>12</v>
      </c>
      <c r="C349" s="52">
        <v>43742</v>
      </c>
      <c r="D349">
        <v>1</v>
      </c>
      <c r="AC349" s="55" t="s">
        <v>220</v>
      </c>
      <c r="AK349" t="s">
        <v>220</v>
      </c>
    </row>
    <row r="350" spans="1:37">
      <c r="A350" t="s">
        <v>219</v>
      </c>
      <c r="B350" t="s">
        <v>17</v>
      </c>
      <c r="C350" s="52">
        <v>43742</v>
      </c>
      <c r="D350">
        <v>2</v>
      </c>
      <c r="AC350" s="55" t="s">
        <v>220</v>
      </c>
      <c r="AK350" t="s">
        <v>220</v>
      </c>
    </row>
    <row r="351" spans="1:37">
      <c r="A351" t="s">
        <v>219</v>
      </c>
      <c r="B351" t="s">
        <v>17</v>
      </c>
      <c r="C351" s="52">
        <v>43742</v>
      </c>
      <c r="D351">
        <v>3</v>
      </c>
      <c r="AC351" s="55" t="s">
        <v>220</v>
      </c>
      <c r="AK351" t="s">
        <v>220</v>
      </c>
    </row>
    <row r="352" spans="1:37">
      <c r="A352" t="s">
        <v>219</v>
      </c>
      <c r="B352" t="s">
        <v>17</v>
      </c>
      <c r="C352" s="52">
        <v>43742</v>
      </c>
      <c r="D352">
        <v>4</v>
      </c>
      <c r="AC352" s="55" t="s">
        <v>220</v>
      </c>
      <c r="AK352" t="s">
        <v>220</v>
      </c>
    </row>
    <row r="353" spans="1:37">
      <c r="A353" t="s">
        <v>219</v>
      </c>
      <c r="B353" t="s">
        <v>17</v>
      </c>
      <c r="C353" s="52">
        <v>43742</v>
      </c>
      <c r="D353">
        <v>5</v>
      </c>
      <c r="AC353" s="55" t="s">
        <v>220</v>
      </c>
      <c r="AK353" t="s">
        <v>220</v>
      </c>
    </row>
    <row r="354" spans="1:37">
      <c r="A354" t="s">
        <v>219</v>
      </c>
      <c r="B354" t="s">
        <v>12</v>
      </c>
      <c r="C354" s="52">
        <v>43742</v>
      </c>
      <c r="D354">
        <v>6</v>
      </c>
      <c r="AC354" s="55" t="s">
        <v>220</v>
      </c>
      <c r="AK354" t="s">
        <v>220</v>
      </c>
    </row>
    <row r="355" spans="1:37">
      <c r="A355" t="s">
        <v>219</v>
      </c>
      <c r="B355" t="s">
        <v>12</v>
      </c>
      <c r="C355" s="52">
        <v>43742</v>
      </c>
      <c r="D355">
        <v>7</v>
      </c>
      <c r="AC355" s="55" t="s">
        <v>220</v>
      </c>
      <c r="AK355" t="s">
        <v>220</v>
      </c>
    </row>
    <row r="356" spans="1:37">
      <c r="A356" t="s">
        <v>219</v>
      </c>
      <c r="B356" t="s">
        <v>12</v>
      </c>
      <c r="C356" s="52">
        <v>43742</v>
      </c>
      <c r="D356">
        <v>8</v>
      </c>
      <c r="AC356" s="55" t="s">
        <v>220</v>
      </c>
      <c r="AK356" t="s">
        <v>220</v>
      </c>
    </row>
    <row r="357" spans="1:37">
      <c r="A357" t="s">
        <v>219</v>
      </c>
      <c r="B357" t="s">
        <v>17</v>
      </c>
      <c r="C357" s="52">
        <v>43742</v>
      </c>
      <c r="D357">
        <v>9</v>
      </c>
      <c r="AC357" s="55" t="s">
        <v>220</v>
      </c>
      <c r="AK357" t="s">
        <v>220</v>
      </c>
    </row>
    <row r="358" spans="1:37">
      <c r="A358" t="s">
        <v>219</v>
      </c>
      <c r="B358" t="s">
        <v>12</v>
      </c>
      <c r="C358" s="52">
        <v>43742</v>
      </c>
      <c r="D358">
        <v>10</v>
      </c>
      <c r="AC358" s="55" t="s">
        <v>220</v>
      </c>
      <c r="AK358" t="s">
        <v>220</v>
      </c>
    </row>
    <row r="359" spans="1:37">
      <c r="A359" t="s">
        <v>219</v>
      </c>
      <c r="B359" t="s">
        <v>12</v>
      </c>
      <c r="C359" s="52">
        <v>43742</v>
      </c>
      <c r="D359">
        <v>11</v>
      </c>
      <c r="AC359" s="55" t="s">
        <v>220</v>
      </c>
      <c r="AK359" t="s">
        <v>220</v>
      </c>
    </row>
    <row r="360" spans="1:37">
      <c r="A360" t="s">
        <v>219</v>
      </c>
      <c r="B360" t="s">
        <v>17</v>
      </c>
      <c r="C360" s="52">
        <v>43742</v>
      </c>
      <c r="D360">
        <v>12</v>
      </c>
      <c r="AC360" s="55" t="s">
        <v>220</v>
      </c>
      <c r="AK360" t="s">
        <v>220</v>
      </c>
    </row>
    <row r="361" spans="1:37">
      <c r="A361" t="s">
        <v>219</v>
      </c>
      <c r="B361" t="s">
        <v>12</v>
      </c>
      <c r="C361" s="52">
        <v>44473</v>
      </c>
      <c r="D361">
        <v>1</v>
      </c>
      <c r="AC361" s="55" t="s">
        <v>220</v>
      </c>
      <c r="AK361" t="s">
        <v>220</v>
      </c>
    </row>
    <row r="362" spans="1:37">
      <c r="A362" t="s">
        <v>219</v>
      </c>
      <c r="B362" t="s">
        <v>17</v>
      </c>
      <c r="C362" s="52">
        <v>44473</v>
      </c>
      <c r="D362">
        <v>2</v>
      </c>
      <c r="AC362" s="55" t="s">
        <v>220</v>
      </c>
      <c r="AK362" t="s">
        <v>220</v>
      </c>
    </row>
    <row r="363" spans="1:37">
      <c r="A363" t="s">
        <v>219</v>
      </c>
      <c r="B363" t="s">
        <v>17</v>
      </c>
      <c r="C363" s="52">
        <v>44473</v>
      </c>
      <c r="D363">
        <v>3</v>
      </c>
      <c r="AC363" s="55" t="s">
        <v>220</v>
      </c>
      <c r="AK363" t="s">
        <v>220</v>
      </c>
    </row>
    <row r="364" spans="1:37">
      <c r="A364" t="s">
        <v>219</v>
      </c>
      <c r="B364" t="s">
        <v>17</v>
      </c>
      <c r="C364" s="52">
        <v>44473</v>
      </c>
      <c r="D364">
        <v>4</v>
      </c>
      <c r="AC364" s="55" t="s">
        <v>220</v>
      </c>
      <c r="AK364" t="s">
        <v>220</v>
      </c>
    </row>
    <row r="365" spans="1:37">
      <c r="A365" t="s">
        <v>219</v>
      </c>
      <c r="B365" t="s">
        <v>17</v>
      </c>
      <c r="C365" s="52">
        <v>44473</v>
      </c>
      <c r="D365">
        <v>5</v>
      </c>
      <c r="AC365" s="55" t="s">
        <v>220</v>
      </c>
      <c r="AK365" t="s">
        <v>220</v>
      </c>
    </row>
    <row r="366" spans="1:37">
      <c r="A366" t="s">
        <v>219</v>
      </c>
      <c r="B366" t="s">
        <v>12</v>
      </c>
      <c r="C366" s="52">
        <v>44473</v>
      </c>
      <c r="D366">
        <v>6</v>
      </c>
      <c r="AC366" s="55" t="s">
        <v>220</v>
      </c>
      <c r="AK366" t="s">
        <v>220</v>
      </c>
    </row>
    <row r="367" spans="1:37">
      <c r="A367" t="s">
        <v>219</v>
      </c>
      <c r="B367" t="s">
        <v>12</v>
      </c>
      <c r="C367" s="52">
        <v>44473</v>
      </c>
      <c r="D367">
        <v>7</v>
      </c>
      <c r="AC367" s="55" t="s">
        <v>220</v>
      </c>
      <c r="AK367" t="s">
        <v>220</v>
      </c>
    </row>
    <row r="368" spans="1:37">
      <c r="A368" t="s">
        <v>219</v>
      </c>
      <c r="B368" t="s">
        <v>12</v>
      </c>
      <c r="C368" s="52">
        <v>44473</v>
      </c>
      <c r="D368">
        <v>8</v>
      </c>
      <c r="AC368" s="55" t="s">
        <v>220</v>
      </c>
      <c r="AK368" t="s">
        <v>220</v>
      </c>
    </row>
    <row r="369" spans="1:37">
      <c r="A369" t="s">
        <v>219</v>
      </c>
      <c r="B369" t="s">
        <v>17</v>
      </c>
      <c r="C369" s="52">
        <v>44473</v>
      </c>
      <c r="D369">
        <v>9</v>
      </c>
      <c r="AC369" s="55" t="s">
        <v>220</v>
      </c>
      <c r="AK369" t="s">
        <v>220</v>
      </c>
    </row>
    <row r="370" spans="1:37">
      <c r="A370" t="s">
        <v>219</v>
      </c>
      <c r="B370" t="s">
        <v>12</v>
      </c>
      <c r="C370" s="52">
        <v>44473</v>
      </c>
      <c r="D370">
        <v>10</v>
      </c>
      <c r="AC370" s="55" t="s">
        <v>220</v>
      </c>
      <c r="AK370" t="s">
        <v>220</v>
      </c>
    </row>
    <row r="371" spans="1:37">
      <c r="A371" t="s">
        <v>219</v>
      </c>
      <c r="B371" t="s">
        <v>12</v>
      </c>
      <c r="C371" s="52">
        <v>44473</v>
      </c>
      <c r="D371">
        <v>11</v>
      </c>
      <c r="AC371" s="55" t="s">
        <v>220</v>
      </c>
      <c r="AK371" t="s">
        <v>220</v>
      </c>
    </row>
    <row r="372" spans="1:37">
      <c r="A372" t="s">
        <v>219</v>
      </c>
      <c r="B372" t="s">
        <v>17</v>
      </c>
      <c r="C372" s="52">
        <v>44473</v>
      </c>
      <c r="D372">
        <v>12</v>
      </c>
      <c r="AC372" s="55" t="s">
        <v>220</v>
      </c>
      <c r="AK372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Standard weight</vt:lpstr>
      <vt:lpstr>All</vt:lpstr>
      <vt:lpstr>2022</vt:lpstr>
      <vt:lpstr>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 Leschik</dc:creator>
  <cp:lastModifiedBy>Boaz Hilman</cp:lastModifiedBy>
  <dcterms:created xsi:type="dcterms:W3CDTF">2022-11-17T13:53:51Z</dcterms:created>
  <dcterms:modified xsi:type="dcterms:W3CDTF">2023-08-14T12:11:45Z</dcterms:modified>
</cp:coreProperties>
</file>