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s expes" sheetId="1" r:id="rId4"/>
    <sheet state="visible" name="results" sheetId="2" r:id="rId5"/>
    <sheet state="visible" name="Boehm" sheetId="3" r:id="rId6"/>
    <sheet state="visible" name="Feuille 4" sheetId="4" r:id="rId7"/>
    <sheet state="visible" name="macro bench" sheetId="5" r:id="rId8"/>
    <sheet state="visible" name="Feuille 6" sheetId="6" r:id="rId9"/>
    <sheet state="visible" name="QCOW2" sheetId="7" r:id="rId10"/>
  </sheets>
  <definedNames/>
  <calcPr/>
</workbook>
</file>

<file path=xl/sharedStrings.xml><?xml version="1.0" encoding="utf-8"?>
<sst xmlns="http://schemas.openxmlformats.org/spreadsheetml/2006/main" count="1370" uniqueCount="242">
  <si>
    <t>Parcourir successivement les vmas : d'abord le heap et voir les @ du pml_buff qui sont dans le heap, puis la stack et ainsi de suite jusqu'à ce qu'il y ait plus d'@ dans le buffer</t>
  </si>
  <si>
    <t>inutile vu que c le reverse mapping qui est coûteux et que de toute façon mm en se limitant aux vmas qui nous intéressent on aura le mm nb d'@ à retrouver (et le temps est mm encore plus grand en faisant cela car il faut manipuler les string dans le /proc/maps pour ne récupérer que les vmas qui nous intéressent)</t>
  </si>
  <si>
    <t>enable_pml</t>
  </si>
  <si>
    <t>collect_dirty_logs</t>
  </si>
  <si>
    <t>parse_vma and generate iovs</t>
  </si>
  <si>
    <t>reverse mapping</t>
  </si>
  <si>
    <t>% d'@ loupées avec PML_1 (avec les pages pinnées en mémoire!!)</t>
  </si>
  <si>
    <t>impact sur l'appli</t>
  </si>
  <si>
    <t>temps d'un hypercall vide</t>
  </si>
  <si>
    <t>#sched_in/sched_out pendant l'exécution de l'appli (lorsque pml est activé pour le processus)</t>
  </si>
  <si>
    <t>temps du preempt_notifier (temps des sched_in/out)</t>
  </si>
  <si>
    <t>faire les expes d'intro de Kevin en nested virt</t>
  </si>
  <si>
    <t>temps des hypercalls d'activation/désactivation du PML sur le hardware</t>
  </si>
  <si>
    <t>Macro benchs</t>
  </si>
  <si>
    <t>TKRZW</t>
  </si>
  <si>
    <t>set_only &amp; remove_only avec tiny, baby, cache, stdhash et stdtree</t>
  </si>
  <si>
    <t>pour chacun, refaire une seule exé pour prendre les nb hypercall avec PML -- prendre en mm les hyp paur acitvation/desactivation</t>
  </si>
  <si>
    <t xml:space="preserve">Le reverse mapping représente jusqu'à 99% du temps total de dump avec PML_1 </t>
  </si>
  <si>
    <t>Reverse mapping time (ms) – PML</t>
  </si>
  <si>
    <t>number of pages</t>
  </si>
  <si>
    <t>Iteration 1</t>
  </si>
  <si>
    <t>Iteration 2</t>
  </si>
  <si>
    <t>Iteration 3</t>
  </si>
  <si>
    <t>Iteration 4</t>
  </si>
  <si>
    <t>Iteration 5</t>
  </si>
  <si>
    <t>mean</t>
  </si>
  <si>
    <t>Time to copy the shared_mem buffer (ms) – PML</t>
  </si>
  <si>
    <t>memory size</t>
  </si>
  <si>
    <t>Parse vmas list and generate iovs (ms)</t>
  </si>
  <si>
    <t xml:space="preserve">PML₁ </t>
  </si>
  <si>
    <t>Vanilla</t>
  </si>
  <si>
    <t>Pareillement, le PML améliore le temps du generate_iov car on va directement dumper toutes les @ récupérer avec le PML contrairement à criu qui reparcourt toutes les vmas pour trouver les @ dont le d_bit est passé à 1</t>
  </si>
  <si>
    <t>dump</t>
  </si>
  <si>
    <t>CPU usage (%)</t>
  </si>
  <si>
    <t>frozen time (ms)</t>
  </si>
  <si>
    <t>memory dump time (ms)</t>
  </si>
  <si>
    <t>Overhead (%)</t>
  </si>
  <si>
    <t xml:space="preserve">low-level metric: time spent in kernel resolving a 1Mo-page page fault + context switch time (ns) </t>
  </si>
  <si>
    <t xml:space="preserve">CPU usage (%) - dump </t>
  </si>
  <si>
    <t xml:space="preserve">CPU usage (%) - predump </t>
  </si>
  <si>
    <t>pg fault</t>
  </si>
  <si>
    <t>ctx_switch</t>
  </si>
  <si>
    <t>Technique</t>
  </si>
  <si>
    <t xml:space="preserve">low-level metric: clear_refs time (ns) </t>
  </si>
  <si>
    <t>Memory Size (MB)</t>
  </si>
  <si>
    <t>Pre-Dump</t>
  </si>
  <si>
    <t>Dump</t>
  </si>
  <si>
    <t>CRIU Vanilla</t>
  </si>
  <si>
    <t>CRIU+SPML</t>
  </si>
  <si>
    <t>cost of using the userfaultfd mechanism</t>
  </si>
  <si>
    <t>application using userfaultfd</t>
  </si>
  <si>
    <t xml:space="preserve">application w/o userfaultfd </t>
  </si>
  <si>
    <t>cost of using the /proc/clear_refs mechanism</t>
  </si>
  <si>
    <t>application using clear_refs</t>
  </si>
  <si>
    <t xml:space="preserve">application w/o clear_refs </t>
  </si>
  <si>
    <t>cost of using the preempt_notifier mechanism (that increases the process context switch time)</t>
  </si>
  <si>
    <t>sched_in</t>
  </si>
  <si>
    <t>sched_out</t>
  </si>
  <si>
    <t>min</t>
  </si>
  <si>
    <t>max</t>
  </si>
  <si>
    <t>#hypercalls</t>
  </si>
  <si>
    <t>max preempt_notifier time (ns)</t>
  </si>
  <si>
    <t>mean preempt_notifier time (ns)</t>
  </si>
  <si>
    <t>Cost of an empty vmread &amp; vmwrite (ns)</t>
  </si>
  <si>
    <t>Cost of enable_pml during criu_predump (ms)</t>
  </si>
  <si>
    <t>empty hypercall</t>
  </si>
  <si>
    <t>vmread hypercall</t>
  </si>
  <si>
    <t>vmwrite hypercall</t>
  </si>
  <si>
    <t>vmread instruction</t>
  </si>
  <si>
    <t>vmwrite instruction</t>
  </si>
  <si>
    <t>% d’@ loupées (i.e. qu'on ne retrouve pas en faisant le reverse mapping)</t>
  </si>
  <si>
    <t>#@ dumpées</t>
  </si>
  <si>
    <t>%@</t>
  </si>
  <si>
    <t xml:space="preserve">Plus la quantité de mémoire traquée est grande, moins le % d’@ loupées par le PML est grand : mais ceci ne signifie pas pour autant que le nb d’@ loupées diminue, c’est le % par rapport au nb total qui est faible </t>
  </si>
  <si>
    <t>Live migration</t>
  </si>
  <si>
    <t>migration of VM with no use of SPML</t>
  </si>
  <si>
    <t>migration of VM2 while VM1 uses PML</t>
  </si>
  <si>
    <t>time (s)</t>
  </si>
  <si>
    <t>overhead CPU</t>
  </si>
  <si>
    <t>overhead time</t>
  </si>
  <si>
    <t>#Memory pages in the WS</t>
  </si>
  <si>
    <t>#Missed pages</t>
  </si>
  <si>
    <t>% of missed pages</t>
  </si>
  <si>
    <t>word_count</t>
  </si>
  <si>
    <t>metrics</t>
  </si>
  <si>
    <t>200MB dataset - wordcount mapreduce</t>
  </si>
  <si>
    <t>vanilla</t>
  </si>
  <si>
    <t>pml</t>
  </si>
  <si>
    <t>van_1</t>
  </si>
  <si>
    <t>van_2</t>
  </si>
  <si>
    <t>van_3</t>
  </si>
  <si>
    <t>van_4</t>
  </si>
  <si>
    <t>van_5</t>
  </si>
  <si>
    <t>pml_1</t>
  </si>
  <si>
    <t>pml_2</t>
  </si>
  <si>
    <t>pml_3</t>
  </si>
  <si>
    <t>pml_4</t>
  </si>
  <si>
    <t>pml_5</t>
  </si>
  <si>
    <t>cycle collection phase (µs)</t>
  </si>
  <si>
    <t>#1</t>
  </si>
  <si>
    <t>#intermediate</t>
  </si>
  <si>
    <t>total</t>
  </si>
  <si>
    <t>reverse mapping time (µs)</t>
  </si>
  <si>
    <t>#addresses reversed</t>
  </si>
  <si>
    <t>total execution time (µs)</t>
  </si>
  <si>
    <t>heap size (KiB)</t>
  </si>
  <si>
    <t>in-use heap (%)</t>
  </si>
  <si>
    <t>no_gc_1</t>
  </si>
  <si>
    <t>no_gc_2</t>
  </si>
  <si>
    <t>no_gc_3</t>
  </si>
  <si>
    <t>no_gc_4</t>
  </si>
  <si>
    <t>no_gc_5</t>
  </si>
  <si>
    <t>overhead_gc_van</t>
  </si>
  <si>
    <t>overhead_gc_pml</t>
  </si>
  <si>
    <t>100MB dataset - wordcount mapreduce</t>
  </si>
  <si>
    <t>50MB dataset - wordcount mapreduce</t>
  </si>
  <si>
    <t>config\\_1</t>
  </si>
  <si>
    <t>config\\_2</t>
  </si>
  <si>
    <t>config\\_3</t>
  </si>
  <si>
    <t>pca</t>
  </si>
  <si>
    <t>dataset : 10000 rows 5000 cols - pca mapreduce</t>
  </si>
  <si>
    <t>dataset : 5000 rows 5000 cols - pca mapreduce</t>
  </si>
  <si>
    <t>dataset : 1000 rows 1000 cols - pca mapreduce</t>
  </si>
  <si>
    <t>histogram</t>
  </si>
  <si>
    <t>1.5GB dataset - histogram mapreduce</t>
  </si>
  <si>
    <t>#2</t>
  </si>
  <si>
    <t>map phase (µs)</t>
  </si>
  <si>
    <t>reduce phase (µs)</t>
  </si>
  <si>
    <t>merge phase (µs)</t>
  </si>
  <si>
    <t>0.5GB dataset - histogram mapreduce</t>
  </si>
  <si>
    <t>0.1GB dataset - histogram mapreduce</t>
  </si>
  <si>
    <t>kmeans</t>
  </si>
  <si>
    <t>dimension : 5000  clusters : 5000  points : 5000  size of each  dimension : 100  cols - kmeans mapreduce</t>
  </si>
  <si>
    <t>gc_van</t>
  </si>
  <si>
    <t>gc_pml</t>
  </si>
  <si>
    <t>dimension : 1000  clusters : 1000  points : 1000  size of each  dimension : 100  cols - kmeans mapreduce</t>
  </si>
  <si>
    <t>dimension : 500  clusters : 500  points : 500  size of each  dimension : 100  cols - kmeans mapreduce</t>
  </si>
  <si>
    <t>string_match</t>
  </si>
  <si>
    <t>key_file 200MB</t>
  </si>
  <si>
    <t>key_file 100MB</t>
  </si>
  <si>
    <t>key_file 50MB</t>
  </si>
  <si>
    <t>matrix_multiply</t>
  </si>
  <si>
    <t>2000 x 2000</t>
  </si>
  <si>
    <t>1000 x 1000</t>
  </si>
  <si>
    <t>500 x 500</t>
  </si>
  <si>
    <t>GCBench</t>
  </si>
  <si>
    <t>18 - 16 - 500k - 4 - 16</t>
  </si>
  <si>
    <t>mean_no_gc</t>
  </si>
  <si>
    <t>total execution time no_gc (µs)</t>
  </si>
  <si>
    <t>20 - 18 - 650k - 4 - 18</t>
  </si>
  <si>
    <t>total execution time (ms)</t>
  </si>
  <si>
    <t>total execution time no_gc (ms)</t>
  </si>
  <si>
    <t>22 - 20 - 750k - 4 - 18</t>
  </si>
  <si>
    <t>matrix\\_multiply</t>
  </si>
  <si>
    <t>string\\_match</t>
  </si>
  <si>
    <t>word\\_count</t>
  </si>
  <si>
    <t>Values in nanoseconds</t>
  </si>
  <si>
    <t>copy shared buffer</t>
  </si>
  <si>
    <t>PT walk</t>
  </si>
  <si>
    <t>total dump time</t>
  </si>
  <si>
    <t>% of total dump time</t>
  </si>
  <si>
    <t>Reverse mapping</t>
  </si>
  <si>
    <t>Copy of ring buffer content</t>
  </si>
  <si>
    <t>values in milliseconds</t>
  </si>
  <si>
    <t>generate iovs</t>
  </si>
  <si>
    <t>clear_ref</t>
  </si>
  <si>
    <t>userfaultfd</t>
  </si>
  <si>
    <t>time hyp</t>
  </si>
  <si>
    <t>/proc</t>
  </si>
  <si>
    <t>#hyp</t>
  </si>
  <si>
    <t>ring buffer copy time</t>
  </si>
  <si>
    <t>SPML</t>
  </si>
  <si>
    <t>time of EPML</t>
  </si>
  <si>
    <t>EPML</t>
  </si>
  <si>
    <t>EPML overhead on the microbench</t>
  </si>
  <si>
    <t>time PTW</t>
  </si>
  <si>
    <t>Baseline (microbench time)</t>
  </si>
  <si>
    <t>Pre-dump</t>
  </si>
  <si>
    <t>CRIU + SPML</t>
  </si>
  <si>
    <t>Tracked application frozen time during dumping with CRIU</t>
  </si>
  <si>
    <t>CRIU+EPML</t>
  </si>
  <si>
    <t>CRIU vanilla</t>
  </si>
  <si>
    <t>Tracked application full memory dump time with CRIU</t>
  </si>
  <si>
    <t>copy ring buffer</t>
  </si>
  <si>
    <t>parse vma list anf generate iov</t>
  </si>
  <si>
    <t>hyp</t>
  </si>
  <si>
    <t>time PTW (ms)</t>
  </si>
  <si>
    <t>set_only</t>
  </si>
  <si>
    <t>Bench</t>
  </si>
  <si>
    <t>QPS (Query Per Second)</t>
  </si>
  <si>
    <t>Time (s)</t>
  </si>
  <si>
    <t>Memory (MB)</t>
  </si>
  <si>
    <t>Baseline</t>
  </si>
  <si>
    <t xml:space="preserve">CRIU </t>
  </si>
  <si>
    <t>nb_sched(in/ou)</t>
  </si>
  <si>
    <t>avg sched_in time (ns)</t>
  </si>
  <si>
    <t>avg sched_out time (ns)</t>
  </si>
  <si>
    <t>Baby</t>
  </si>
  <si>
    <t>Cache</t>
  </si>
  <si>
    <t>Stdhash</t>
  </si>
  <si>
    <t>Stdtree</t>
  </si>
  <si>
    <t>Tiny</t>
  </si>
  <si>
    <t>baseline</t>
  </si>
  <si>
    <t>spml</t>
  </si>
  <si>
    <t>criu</t>
  </si>
  <si>
    <t>epml</t>
  </si>
  <si>
    <t>StdHash</t>
  </si>
  <si>
    <t>epml slowdown</t>
  </si>
  <si>
    <t>overhead of spml on criu</t>
  </si>
  <si>
    <t>improvement of epml on criu</t>
  </si>
  <si>
    <t>StdTree</t>
  </si>
  <si>
    <t>hyp time enable pml on HW (ns)</t>
  </si>
  <si>
    <t>hyp time disable pml on HW (ns)</t>
  </si>
  <si>
    <t>ioctl enable (ns)</t>
  </si>
  <si>
    <t>ioctl disable (ns)</t>
  </si>
  <si>
    <t>hyp enable shadow (ns)</t>
  </si>
  <si>
    <t>hyp disable shadow (ns)</t>
  </si>
  <si>
    <t xml:space="preserve">Bench </t>
  </si>
  <si>
    <t>t1=tracked_baseline (ns)</t>
  </si>
  <si>
    <t>t5=tracked_tracking (ns)</t>
  </si>
  <si>
    <t>t3=suspension (ns)</t>
  </si>
  <si>
    <t>t4=kernel(ns)</t>
  </si>
  <si>
    <t>t2=tracker (ns)</t>
  </si>
  <si>
    <t>overhead_tacked (%)</t>
  </si>
  <si>
    <t>overhead_tacker (%)</t>
  </si>
  <si>
    <t>% of suspension</t>
  </si>
  <si>
    <t>500MB dataset - wordcount sequential</t>
  </si>
  <si>
    <t>world-stopped marking (ms)</t>
  </si>
  <si>
    <t>avg</t>
  </si>
  <si>
    <t>pml collection</t>
  </si>
  <si>
    <t>finalize GC (ns)</t>
  </si>
  <si>
    <t>initiate sweep (ns)</t>
  </si>
  <si>
    <t>linear_regression</t>
  </si>
  <si>
    <t>keyfile 200MB</t>
  </si>
  <si>
    <t>NPB (FLOPs)</t>
  </si>
  <si>
    <t>Stream (mem bandwith - GB/s)</t>
  </si>
  <si>
    <t>Netperf (latency - ms)</t>
  </si>
  <si>
    <t>dd (io rate)</t>
  </si>
  <si>
    <t>fio (IOPS)</t>
  </si>
  <si>
    <t>GN/AWS Slowdown</t>
  </si>
  <si>
    <t>GN/Azure Slowdown</t>
  </si>
  <si>
    <t>GN/GN_VM_NFS Slowdown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</si>
</sst>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5">
    <font>
      <sz val="10.0"/>
      <color rgb="FF000000"/>
      <name val="Arial"/>
    </font>
    <font>
      <sz val="12.0"/>
      <color theme="1"/>
      <name val="EB Garamond"/>
    </font>
    <font>
      <sz val="12.0"/>
      <color rgb="FF000000"/>
      <name val="EB Garamond"/>
    </font>
    <font>
      <sz val="12.0"/>
      <color theme="0"/>
      <name val="EB Garamond"/>
    </font>
    <font>
      <sz val="12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/>
    <font>
      <b/>
      <sz val="12.0"/>
      <color theme="1"/>
      <name val="Arial"/>
    </font>
    <font>
      <color theme="1"/>
      <name val="Calibri"/>
    </font>
    <font>
      <b/>
      <sz val="12.0"/>
      <color rgb="FFFFFFFF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</font>
    <font>
      <b/>
      <sz val="14.0"/>
      <color theme="1"/>
      <name val="Calibri"/>
    </font>
    <font>
      <b/>
      <sz val="12.0"/>
      <color rgb="FFFFFFFF"/>
      <name val="Calibri"/>
    </font>
    <font>
      <color rgb="FF000000"/>
      <name val="&quot;docs-Calibri&quot;"/>
    </font>
    <font>
      <b/>
      <sz val="12.0"/>
      <color theme="1"/>
      <name val="Calibri"/>
    </font>
    <font>
      <b/>
      <sz val="12.0"/>
      <color theme="0"/>
      <name val="Calibri"/>
    </font>
    <font>
      <b/>
      <color theme="0"/>
      <name val="Calibri"/>
    </font>
    <font>
      <b/>
      <color theme="1"/>
      <name val="Calibri"/>
    </font>
    <font>
      <color rgb="FF4C4C4C"/>
      <name val="Caladea"/>
    </font>
    <font>
      <sz val="11.0"/>
      <color rgb="FF7E3794"/>
      <name val="Calibri"/>
    </font>
    <font>
      <color rgb="FF000000"/>
      <name val="&quot;Arial&quot;"/>
    </font>
    <font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8D281E"/>
        <bgColor rgb="FF8D281E"/>
      </patternFill>
    </fill>
    <fill>
      <patternFill patternType="solid">
        <fgColor rgb="FFDDE8CB"/>
        <bgColor rgb="FFDDE8CB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6"/>
        <bgColor theme="6"/>
      </patternFill>
    </fill>
    <fill>
      <patternFill patternType="solid">
        <fgColor rgb="FF7F6000"/>
        <bgColor rgb="FF7F6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8064A2"/>
        <bgColor rgb="FF8064A2"/>
      </patternFill>
    </fill>
    <fill>
      <patternFill patternType="solid">
        <fgColor theme="4"/>
        <bgColor theme="4"/>
      </patternFill>
    </fill>
    <fill>
      <patternFill patternType="solid">
        <fgColor rgb="FF4C4C4C"/>
        <bgColor rgb="FF4C4C4C"/>
      </patternFill>
    </fill>
  </fills>
  <borders count="2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bottom/>
    </border>
    <border>
      <left/>
      <right/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bottom/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shrinkToFit="0" vertical="center" wrapText="0"/>
    </xf>
    <xf borderId="2" fillId="0" fontId="7" numFmtId="0" xfId="0" applyBorder="1" applyFont="1"/>
    <xf borderId="3" fillId="0" fontId="7" numFmtId="0" xfId="0" applyBorder="1" applyFont="1"/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6" fillId="3" fontId="8" numFmtId="0" xfId="0" applyAlignment="1" applyBorder="1" applyFill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7" fillId="4" fontId="5" numFmtId="0" xfId="0" applyAlignment="1" applyBorder="1" applyFill="1" applyFont="1">
      <alignment horizontal="center" shrinkToFit="0" vertical="center" wrapText="0"/>
    </xf>
    <xf borderId="8" fillId="0" fontId="7" numFmtId="0" xfId="0" applyBorder="1" applyFont="1"/>
    <xf borderId="9" fillId="0" fontId="7" numFmtId="0" xfId="0" applyBorder="1" applyFont="1"/>
    <xf borderId="1" fillId="0" fontId="6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6" fillId="5" fontId="10" numFmtId="0" xfId="0" applyAlignment="1" applyBorder="1" applyFill="1" applyFont="1">
      <alignment horizontal="center" shrinkToFit="0" vertical="bottom" wrapText="0"/>
    </xf>
    <xf borderId="7" fillId="5" fontId="10" numFmtId="2" xfId="0" applyAlignment="1" applyBorder="1" applyFont="1" applyNumberFormat="1">
      <alignment horizontal="center" shrinkToFit="0" vertical="center" wrapText="0"/>
    </xf>
    <xf borderId="0" fillId="5" fontId="9" numFmtId="0" xfId="0" applyFont="1"/>
    <xf borderId="0" fillId="5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1"/>
    </xf>
    <xf borderId="6" fillId="5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readingOrder="0" shrinkToFit="0" vertical="bottom" wrapText="0"/>
    </xf>
    <xf borderId="6" fillId="3" fontId="8" numFmtId="164" xfId="0" applyAlignment="1" applyBorder="1" applyFont="1" applyNumberFormat="1">
      <alignment horizontal="center" shrinkToFit="0" vertical="bottom" wrapText="0"/>
    </xf>
    <xf borderId="6" fillId="2" fontId="10" numFmtId="0" xfId="0" applyAlignment="1" applyBorder="1" applyFont="1">
      <alignment horizontal="center" shrinkToFit="0" vertical="bottom" wrapText="0"/>
    </xf>
    <xf borderId="7" fillId="2" fontId="10" numFmtId="2" xfId="0" applyAlignment="1" applyBorder="1" applyFont="1" applyNumberFormat="1">
      <alignment horizontal="center" shrinkToFit="0" vertical="center" wrapText="0"/>
    </xf>
    <xf borderId="7" fillId="4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11" numFmtId="0" xfId="0" applyAlignment="1" applyFont="1">
      <alignment horizontal="left"/>
    </xf>
    <xf borderId="5" fillId="0" fontId="5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6" fillId="3" fontId="8" numFmtId="2" xfId="0" applyAlignment="1" applyBorder="1" applyFont="1" applyNumberFormat="1">
      <alignment horizontal="center" shrinkToFit="0" vertical="bottom" wrapText="0"/>
    </xf>
    <xf borderId="10" fillId="3" fontId="8" numFmtId="0" xfId="0" applyAlignment="1" applyBorder="1" applyFont="1">
      <alignment horizontal="center" shrinkToFit="0" vertical="bottom" wrapText="0"/>
    </xf>
    <xf borderId="10" fillId="3" fontId="8" numFmtId="2" xfId="0" applyAlignment="1" applyBorder="1" applyFont="1" applyNumberFormat="1">
      <alignment horizontal="center" shrinkToFit="0" vertical="bottom" wrapText="0"/>
    </xf>
    <xf borderId="10" fillId="2" fontId="10" numFmtId="0" xfId="0" applyAlignment="1" applyBorder="1" applyFont="1">
      <alignment horizontal="center" shrinkToFit="0" vertical="bottom" wrapText="0"/>
    </xf>
    <xf borderId="11" fillId="4" fontId="5" numFmtId="0" xfId="0" applyAlignment="1" applyBorder="1" applyFont="1">
      <alignment shrinkToFit="0" vertical="bottom" wrapText="0"/>
    </xf>
    <xf borderId="12" fillId="0" fontId="7" numFmtId="0" xfId="0" applyBorder="1" applyFont="1"/>
    <xf borderId="13" fillId="0" fontId="7" numFmtId="0" xfId="0" applyBorder="1" applyFont="1"/>
    <xf borderId="0" fillId="0" fontId="5" numFmtId="0" xfId="0" applyAlignment="1" applyFont="1">
      <alignment readingOrder="0" shrinkToFit="0" vertical="bottom" wrapText="0"/>
    </xf>
    <xf borderId="4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wrapText="1"/>
    </xf>
    <xf borderId="12" fillId="4" fontId="5" numFmtId="0" xfId="0" applyAlignment="1" applyBorder="1" applyFont="1">
      <alignment shrinkToFit="0" vertical="bottom" wrapText="0"/>
    </xf>
    <xf borderId="13" fillId="4" fontId="5" numFmtId="0" xfId="0" applyAlignment="1" applyBorder="1" applyFon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1" fillId="0" fontId="13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14" fillId="0" fontId="9" numFmtId="0" xfId="0" applyAlignment="1" applyBorder="1" applyFont="1">
      <alignment horizontal="right" readingOrder="0" vertical="bottom"/>
    </xf>
    <xf borderId="14" fillId="0" fontId="13" numFmtId="0" xfId="0" applyAlignment="1" applyBorder="1" applyFont="1">
      <alignment horizontal="right" readingOrder="0" vertical="bottom"/>
    </xf>
    <xf borderId="15" fillId="3" fontId="8" numFmtId="2" xfId="0" applyAlignment="1" applyBorder="1" applyFont="1" applyNumberFormat="1">
      <alignment horizontal="center" vertical="bottom"/>
    </xf>
    <xf borderId="16" fillId="3" fontId="8" numFmtId="2" xfId="0" applyAlignment="1" applyBorder="1" applyFont="1" applyNumberFormat="1">
      <alignment horizontal="center" vertical="bottom"/>
    </xf>
    <xf borderId="16" fillId="3" fontId="8" numFmtId="2" xfId="0" applyAlignment="1" applyBorder="1" applyFont="1" applyNumberFormat="1">
      <alignment horizontal="center" readingOrder="0" vertical="bottom"/>
    </xf>
    <xf borderId="0" fillId="3" fontId="8" numFmtId="2" xfId="0" applyAlignment="1" applyFont="1" applyNumberFormat="1">
      <alignment horizontal="center" vertical="bottom"/>
    </xf>
    <xf borderId="12" fillId="0" fontId="4" numFmtId="2" xfId="0" applyAlignment="1" applyBorder="1" applyFont="1" applyNumberFormat="1">
      <alignment horizontal="center" shrinkToFit="0" vertical="bottom" wrapText="0"/>
    </xf>
    <xf borderId="7" fillId="0" fontId="4" numFmtId="2" xfId="0" applyAlignment="1" applyBorder="1" applyFont="1" applyNumberFormat="1">
      <alignment horizontal="center" shrinkToFit="0" vertical="bottom" wrapText="0"/>
    </xf>
    <xf borderId="0" fillId="0" fontId="4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 shrinkToFit="0" vertical="bottom" wrapText="0"/>
    </xf>
    <xf borderId="14" fillId="0" fontId="4" numFmtId="2" xfId="0" applyAlignment="1" applyBorder="1" applyFont="1" applyNumberFormat="1">
      <alignment horizontal="center" shrinkToFit="0" vertical="bottom" wrapText="0"/>
    </xf>
    <xf borderId="11" fillId="2" fontId="10" numFmtId="0" xfId="0" applyAlignment="1" applyBorder="1" applyFont="1">
      <alignment horizontal="center" readingOrder="0" shrinkToFit="0" vertical="center" wrapText="1"/>
    </xf>
    <xf borderId="17" fillId="2" fontId="10" numFmtId="2" xfId="0" applyAlignment="1" applyBorder="1" applyFont="1" applyNumberFormat="1">
      <alignment horizontal="center" shrinkToFit="0" vertical="center" wrapText="0"/>
    </xf>
    <xf borderId="18" fillId="0" fontId="7" numFmtId="0" xfId="0" applyBorder="1" applyFont="1"/>
    <xf borderId="19" fillId="0" fontId="7" numFmtId="0" xfId="0" applyBorder="1" applyFont="1"/>
    <xf borderId="8" fillId="2" fontId="10" numFmtId="2" xfId="0" applyAlignment="1" applyBorder="1" applyFont="1" applyNumberFormat="1">
      <alignment horizontal="center" shrinkToFit="0" vertical="center" wrapText="0"/>
    </xf>
    <xf borderId="17" fillId="2" fontId="10" numFmtId="2" xfId="0" applyAlignment="1" applyBorder="1" applyFont="1" applyNumberFormat="1">
      <alignment horizontal="center" vertical="center"/>
    </xf>
    <xf borderId="0" fillId="2" fontId="10" numFmtId="2" xfId="0" applyAlignment="1" applyFont="1" applyNumberFormat="1">
      <alignment horizontal="center" vertical="center"/>
    </xf>
    <xf borderId="0" fillId="0" fontId="8" numFmtId="2" xfId="0" applyAlignment="1" applyFont="1" applyNumberFormat="1">
      <alignment horizontal="left" shrinkToFit="0" vertical="center" wrapText="0"/>
    </xf>
    <xf borderId="14" fillId="4" fontId="5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9" fillId="4" fontId="5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horizontal="center" readingOrder="0" shrinkToFit="0" vertical="center" wrapText="1"/>
    </xf>
    <xf borderId="21" fillId="0" fontId="7" numFmtId="0" xfId="0" applyBorder="1" applyFont="1"/>
    <xf borderId="22" fillId="0" fontId="7" numFmtId="0" xfId="0" applyBorder="1" applyFont="1"/>
    <xf borderId="4" fillId="0" fontId="5" numFmtId="1" xfId="0" applyAlignment="1" applyBorder="1" applyFont="1" applyNumberFormat="1">
      <alignment horizontal="center" readingOrder="0" shrinkToFit="0" vertical="bottom" wrapText="0"/>
    </xf>
    <xf borderId="6" fillId="3" fontId="8" numFmtId="0" xfId="0" applyAlignment="1" applyBorder="1" applyFont="1">
      <alignment horizontal="center" readingOrder="0" shrinkToFit="0" vertical="bottom" wrapText="0"/>
    </xf>
    <xf borderId="6" fillId="3" fontId="8" numFmtId="1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readingOrder="0" shrinkToFit="0" vertical="center" wrapText="1"/>
    </xf>
    <xf borderId="0" fillId="0" fontId="9" numFmtId="1" xfId="0" applyFont="1" applyNumberFormat="1"/>
    <xf borderId="0" fillId="0" fontId="9" numFmtId="2" xfId="0" applyFont="1" applyNumberFormat="1"/>
    <xf borderId="0" fillId="6" fontId="14" numFmtId="0" xfId="0" applyAlignment="1" applyFill="1" applyFont="1">
      <alignment horizontal="center" readingOrder="0"/>
    </xf>
    <xf borderId="0" fillId="7" fontId="9" numFmtId="0" xfId="0" applyFill="1" applyFont="1"/>
    <xf borderId="0" fillId="8" fontId="9" numFmtId="0" xfId="0" applyFill="1" applyFont="1"/>
    <xf borderId="0" fillId="0" fontId="9" numFmtId="0" xfId="0" applyAlignment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9" fontId="17" numFmtId="0" xfId="0" applyFill="1" applyFont="1"/>
    <xf borderId="0" fillId="0" fontId="9" numFmtId="0" xfId="0" applyAlignment="1" applyFont="1">
      <alignment readingOrder="0" shrinkToFit="0" wrapText="1"/>
    </xf>
    <xf borderId="0" fillId="10" fontId="18" numFmtId="0" xfId="0" applyFill="1" applyFont="1"/>
    <xf borderId="0" fillId="6" fontId="17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8" fontId="9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center" shrinkToFit="0" wrapText="1"/>
    </xf>
    <xf borderId="0" fillId="4" fontId="15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11" fontId="17" numFmtId="0" xfId="0" applyAlignment="1" applyFill="1" applyFont="1">
      <alignment horizontal="right" vertical="bottom"/>
    </xf>
    <xf borderId="0" fillId="12" fontId="9" numFmtId="0" xfId="0" applyAlignment="1" applyFill="1" applyFont="1">
      <alignment vertical="bottom"/>
    </xf>
    <xf borderId="0" fillId="13" fontId="15" numFmtId="0" xfId="0" applyAlignment="1" applyFill="1" applyFont="1">
      <alignment horizontal="right" vertical="bottom"/>
    </xf>
    <xf borderId="0" fillId="0" fontId="9" numFmtId="0" xfId="0" applyAlignment="1" applyFont="1">
      <alignment vertical="center"/>
    </xf>
    <xf borderId="0" fillId="8" fontId="17" numFmtId="0" xfId="0" applyFont="1"/>
    <xf borderId="0" fillId="5" fontId="18" numFmtId="0" xfId="0" applyAlignment="1" applyFont="1">
      <alignment horizontal="center" readingOrder="0" shrinkToFit="0" wrapText="1"/>
    </xf>
    <xf borderId="0" fillId="8" fontId="9" numFmtId="0" xfId="0" applyAlignment="1" applyFont="1">
      <alignment horizontal="center" readingOrder="0" shrinkToFit="0" wrapText="1"/>
    </xf>
    <xf borderId="0" fillId="14" fontId="19" numFmtId="0" xfId="0" applyFill="1" applyFont="1"/>
    <xf borderId="0" fillId="6" fontId="20" numFmtId="0" xfId="0" applyAlignment="1" applyFont="1">
      <alignment readingOrder="0"/>
    </xf>
    <xf borderId="0" fillId="6" fontId="20" numFmtId="0" xfId="0" applyFont="1"/>
    <xf borderId="0" fillId="0" fontId="9" numFmtId="164" xfId="0" applyFont="1" applyNumberFormat="1"/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horizontal="right" readingOrder="0" shrinkToFit="0" wrapText="0"/>
    </xf>
    <xf borderId="1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0"/>
    </xf>
    <xf borderId="23" fillId="0" fontId="7" numFmtId="0" xfId="0" applyBorder="1" applyFont="1"/>
    <xf borderId="10" fillId="3" fontId="8" numFmtId="0" xfId="0" applyAlignment="1" applyBorder="1" applyFont="1">
      <alignment horizontal="center" shrinkToFit="0" vertical="center" wrapText="0"/>
    </xf>
    <xf borderId="24" fillId="0" fontId="7" numFmtId="0" xfId="0" applyBorder="1" applyFont="1"/>
    <xf borderId="0" fillId="4" fontId="9" numFmtId="0" xfId="0" applyFont="1"/>
    <xf borderId="0" fillId="0" fontId="9" numFmtId="2" xfId="0" applyAlignment="1" applyFont="1" applyNumberFormat="1">
      <alignment readingOrder="0"/>
    </xf>
    <xf borderId="0" fillId="0" fontId="22" numFmtId="0" xfId="0" applyFont="1"/>
    <xf borderId="0" fillId="0" fontId="23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0"/>
    </xf>
    <xf borderId="25" fillId="0" fontId="9" numFmtId="0" xfId="0" applyAlignment="1" applyBorder="1" applyFont="1">
      <alignment horizontal="right" vertical="bottom"/>
    </xf>
    <xf borderId="0" fillId="6" fontId="9" numFmtId="0" xfId="0" applyAlignment="1" applyFont="1">
      <alignment horizontal="center" readingOrder="0"/>
    </xf>
    <xf borderId="0" fillId="15" fontId="9" numFmtId="0" xfId="0" applyAlignment="1" applyFill="1" applyFont="1">
      <alignment horizontal="center" readingOrder="0"/>
    </xf>
    <xf borderId="0" fillId="15" fontId="9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readingOrder="0"/>
    </xf>
    <xf borderId="0" fillId="14" fontId="19" numFmtId="0" xfId="0" applyAlignment="1" applyFont="1">
      <alignment readingOrder="0"/>
    </xf>
    <xf borderId="0" fillId="15" fontId="9" numFmtId="0" xfId="0" applyFont="1"/>
    <xf borderId="0" fillId="15" fontId="9" numFmtId="0" xfId="0" applyAlignment="1" applyFont="1">
      <alignment horizontal="center" readingOrder="0" vertical="center"/>
    </xf>
    <xf borderId="0" fillId="15" fontId="9" numFmtId="0" xfId="0" applyAlignment="1" applyFont="1">
      <alignment readingOrder="0" vertical="center"/>
    </xf>
    <xf borderId="0" fillId="0" fontId="9" numFmtId="164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Reverse mapping duration function of memory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results!$A$10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results!$B$4:$H$4</c:f>
            </c:strRef>
          </c:cat>
          <c:val>
            <c:numRef>
              <c:f>results!$B$10:$H$10</c:f>
              <c:numCache/>
            </c:numRef>
          </c:val>
          <c:smooth val="1"/>
        </c:ser>
        <c:axId val="866019389"/>
        <c:axId val="465408265"/>
      </c:lineChart>
      <c:catAx>
        <c:axId val="866019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08265"/>
      </c:catAx>
      <c:valAx>
        <c:axId val="465408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Duration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019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overhead_tacked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val>
            <c:numRef>
              <c:f>'Feuille 6'!$B$8:$H$8</c:f>
              <c:numCache/>
            </c:numRef>
          </c:val>
          <c:smooth val="1"/>
        </c:ser>
        <c:axId val="1835877283"/>
        <c:axId val="168729921"/>
      </c:lineChart>
      <c:catAx>
        <c:axId val="1835877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29921"/>
      </c:catAx>
      <c:valAx>
        <c:axId val="168729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overhead_tacked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77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b="1">
                <a:solidFill>
                  <a:schemeClr val="dk1"/>
                </a:solidFill>
                <a:latin typeface="Arial black"/>
              </a:rPr>
              <a:t>PML1's overhead bottleneck</a:t>
            </a:r>
          </a:p>
        </c:rich>
      </c:tx>
      <c:layout>
        <c:manualLayout>
          <c:xMode val="edge"/>
          <c:yMode val="edge"/>
          <c:x val="0.025916666666666668"/>
          <c:y val="0.02035040431266845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'Feuille 4'!$A$17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4'!$B$16:$H$16</c:f>
            </c:strRef>
          </c:cat>
          <c:val>
            <c:numRef>
              <c:f>'Feuille 4'!$B$17:$H$17</c:f>
              <c:numCache/>
            </c:numRef>
          </c:val>
        </c:ser>
        <c:ser>
          <c:idx val="1"/>
          <c:order val="1"/>
          <c:tx>
            <c:strRef>
              <c:f>'Feuille 4'!$A$18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4'!$B$16:$H$16</c:f>
            </c:strRef>
          </c:cat>
          <c:val>
            <c:numRef>
              <c:f>'Feuille 4'!$B$18:$H$18</c:f>
              <c:numCache/>
            </c:numRef>
          </c:val>
        </c:ser>
        <c:ser>
          <c:idx val="2"/>
          <c:order val="2"/>
          <c:tx>
            <c:strRef>
              <c:f>'Feuille 4'!$A$19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4'!$B$16:$H$16</c:f>
            </c:strRef>
          </c:cat>
          <c:val>
            <c:numRef>
              <c:f>'Feuille 4'!$B$19:$H$19</c:f>
              <c:numCache/>
            </c:numRef>
          </c:val>
        </c:ser>
        <c:ser>
          <c:idx val="3"/>
          <c:order val="3"/>
          <c:tx>
            <c:strRef>
              <c:f>'Feuille 4'!$A$20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'Feuille 4'!$B$16:$H$16</c:f>
            </c:strRef>
          </c:cat>
          <c:val>
            <c:numRef>
              <c:f>'Feuille 4'!$B$20:$H$20</c:f>
              <c:numCache/>
            </c:numRef>
          </c:val>
        </c:ser>
        <c:axId val="15090358"/>
        <c:axId val="1001285861"/>
      </c:barChart>
      <c:catAx>
        <c:axId val="1509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85861"/>
      </c:catAx>
      <c:valAx>
        <c:axId val="1001285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0358"/>
      </c:valAx>
    </c:plotArea>
    <c:legend>
      <c:legendPos val="r"/>
      <c:layout>
        <c:manualLayout>
          <c:xMode val="edge"/>
          <c:yMode val="edge"/>
          <c:x val="0.16183333079020187"/>
          <c:y val="0.157816711590296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'Feuille 4'!$A$9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'Feuille 4'!$B$8:$H$8</c:f>
            </c:strRef>
          </c:cat>
          <c:val>
            <c:numRef>
              <c:f>'Feuille 4'!$B$9:$H$9</c:f>
              <c:numCache/>
            </c:numRef>
          </c:val>
        </c:ser>
        <c:ser>
          <c:idx val="1"/>
          <c:order val="1"/>
          <c:tx>
            <c:strRef>
              <c:f>'Feuille 4'!$A$10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'Feuille 4'!$B$8:$H$8</c:f>
            </c:strRef>
          </c:cat>
          <c:val>
            <c:numRef>
              <c:f>'Feuille 4'!$B$10:$H$10</c:f>
              <c:numCache/>
            </c:numRef>
          </c:val>
        </c:ser>
        <c:ser>
          <c:idx val="2"/>
          <c:order val="2"/>
          <c:tx>
            <c:strRef>
              <c:f>'Feuille 4'!$A$11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'Feuille 4'!$B$8:$H$8</c:f>
            </c:strRef>
          </c:cat>
          <c:val>
            <c:numRef>
              <c:f>'Feuille 4'!$B$11:$H$11</c:f>
              <c:numCache/>
            </c:numRef>
          </c:val>
        </c:ser>
        <c:axId val="2015036489"/>
        <c:axId val="1946053548"/>
      </c:areaChart>
      <c:catAx>
        <c:axId val="201503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053548"/>
      </c:catAx>
      <c:valAx>
        <c:axId val="194605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036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results!$A$165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results!$B$162:$H$162</c:f>
            </c:strRef>
          </c:cat>
          <c:val>
            <c:numRef>
              <c:f>results!$B$165:$H$165</c:f>
              <c:numCache/>
            </c:numRef>
          </c:val>
          <c:smooth val="1"/>
        </c:ser>
        <c:axId val="1395418680"/>
        <c:axId val="568804650"/>
      </c:lineChart>
      <c:catAx>
        <c:axId val="139541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800">
                    <a:solidFill>
                      <a:srgbClr val="000000"/>
                    </a:solidFill>
                    <a:latin typeface="sans-serif"/>
                  </a:rPr>
                  <a:t>Memory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sans-serif"/>
              </a:defRPr>
            </a:pPr>
          </a:p>
        </c:txPr>
        <c:crossAx val="568804650"/>
      </c:catAx>
      <c:valAx>
        <c:axId val="568804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ans-serif"/>
                  </a:rPr>
                  <a:t>% of missed pages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sans-serif"/>
              </a:defRPr>
            </a:pPr>
          </a:p>
        </c:txPr>
        <c:crossAx val="1395418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CRIU /proc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'Feuille 4'!$C$99:$I$99</c:f>
            </c:strRef>
          </c:cat>
          <c:val>
            <c:numRef>
              <c:f>'Feuille 4'!$C$100:$I$100</c:f>
              <c:numCache/>
            </c:numRef>
          </c:val>
          <c:smooth val="1"/>
        </c:ser>
        <c:ser>
          <c:idx val="1"/>
          <c:order val="1"/>
          <c:tx>
            <c:v>CRIU SPML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'Feuille 4'!$C$99:$I$99</c:f>
            </c:strRef>
          </c:cat>
          <c:val>
            <c:numRef>
              <c:f>'Feuille 4'!$C$101:$I$101</c:f>
              <c:numCache/>
            </c:numRef>
          </c:val>
          <c:smooth val="1"/>
        </c:ser>
        <c:axId val="776731056"/>
        <c:axId val="239718973"/>
      </c:lineChart>
      <c:catAx>
        <c:axId val="776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Memory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sans-serif"/>
              </a:defRPr>
            </a:pPr>
          </a:p>
        </c:txPr>
        <c:crossAx val="239718973"/>
      </c:catAx>
      <c:valAx>
        <c:axId val="23971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sans-serif"/>
              </a:defRPr>
            </a:pPr>
          </a:p>
        </c:txPr>
        <c:crossAx val="776731056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CRIU /proc</c:v>
          </c:tx>
          <c:spPr>
            <a:ln cmpd="sng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'Feuille 4'!$C$99:$I$99</c:f>
            </c:strRef>
          </c:cat>
          <c:val>
            <c:numRef>
              <c:f>'Feuille 4'!$C$102:$I$102</c:f>
              <c:numCache/>
            </c:numRef>
          </c:val>
          <c:smooth val="1"/>
        </c:ser>
        <c:ser>
          <c:idx val="1"/>
          <c:order val="1"/>
          <c:tx>
            <c:v>CRIU SPML</c:v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'Feuille 4'!$C$99:$I$99</c:f>
            </c:strRef>
          </c:cat>
          <c:val>
            <c:numRef>
              <c:f>'Feuille 4'!$C$103:$I$103</c:f>
              <c:numCache/>
            </c:numRef>
          </c:val>
          <c:smooth val="1"/>
        </c:ser>
        <c:axId val="1076042318"/>
        <c:axId val="1317395402"/>
      </c:lineChart>
      <c:catAx>
        <c:axId val="107604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Memory Size (MB)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317395402"/>
      </c:catAx>
      <c:valAx>
        <c:axId val="1317395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76042318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'Feuille 4'!$A$70</c:f>
            </c:strRef>
          </c:tx>
          <c:spPr>
            <a:solidFill>
              <a:schemeClr val="accent1"/>
            </a:solidFill>
            <a:ln cmpd="sng" w="9525">
              <a:solidFill>
                <a:srgbClr val="000000">
                  <a:alpha val="100000"/>
                </a:srgbClr>
              </a:solidFill>
            </a:ln>
          </c:spPr>
          <c:cat>
            <c:strRef>
              <c:f>'Feuille 4'!$B$69:$H$69</c:f>
            </c:strRef>
          </c:cat>
          <c:val>
            <c:numRef>
              <c:f>'Feuille 4'!$B$70:$H$70</c:f>
              <c:numCache/>
            </c:numRef>
          </c:val>
        </c:ser>
        <c:ser>
          <c:idx val="1"/>
          <c:order val="1"/>
          <c:tx>
            <c:strRef>
              <c:f>'Feuille 4'!$A$71</c:f>
            </c:strRef>
          </c:tx>
          <c:spPr>
            <a:solidFill>
              <a:schemeClr val="accent2"/>
            </a:solidFill>
            <a:ln cmpd="sng" w="9525">
              <a:solidFill>
                <a:srgbClr val="E06666">
                  <a:alpha val="100000"/>
                </a:srgbClr>
              </a:solidFill>
            </a:ln>
          </c:spPr>
          <c:cat>
            <c:strRef>
              <c:f>'Feuille 4'!$B$69:$H$69</c:f>
            </c:strRef>
          </c:cat>
          <c:val>
            <c:numRef>
              <c:f>'Feuille 4'!$B$71:$H$71</c:f>
              <c:numCache/>
            </c:numRef>
          </c:val>
        </c:ser>
        <c:ser>
          <c:idx val="2"/>
          <c:order val="2"/>
          <c:tx>
            <c:strRef>
              <c:f>'Feuille 4'!$A$72</c:f>
            </c:strRef>
          </c:tx>
          <c:spPr>
            <a:solidFill>
              <a:schemeClr val="accent4"/>
            </a:solidFill>
            <a:ln cmpd="sng" w="9525">
              <a:solidFill>
                <a:srgbClr val="000000">
                  <a:alpha val="100000"/>
                </a:srgbClr>
              </a:solidFill>
            </a:ln>
          </c:spPr>
          <c:cat>
            <c:strRef>
              <c:f>'Feuille 4'!$B$69:$H$69</c:f>
            </c:strRef>
          </c:cat>
          <c:val>
            <c:numRef>
              <c:f>'Feuille 4'!$B$72:$H$72</c:f>
              <c:numCache/>
            </c:numRef>
          </c:val>
        </c:ser>
        <c:ser>
          <c:idx val="3"/>
          <c:order val="3"/>
          <c:tx>
            <c:strRef>
              <c:f>'Feuille 4'!$A$73</c:f>
            </c:strRef>
          </c:tx>
          <c:spPr>
            <a:solidFill>
              <a:srgbClr val="38761D"/>
            </a:solidFill>
            <a:ln cmpd="sng" w="9525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layout>
                <c:manualLayout>
                  <c:xMode val="edge"/>
                  <c:yMode val="edge"/>
                  <c:x val="0.12007292468526935"/>
                  <c:y val="0.9045134359509523"/>
                </c:manualLayout>
              </c:layout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493556306170084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0,63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8514490561606696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0,42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5209341806151255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0,48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567234556141841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0,46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7925127306132427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0,47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283020056123013"/>
                  <c:y val="0.9045134359509523"/>
                </c:manualLayout>
              </c:layout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38761D"/>
                        </a:solidFill>
                        <a:latin typeface="sans-serif"/>
                      </a:defRPr>
                    </a:pPr>
                    <a:r>
                      <a:rPr b="1" sz="1600">
                        <a:solidFill>
                          <a:srgbClr val="38761D"/>
                        </a:solidFill>
                        <a:latin typeface="sans-serif"/>
                      </a:rPr>
                      <a:t>0,39</a:t>
                    </a:r>
                  </a:p>
                </c:rich>
              </c:tx>
              <c:numFmt formatCode="General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38761D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txPr>
              <a:bodyPr/>
              <a:lstStyle/>
              <a:p>
                <a:pPr lvl="0">
                  <a:defRPr b="1" sz="1600">
                    <a:solidFill>
                      <a:srgbClr val="38761D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4'!$B$69:$H$69</c:f>
            </c:strRef>
          </c:cat>
          <c:val>
            <c:numRef>
              <c:f>'Feuille 4'!$B$73:$H$73</c:f>
              <c:numCache/>
            </c:numRef>
          </c:val>
        </c:ser>
        <c:ser>
          <c:idx val="4"/>
          <c:order val="4"/>
          <c:tx>
            <c:strRef>
              <c:f>'Feuille 4'!$A$74</c:f>
            </c:strRef>
          </c:tx>
          <c:cat>
            <c:strRef>
              <c:f>'Feuille 4'!$B$69:$H$69</c:f>
            </c:strRef>
          </c:cat>
          <c:val>
            <c:numRef>
              <c:f>'Feuille 4'!$B$74:$H$74</c:f>
              <c:numCache/>
            </c:numRef>
          </c:val>
        </c:ser>
        <c:axId val="265985944"/>
        <c:axId val="2007150299"/>
      </c:bar3DChart>
      <c:catAx>
        <c:axId val="26598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Memory Size (MB)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ans-serif"/>
              </a:defRPr>
            </a:pPr>
          </a:p>
        </c:txPr>
        <c:crossAx val="2007150299"/>
      </c:catAx>
      <c:valAx>
        <c:axId val="200715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Overhead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ans-serif"/>
              </a:defRPr>
            </a:pPr>
          </a:p>
        </c:txPr>
        <c:crossAx val="26598594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4'!$A$9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'Feuille 4'!$B$8:$H$8</c:f>
            </c:strRef>
          </c:cat>
          <c:val>
            <c:numRef>
              <c:f>'Feuille 4'!$B$9:$H$9</c:f>
              <c:numCache/>
            </c:numRef>
          </c:val>
          <c:smooth val="1"/>
        </c:ser>
        <c:ser>
          <c:idx val="1"/>
          <c:order val="1"/>
          <c:tx>
            <c:strRef>
              <c:f>'Feuille 4'!$A$10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'Feuille 4'!$B$8:$H$8</c:f>
            </c:strRef>
          </c:cat>
          <c:val>
            <c:numRef>
              <c:f>'Feuille 4'!$B$10:$H$10</c:f>
              <c:numCache/>
            </c:numRef>
          </c:val>
          <c:smooth val="1"/>
        </c:ser>
        <c:ser>
          <c:idx val="2"/>
          <c:order val="2"/>
          <c:tx>
            <c:v>Ring buffer copy</c:v>
          </c:tx>
          <c:spPr>
            <a:ln cmpd="sng">
              <a:solidFill>
                <a:srgbClr val="9BBB59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cat>
            <c:strRef>
              <c:f>'Feuille 4'!$B$8:$H$8</c:f>
            </c:strRef>
          </c:cat>
          <c:val>
            <c:numRef>
              <c:f>'Feuille 4'!$B$11:$H$11</c:f>
              <c:numCache/>
            </c:numRef>
          </c:val>
          <c:smooth val="1"/>
        </c:ser>
        <c:axId val="1815708567"/>
        <c:axId val="451564975"/>
      </c:lineChart>
      <c:catAx>
        <c:axId val="1815708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Memory Size (MB)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564975"/>
      </c:catAx>
      <c:valAx>
        <c:axId val="45156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Proportion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708567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CRIU /proc</c:v>
          </c:tx>
          <c:spPr>
            <a:solidFill>
              <a:srgbClr val="E06666"/>
            </a:solidFill>
            <a:ln cmpd="sng" w="9525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'macro bench'!$B$49:$F$49</c:f>
            </c:strRef>
          </c:cat>
          <c:val>
            <c:numRef>
              <c:f>'macro bench'!$B$50:$F$50</c:f>
              <c:numCache/>
            </c:numRef>
          </c:val>
        </c:ser>
        <c:ser>
          <c:idx val="1"/>
          <c:order val="1"/>
          <c:tx>
            <c:v>CRIU SPML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'macro bench'!$B$49:$F$49</c:f>
            </c:strRef>
          </c:cat>
          <c:val>
            <c:numRef>
              <c:f>'macro bench'!$B$51:$F$51</c:f>
              <c:numCache/>
            </c:numRef>
          </c:val>
        </c:ser>
        <c:ser>
          <c:idx val="2"/>
          <c:order val="2"/>
          <c:tx>
            <c:v>CRIU EPML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FFFFFF"/>
                        </a:solidFill>
                        <a:latin typeface="sans-serif"/>
                      </a:defRPr>
                    </a:pPr>
                    <a:r>
                      <a:rPr b="1" sz="1200">
                        <a:solidFill>
                          <a:srgbClr val="FFFFFF"/>
                        </a:solidFill>
                        <a:latin typeface="sans-serif"/>
                      </a:rPr>
                      <a:t>15.33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FFFFFF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FFFFFF"/>
                        </a:solidFill>
                        <a:latin typeface="sans-serif"/>
                      </a:defRPr>
                    </a:pPr>
                    <a:r>
                      <a:rPr b="1" sz="1200">
                        <a:solidFill>
                          <a:srgbClr val="FFFFFF"/>
                        </a:solidFill>
                        <a:latin typeface="sans-serif"/>
                      </a:rPr>
                      <a:t>21.16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FFFFFF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FFFFFF"/>
                        </a:solidFill>
                        <a:latin typeface="sans-serif"/>
                      </a:defRPr>
                    </a:pPr>
                    <a:r>
                      <a:rPr b="1" sz="1200">
                        <a:solidFill>
                          <a:srgbClr val="FFFFFF"/>
                        </a:solidFill>
                        <a:latin typeface="sans-serif"/>
                      </a:rPr>
                      <a:t>50.66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FFFFFF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FFFFFF"/>
                        </a:solidFill>
                        <a:latin typeface="sans-serif"/>
                      </a:defRPr>
                    </a:pPr>
                    <a:r>
                      <a:rPr b="1" sz="1200">
                        <a:solidFill>
                          <a:srgbClr val="FFFFFF"/>
                        </a:solidFill>
                        <a:latin typeface="sans-serif"/>
                      </a:rPr>
                      <a:t>3.51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FFFFFF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FFFFFF"/>
                        </a:solidFill>
                        <a:latin typeface="sans-serif"/>
                      </a:defRPr>
                    </a:pPr>
                    <a:r>
                      <a:rPr b="1" sz="1200">
                        <a:solidFill>
                          <a:srgbClr val="FFFFFF"/>
                        </a:solidFill>
                        <a:latin typeface="sans-serif"/>
                      </a:rPr>
                      <a:t>58.35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sz="1200">
                      <a:solidFill>
                        <a:srgbClr val="FFFFFF"/>
                      </a:solidFill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FFFFFF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'macro bench'!$B$49:$F$49</c:f>
            </c:strRef>
          </c:cat>
          <c:val>
            <c:numRef>
              <c:f>'macro bench'!$B$52:$F$52</c:f>
              <c:numCache/>
            </c:numRef>
          </c:val>
        </c:ser>
        <c:axId val="1538489751"/>
        <c:axId val="2147191862"/>
      </c:bar3DChart>
      <c:catAx>
        <c:axId val="153848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ans-serif"/>
              </a:defRPr>
            </a:pPr>
          </a:p>
        </c:txPr>
        <c:crossAx val="2147191862"/>
      </c:catAx>
      <c:valAx>
        <c:axId val="2147191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ans-serif"/>
                  </a:rPr>
                  <a:t>Slowdown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ans-serif"/>
              </a:defRPr>
            </a:pPr>
          </a:p>
        </c:txPr>
        <c:crossAx val="153848975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10</xdr:row>
      <xdr:rowOff>9525</xdr:rowOff>
    </xdr:from>
    <xdr:ext cx="4600575" cy="28479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3</xdr:row>
      <xdr:rowOff>133350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361950</xdr:colOff>
      <xdr:row>10</xdr:row>
      <xdr:rowOff>9525</xdr:rowOff>
    </xdr:from>
    <xdr:ext cx="5000625" cy="28479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447675</xdr:colOff>
      <xdr:row>153</xdr:row>
      <xdr:rowOff>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105</xdr:row>
      <xdr:rowOff>57150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819150</xdr:colOff>
      <xdr:row>125</xdr:row>
      <xdr:rowOff>66675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666750</xdr:colOff>
      <xdr:row>75</xdr:row>
      <xdr:rowOff>123825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561975</xdr:colOff>
      <xdr:row>3</xdr:row>
      <xdr:rowOff>133350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53</xdr:row>
      <xdr:rowOff>85725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23</xdr:row>
      <xdr:rowOff>19050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8.43"/>
  </cols>
  <sheetData>
    <row r="1">
      <c r="A1" s="1" t="s">
        <v>0</v>
      </c>
      <c r="B1" s="1" t="b">
        <v>1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1" t="b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B3" s="1" t="b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1" t="b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1" t="b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1" t="b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7</v>
      </c>
      <c r="B7" s="1" t="b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8</v>
      </c>
      <c r="B8" s="1" t="b">
        <v>1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9</v>
      </c>
      <c r="B9" s="1" t="b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10</v>
      </c>
      <c r="B10" s="1" t="b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4.0"/>
    <col customWidth="1" min="3" max="3" width="17.43"/>
    <col customWidth="1" min="4" max="4" width="13.57"/>
    <col customWidth="1" min="5" max="5" width="22.43"/>
    <col customWidth="1" min="6" max="6" width="19.57"/>
    <col customWidth="1" min="7" max="7" width="18.29"/>
    <col customWidth="1" min="8" max="8" width="15.71"/>
    <col customWidth="1" min="9" max="9" width="14.43"/>
    <col customWidth="1" min="10" max="10" width="21.71"/>
    <col customWidth="1" min="11" max="11" width="14.43"/>
    <col customWidth="1" min="12" max="12" width="17.0"/>
    <col customWidth="1" min="13" max="13" width="15.71"/>
    <col customWidth="1" min="14" max="14" width="17.0"/>
    <col customWidth="1" min="15" max="15" width="15.71"/>
    <col customWidth="1" min="16" max="16" width="10.43"/>
    <col customWidth="1" min="17" max="17" width="13.29"/>
    <col customWidth="1" min="18" max="18" width="10.71"/>
    <col customWidth="1" min="19" max="19" width="13.29"/>
    <col customWidth="1" min="20" max="20" width="8.71"/>
    <col customWidth="1" min="21" max="21" width="13.29"/>
    <col customWidth="1" min="22" max="22" width="8.71"/>
    <col customWidth="1" min="23" max="23" width="13.29"/>
    <col customWidth="1" min="24" max="25" width="15.57"/>
    <col customWidth="1" min="26" max="32" width="12.0"/>
    <col customWidth="1" min="33" max="44" width="15.57"/>
  </cols>
  <sheetData>
    <row r="1" ht="12.75" customHeight="1">
      <c r="A1" s="5" t="s">
        <v>17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12.75" customHeight="1"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ht="12.75" customHeight="1">
      <c r="A3" s="7" t="s">
        <v>18</v>
      </c>
      <c r="B3" s="8"/>
      <c r="C3" s="8"/>
      <c r="D3" s="8"/>
      <c r="E3" s="8"/>
      <c r="F3" s="8"/>
      <c r="G3" s="8"/>
      <c r="H3" s="9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ht="12.75" customHeight="1">
      <c r="A4" s="10" t="s">
        <v>19</v>
      </c>
      <c r="B4" s="10">
        <v>256.0</v>
      </c>
      <c r="C4" s="10">
        <v>2560.0</v>
      </c>
      <c r="D4" s="10">
        <v>12800.0</v>
      </c>
      <c r="E4" s="10">
        <v>25600.0</v>
      </c>
      <c r="F4" s="10">
        <v>64000.0</v>
      </c>
      <c r="G4" s="10">
        <v>128000.0</v>
      </c>
      <c r="H4" s="10">
        <v>256000.0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ht="12.75" customHeight="1">
      <c r="A5" s="11" t="s">
        <v>20</v>
      </c>
      <c r="B5" s="12">
        <v>6.492</v>
      </c>
      <c r="C5" s="12">
        <v>24.653</v>
      </c>
      <c r="D5" s="12">
        <v>73.343</v>
      </c>
      <c r="E5" s="12">
        <v>278.236</v>
      </c>
      <c r="F5" s="12">
        <v>1337.437</v>
      </c>
      <c r="G5" s="12">
        <v>4007.555</v>
      </c>
      <c r="H5" s="12">
        <v>15403.236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ht="12.75" customHeight="1">
      <c r="A6" s="11" t="s">
        <v>21</v>
      </c>
      <c r="B6" s="12">
        <v>6.604</v>
      </c>
      <c r="C6" s="12">
        <v>24.655</v>
      </c>
      <c r="D6" s="12">
        <v>85.117</v>
      </c>
      <c r="E6" s="12">
        <v>1240.0996</v>
      </c>
      <c r="F6" s="12">
        <v>1169.662</v>
      </c>
      <c r="G6" s="12">
        <v>4123.071</v>
      </c>
      <c r="H6" s="12">
        <v>15738.656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ht="12.75" customHeight="1">
      <c r="A7" s="11" t="s">
        <v>22</v>
      </c>
      <c r="B7" s="12">
        <v>5.874</v>
      </c>
      <c r="C7" s="12">
        <v>27.783</v>
      </c>
      <c r="D7" s="12">
        <v>71.1903</v>
      </c>
      <c r="E7" s="12">
        <v>255.437</v>
      </c>
      <c r="F7" s="12">
        <v>1211.433</v>
      </c>
      <c r="G7" s="12">
        <v>4241.548</v>
      </c>
      <c r="H7" s="12">
        <v>15702.953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ht="12.75" customHeight="1">
      <c r="A8" s="11" t="s">
        <v>23</v>
      </c>
      <c r="B8" s="12">
        <v>2.336</v>
      </c>
      <c r="C8" s="12">
        <v>21.293</v>
      </c>
      <c r="D8" s="12">
        <v>104.781</v>
      </c>
      <c r="E8" s="12">
        <v>253.32</v>
      </c>
      <c r="F8" s="12">
        <v>1161.659</v>
      </c>
      <c r="G8" s="12">
        <v>4045.44</v>
      </c>
      <c r="H8" s="12">
        <v>16040.469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ht="12.75" customHeight="1">
      <c r="A9" s="11" t="s">
        <v>24</v>
      </c>
      <c r="B9" s="12"/>
      <c r="C9" s="12">
        <v>21.773</v>
      </c>
      <c r="D9" s="12">
        <v>95.6435</v>
      </c>
      <c r="E9" s="12">
        <v>248.497</v>
      </c>
      <c r="F9" s="12">
        <v>1294.017</v>
      </c>
      <c r="G9" s="12">
        <v>4596.174</v>
      </c>
      <c r="H9" s="12">
        <v>15865.143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ht="12.75" customHeight="1">
      <c r="A10" s="13" t="s">
        <v>25</v>
      </c>
      <c r="B10" s="13">
        <f t="shared" ref="B10:H10" si="1">MEDIAN(B5:B9)</f>
        <v>6.183</v>
      </c>
      <c r="C10" s="13">
        <f t="shared" si="1"/>
        <v>24.653</v>
      </c>
      <c r="D10" s="13">
        <f t="shared" si="1"/>
        <v>85.117</v>
      </c>
      <c r="E10" s="13">
        <f t="shared" si="1"/>
        <v>255.437</v>
      </c>
      <c r="F10" s="13">
        <f t="shared" si="1"/>
        <v>1211.433</v>
      </c>
      <c r="G10" s="13">
        <f t="shared" si="1"/>
        <v>4123.071</v>
      </c>
      <c r="H10" s="13">
        <f t="shared" si="1"/>
        <v>15738.656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ht="12.75" customHeigh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ht="12.75" customHeight="1">
      <c r="A30" s="18" t="s">
        <v>26</v>
      </c>
      <c r="B30" s="8"/>
      <c r="C30" s="8"/>
      <c r="D30" s="8"/>
      <c r="E30" s="8"/>
      <c r="F30" s="8"/>
      <c r="G30" s="8"/>
      <c r="H30" s="9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ht="12.75" customHeight="1">
      <c r="A31" s="12" t="s">
        <v>27</v>
      </c>
      <c r="B31" s="10">
        <v>256.0</v>
      </c>
      <c r="C31" s="10">
        <v>2560.0</v>
      </c>
      <c r="D31" s="10">
        <v>12800.0</v>
      </c>
      <c r="E31" s="10">
        <v>25600.0</v>
      </c>
      <c r="F31" s="10">
        <v>64000.0</v>
      </c>
      <c r="G31" s="10">
        <v>128000.0</v>
      </c>
      <c r="H31" s="10">
        <v>256000.0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ht="12.75" customHeight="1">
      <c r="A32" s="11" t="s">
        <v>20</v>
      </c>
      <c r="B32" s="12">
        <v>0.0031</v>
      </c>
      <c r="C32" s="12">
        <v>0.010285</v>
      </c>
      <c r="D32" s="12">
        <v>0.013174</v>
      </c>
      <c r="E32" s="12">
        <v>0.040072</v>
      </c>
      <c r="F32" s="12">
        <v>0.107157</v>
      </c>
      <c r="G32" s="12">
        <v>0.384394</v>
      </c>
      <c r="H32" s="12">
        <v>0.671219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ht="12.75" customHeight="1">
      <c r="A33" s="11" t="s">
        <v>21</v>
      </c>
      <c r="B33" s="12">
        <v>0.003268</v>
      </c>
      <c r="C33" s="12">
        <v>0.0089</v>
      </c>
      <c r="D33" s="12">
        <v>0.039281</v>
      </c>
      <c r="E33" s="12">
        <v>0.034759</v>
      </c>
      <c r="F33" s="12">
        <v>0.174025</v>
      </c>
      <c r="G33" s="12">
        <v>0.336756</v>
      </c>
      <c r="H33" s="12">
        <v>0.707737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ht="12.75" customHeight="1">
      <c r="A34" s="11" t="s">
        <v>22</v>
      </c>
      <c r="B34" s="12">
        <v>0.002698</v>
      </c>
      <c r="C34" s="12">
        <v>0.007657</v>
      </c>
      <c r="D34" s="12">
        <v>0.030292</v>
      </c>
      <c r="E34" s="12">
        <v>0.0839939</v>
      </c>
      <c r="F34" s="12">
        <v>0.112623</v>
      </c>
      <c r="G34" s="12">
        <v>0.269874</v>
      </c>
      <c r="H34" s="12">
        <v>0.445856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ht="12.75" customHeight="1">
      <c r="A35" s="11" t="s">
        <v>23</v>
      </c>
      <c r="B35" s="12">
        <v>0.002913</v>
      </c>
      <c r="C35" s="12">
        <v>0.11315</v>
      </c>
      <c r="D35" s="12">
        <v>0.0391</v>
      </c>
      <c r="E35" s="12">
        <v>0.068871</v>
      </c>
      <c r="F35" s="12">
        <v>0.107256</v>
      </c>
      <c r="G35" s="12">
        <v>0.41889</v>
      </c>
      <c r="H35" s="12">
        <v>0.686099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ht="12.75" customHeight="1">
      <c r="A36" s="11" t="s">
        <v>24</v>
      </c>
      <c r="B36" s="12"/>
      <c r="C36" s="12">
        <v>0.17172</v>
      </c>
      <c r="D36" s="12">
        <v>0.023801</v>
      </c>
      <c r="E36" s="12">
        <v>0.047777</v>
      </c>
      <c r="F36" s="12">
        <v>0.109493</v>
      </c>
      <c r="G36" s="12">
        <v>0.398107</v>
      </c>
      <c r="H36" s="12">
        <v>0.627013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ht="12.75" customHeight="1">
      <c r="A37" s="13" t="s">
        <v>25</v>
      </c>
      <c r="B37" s="13">
        <f t="shared" ref="B37:H37" si="2">MEDIAN(B32:B36)</f>
        <v>0.0030065</v>
      </c>
      <c r="C37" s="13">
        <f t="shared" si="2"/>
        <v>0.010285</v>
      </c>
      <c r="D37" s="13">
        <f t="shared" si="2"/>
        <v>0.030292</v>
      </c>
      <c r="E37" s="13">
        <f t="shared" si="2"/>
        <v>0.047777</v>
      </c>
      <c r="F37" s="13">
        <f t="shared" si="2"/>
        <v>0.109493</v>
      </c>
      <c r="G37" s="13">
        <f t="shared" si="2"/>
        <v>0.384394</v>
      </c>
      <c r="H37" s="13">
        <f t="shared" si="2"/>
        <v>0.671219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ht="12.75" customHeight="1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ht="12.75" customHeight="1">
      <c r="A39" s="19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ht="12.75" customHeight="1">
      <c r="A40" s="10" t="s">
        <v>19</v>
      </c>
      <c r="B40" s="20">
        <v>256.0</v>
      </c>
      <c r="C40" s="9"/>
      <c r="D40" s="20">
        <v>2560.0</v>
      </c>
      <c r="E40" s="9"/>
      <c r="F40" s="20">
        <v>12800.0</v>
      </c>
      <c r="G40" s="9"/>
      <c r="H40" s="20">
        <v>25600.0</v>
      </c>
      <c r="I40" s="9"/>
      <c r="J40" s="20">
        <v>64000.0</v>
      </c>
      <c r="K40" s="9"/>
      <c r="L40" s="20">
        <v>128000.0</v>
      </c>
      <c r="M40" s="9"/>
      <c r="N40" s="20">
        <v>256000.0</v>
      </c>
      <c r="O40" s="9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ht="12.75" customHeight="1">
      <c r="B41" s="21" t="s">
        <v>29</v>
      </c>
      <c r="C41" s="21" t="s">
        <v>30</v>
      </c>
      <c r="D41" s="21" t="s">
        <v>29</v>
      </c>
      <c r="E41" s="21" t="s">
        <v>30</v>
      </c>
      <c r="F41" s="21" t="s">
        <v>29</v>
      </c>
      <c r="G41" s="21" t="s">
        <v>30</v>
      </c>
      <c r="H41" s="21" t="s">
        <v>29</v>
      </c>
      <c r="I41" s="21" t="s">
        <v>30</v>
      </c>
      <c r="J41" s="21" t="s">
        <v>29</v>
      </c>
      <c r="K41" s="21" t="s">
        <v>30</v>
      </c>
      <c r="L41" s="21" t="s">
        <v>29</v>
      </c>
      <c r="M41" s="21" t="s">
        <v>30</v>
      </c>
      <c r="N41" s="21" t="s">
        <v>29</v>
      </c>
      <c r="O41" s="21" t="s">
        <v>30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ht="12.75" customHeight="1">
      <c r="A42" s="11" t="s">
        <v>20</v>
      </c>
      <c r="B42" s="22">
        <v>0.094173</v>
      </c>
      <c r="C42" s="22">
        <v>0.14205</v>
      </c>
      <c r="D42" s="23">
        <v>1.532</v>
      </c>
      <c r="E42" s="23">
        <v>0.721</v>
      </c>
      <c r="F42" s="23">
        <v>15.233</v>
      </c>
      <c r="G42" s="23">
        <v>1.805</v>
      </c>
      <c r="H42" s="23">
        <v>25.553</v>
      </c>
      <c r="I42" s="23">
        <v>3.297</v>
      </c>
      <c r="J42" s="23">
        <v>75.249</v>
      </c>
      <c r="K42" s="23">
        <v>8.449</v>
      </c>
      <c r="L42" s="23">
        <v>136.683</v>
      </c>
      <c r="M42" s="23">
        <v>95.747</v>
      </c>
      <c r="N42" s="22">
        <v>282.338744</v>
      </c>
      <c r="O42" s="22">
        <v>1007.502233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ht="12.75" customHeight="1">
      <c r="A43" s="11" t="s">
        <v>21</v>
      </c>
      <c r="B43" s="22">
        <v>0.085819</v>
      </c>
      <c r="C43" s="22">
        <v>0.149125</v>
      </c>
      <c r="D43" s="23">
        <v>1.841</v>
      </c>
      <c r="E43" s="23">
        <v>0.653</v>
      </c>
      <c r="F43" s="23">
        <v>11.205</v>
      </c>
      <c r="G43" s="23">
        <v>1.001</v>
      </c>
      <c r="H43" s="23">
        <v>25.657</v>
      </c>
      <c r="I43" s="23">
        <v>3.648</v>
      </c>
      <c r="J43" s="23">
        <v>77.395</v>
      </c>
      <c r="K43" s="23">
        <v>7.6</v>
      </c>
      <c r="L43" s="23">
        <v>130.592</v>
      </c>
      <c r="M43" s="23">
        <v>93.294</v>
      </c>
      <c r="N43" s="22">
        <v>280.796825</v>
      </c>
      <c r="O43" s="22">
        <v>1041.819825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ht="12.75" customHeight="1">
      <c r="A44" s="11" t="s">
        <v>22</v>
      </c>
      <c r="B44" s="22">
        <v>0.05055</v>
      </c>
      <c r="C44" s="22">
        <v>0.271488</v>
      </c>
      <c r="D44" s="23">
        <v>2.11</v>
      </c>
      <c r="E44" s="23">
        <v>0.735</v>
      </c>
      <c r="F44" s="23">
        <v>12.268</v>
      </c>
      <c r="G44" s="23">
        <v>0.835</v>
      </c>
      <c r="H44" s="23">
        <v>27.948</v>
      </c>
      <c r="I44" s="23">
        <v>3.406</v>
      </c>
      <c r="J44" s="23">
        <v>76.456</v>
      </c>
      <c r="K44" s="23">
        <v>7.494</v>
      </c>
      <c r="L44" s="23">
        <v>144.653</v>
      </c>
      <c r="M44" s="23">
        <v>90.157</v>
      </c>
      <c r="N44" s="22">
        <v>283.969712</v>
      </c>
      <c r="O44" s="22">
        <v>800.980259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ht="12.75" customHeight="1">
      <c r="A45" s="11" t="s">
        <v>23</v>
      </c>
      <c r="B45" s="22">
        <v>0.096483</v>
      </c>
      <c r="C45" s="22">
        <v>0.147133</v>
      </c>
      <c r="D45" s="23">
        <v>0.992</v>
      </c>
      <c r="E45" s="23">
        <v>0.732</v>
      </c>
      <c r="F45" s="23">
        <v>12.77</v>
      </c>
      <c r="G45" s="23">
        <v>1.8</v>
      </c>
      <c r="H45" s="23">
        <v>26.17</v>
      </c>
      <c r="I45" s="23">
        <v>3.256</v>
      </c>
      <c r="J45" s="23">
        <v>66.136</v>
      </c>
      <c r="K45" s="23">
        <v>8.494</v>
      </c>
      <c r="L45" s="23">
        <v>132.692</v>
      </c>
      <c r="M45" s="23">
        <v>83.974</v>
      </c>
      <c r="N45" s="22">
        <v>292.231616</v>
      </c>
      <c r="O45" s="22">
        <v>720.297419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ht="12.75" customHeight="1">
      <c r="A46" s="11" t="s">
        <v>24</v>
      </c>
      <c r="B46" s="22">
        <v>0.088882</v>
      </c>
      <c r="C46" s="22">
        <v>0.337541</v>
      </c>
      <c r="D46" s="23">
        <v>0.979</v>
      </c>
      <c r="E46" s="23">
        <v>0.251</v>
      </c>
      <c r="F46" s="23">
        <v>9.947</v>
      </c>
      <c r="H46" s="23">
        <v>25.316</v>
      </c>
      <c r="J46" s="23">
        <v>71.584</v>
      </c>
      <c r="L46" s="23">
        <v>141.876</v>
      </c>
      <c r="M46" s="23">
        <v>84.17</v>
      </c>
      <c r="N46" s="22">
        <v>278.680574</v>
      </c>
      <c r="O46" s="22">
        <v>872.512249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ht="12.75" customHeight="1">
      <c r="A47" s="13" t="s">
        <v>25</v>
      </c>
      <c r="B47" s="13">
        <f t="shared" ref="B47:O47" si="3">MEDIAN(B42:B46)</f>
        <v>0.088882</v>
      </c>
      <c r="C47" s="13">
        <f t="shared" si="3"/>
        <v>0.149125</v>
      </c>
      <c r="D47" s="13">
        <f t="shared" si="3"/>
        <v>1.532</v>
      </c>
      <c r="E47" s="13">
        <f t="shared" si="3"/>
        <v>0.721</v>
      </c>
      <c r="F47" s="13">
        <f t="shared" si="3"/>
        <v>12.268</v>
      </c>
      <c r="G47" s="13">
        <f t="shared" si="3"/>
        <v>1.4005</v>
      </c>
      <c r="H47" s="13">
        <f t="shared" si="3"/>
        <v>25.657</v>
      </c>
      <c r="I47" s="13">
        <f t="shared" si="3"/>
        <v>3.3515</v>
      </c>
      <c r="J47" s="13">
        <f t="shared" si="3"/>
        <v>75.249</v>
      </c>
      <c r="K47" s="13">
        <f t="shared" si="3"/>
        <v>8.0245</v>
      </c>
      <c r="L47" s="13">
        <f t="shared" si="3"/>
        <v>136.683</v>
      </c>
      <c r="M47" s="13">
        <f t="shared" si="3"/>
        <v>90.157</v>
      </c>
      <c r="N47" s="13">
        <f t="shared" si="3"/>
        <v>282.338744</v>
      </c>
      <c r="O47" s="13">
        <f t="shared" si="3"/>
        <v>872.512249</v>
      </c>
      <c r="P47" s="22">
        <f t="shared" ref="P47:V47" si="4">C47-B47</f>
        <v>0.060243</v>
      </c>
      <c r="Q47" s="22">
        <f t="shared" si="4"/>
        <v>1.382875</v>
      </c>
      <c r="R47" s="22">
        <f t="shared" si="4"/>
        <v>-0.811</v>
      </c>
      <c r="S47" s="22">
        <f t="shared" si="4"/>
        <v>11.547</v>
      </c>
      <c r="T47" s="22">
        <f t="shared" si="4"/>
        <v>-10.8675</v>
      </c>
      <c r="U47" s="22">
        <f t="shared" si="4"/>
        <v>24.2565</v>
      </c>
      <c r="V47" s="22">
        <f t="shared" si="4"/>
        <v>-22.3055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ht="12.75" customHeight="1">
      <c r="A48" s="24"/>
      <c r="B48" s="25"/>
      <c r="C48" s="17"/>
      <c r="D48" s="25"/>
      <c r="E48" s="17"/>
      <c r="F48" s="25"/>
      <c r="G48" s="17"/>
      <c r="H48" s="25"/>
      <c r="I48" s="17"/>
      <c r="J48" s="25"/>
      <c r="K48" s="17"/>
      <c r="L48" s="25"/>
      <c r="M48" s="17"/>
      <c r="N48" s="25"/>
      <c r="O48" s="17"/>
      <c r="P48" s="26"/>
      <c r="Q48" s="26"/>
      <c r="R48" s="26"/>
      <c r="S48" s="26"/>
      <c r="T48" s="26"/>
      <c r="U48" s="26"/>
      <c r="V48" s="26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2.75" customHeight="1">
      <c r="A49" s="28" t="s">
        <v>31</v>
      </c>
      <c r="P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ht="12.75" customHeight="1"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ht="12.75" customHeight="1"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ht="12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ht="12.75" customHeight="1">
      <c r="A53" s="7" t="s">
        <v>32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ht="12.75" customHeight="1">
      <c r="B54" s="20" t="s">
        <v>33</v>
      </c>
      <c r="C54" s="8"/>
      <c r="D54" s="8"/>
      <c r="E54" s="9"/>
      <c r="F54" s="20" t="s">
        <v>34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30" t="s">
        <v>35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ht="12.75" customHeight="1">
      <c r="A55" s="10" t="s">
        <v>19</v>
      </c>
      <c r="B55" s="20">
        <v>256.0</v>
      </c>
      <c r="C55" s="9"/>
      <c r="D55" s="20">
        <v>256000.0</v>
      </c>
      <c r="E55" s="9"/>
      <c r="F55" s="20">
        <v>256.0</v>
      </c>
      <c r="G55" s="9"/>
      <c r="H55" s="20">
        <v>2560.0</v>
      </c>
      <c r="I55" s="9"/>
      <c r="J55" s="20">
        <v>12800.0</v>
      </c>
      <c r="K55" s="9"/>
      <c r="L55" s="20">
        <v>25600.0</v>
      </c>
      <c r="M55" s="9"/>
      <c r="N55" s="20">
        <v>64000.0</v>
      </c>
      <c r="O55" s="9"/>
      <c r="P55" s="20">
        <v>128000.0</v>
      </c>
      <c r="Q55" s="9"/>
      <c r="R55" s="20">
        <v>256000.0</v>
      </c>
      <c r="S55" s="9"/>
      <c r="T55" s="20">
        <v>256.0</v>
      </c>
      <c r="U55" s="9"/>
      <c r="V55" s="20">
        <v>2560.0</v>
      </c>
      <c r="W55" s="9"/>
      <c r="X55" s="20">
        <v>12800.0</v>
      </c>
      <c r="Y55" s="9"/>
      <c r="Z55" s="20">
        <v>25600.0</v>
      </c>
      <c r="AA55" s="9"/>
      <c r="AB55" s="20">
        <v>64000.0</v>
      </c>
      <c r="AC55" s="9"/>
      <c r="AD55" s="20">
        <v>128000.0</v>
      </c>
      <c r="AE55" s="9"/>
      <c r="AF55" s="20">
        <v>256000.0</v>
      </c>
      <c r="AG55" s="9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ht="12.75" customHeight="1">
      <c r="B56" s="21" t="s">
        <v>29</v>
      </c>
      <c r="C56" s="21" t="s">
        <v>30</v>
      </c>
      <c r="D56" s="21" t="s">
        <v>29</v>
      </c>
      <c r="E56" s="21" t="s">
        <v>30</v>
      </c>
      <c r="F56" s="21" t="s">
        <v>29</v>
      </c>
      <c r="G56" s="21" t="s">
        <v>30</v>
      </c>
      <c r="H56" s="21" t="s">
        <v>29</v>
      </c>
      <c r="I56" s="21" t="s">
        <v>30</v>
      </c>
      <c r="J56" s="21" t="s">
        <v>29</v>
      </c>
      <c r="K56" s="21" t="s">
        <v>30</v>
      </c>
      <c r="L56" s="21" t="s">
        <v>29</v>
      </c>
      <c r="M56" s="21" t="s">
        <v>30</v>
      </c>
      <c r="N56" s="21" t="s">
        <v>29</v>
      </c>
      <c r="O56" s="21" t="s">
        <v>30</v>
      </c>
      <c r="P56" s="21" t="s">
        <v>29</v>
      </c>
      <c r="Q56" s="21" t="s">
        <v>30</v>
      </c>
      <c r="R56" s="21" t="s">
        <v>29</v>
      </c>
      <c r="S56" s="21" t="s">
        <v>30</v>
      </c>
      <c r="T56" s="21" t="s">
        <v>29</v>
      </c>
      <c r="U56" s="21" t="s">
        <v>30</v>
      </c>
      <c r="V56" s="21" t="s">
        <v>29</v>
      </c>
      <c r="W56" s="21" t="s">
        <v>30</v>
      </c>
      <c r="X56" s="21" t="s">
        <v>29</v>
      </c>
      <c r="Y56" s="21" t="s">
        <v>30</v>
      </c>
      <c r="Z56" s="21" t="s">
        <v>29</v>
      </c>
      <c r="AA56" s="21" t="s">
        <v>30</v>
      </c>
      <c r="AB56" s="21" t="s">
        <v>29</v>
      </c>
      <c r="AC56" s="21" t="s">
        <v>30</v>
      </c>
      <c r="AD56" s="21" t="s">
        <v>29</v>
      </c>
      <c r="AE56" s="21" t="s">
        <v>30</v>
      </c>
      <c r="AF56" s="21" t="s">
        <v>29</v>
      </c>
      <c r="AG56" s="21" t="s">
        <v>30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ht="12.75" customHeight="1">
      <c r="A57" s="11" t="s">
        <v>20</v>
      </c>
      <c r="B57" s="21">
        <v>11.0</v>
      </c>
      <c r="C57" s="21">
        <v>10.0</v>
      </c>
      <c r="D57" s="21">
        <v>97.0</v>
      </c>
      <c r="E57" s="21">
        <v>26.0</v>
      </c>
      <c r="F57" s="21">
        <v>118.792</v>
      </c>
      <c r="G57" s="21">
        <v>102.507</v>
      </c>
      <c r="H57" s="31">
        <v>148.655</v>
      </c>
      <c r="I57" s="31">
        <v>132.449</v>
      </c>
      <c r="J57" s="31">
        <v>477.009</v>
      </c>
      <c r="K57" s="31">
        <v>316.122</v>
      </c>
      <c r="L57" s="31">
        <v>825.99</v>
      </c>
      <c r="M57" s="31">
        <v>694.296</v>
      </c>
      <c r="N57" s="31">
        <v>2123.696</v>
      </c>
      <c r="O57" s="31">
        <v>577.973</v>
      </c>
      <c r="P57" s="31">
        <v>5535.651</v>
      </c>
      <c r="Q57" s="23">
        <v>926.364</v>
      </c>
      <c r="R57" s="21">
        <v>19659.865</v>
      </c>
      <c r="S57" s="21">
        <v>1561.4</v>
      </c>
      <c r="T57" s="21">
        <v>11.896</v>
      </c>
      <c r="U57" s="21">
        <v>7.28</v>
      </c>
      <c r="V57" s="31">
        <v>41.663</v>
      </c>
      <c r="W57" s="31">
        <v>18.331</v>
      </c>
      <c r="X57" s="31">
        <v>167.747</v>
      </c>
      <c r="Y57" s="31">
        <v>24.98</v>
      </c>
      <c r="Z57" s="31">
        <v>411.924</v>
      </c>
      <c r="AA57" s="31">
        <v>57.676</v>
      </c>
      <c r="AB57" s="31">
        <v>1697.806</v>
      </c>
      <c r="AC57" s="31">
        <v>102.741</v>
      </c>
      <c r="AD57" s="31">
        <v>5063.439</v>
      </c>
      <c r="AE57" s="31">
        <v>338.072</v>
      </c>
      <c r="AF57" s="21"/>
      <c r="AG57" s="21">
        <v>1138.576</v>
      </c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ht="12.75" customHeight="1">
      <c r="A58" s="11" t="s">
        <v>21</v>
      </c>
      <c r="B58" s="21">
        <v>16.0</v>
      </c>
      <c r="C58" s="21">
        <v>11.0</v>
      </c>
      <c r="D58" s="21">
        <v>97.0</v>
      </c>
      <c r="E58" s="21">
        <v>28.0</v>
      </c>
      <c r="F58" s="21">
        <v>111.23</v>
      </c>
      <c r="G58" s="21">
        <v>104.369</v>
      </c>
      <c r="H58" s="31">
        <v>148.856</v>
      </c>
      <c r="I58" s="31">
        <v>132.106</v>
      </c>
      <c r="J58" s="31">
        <v>388.06</v>
      </c>
      <c r="K58" s="31">
        <v>318.411</v>
      </c>
      <c r="L58" s="31">
        <v>825.867</v>
      </c>
      <c r="M58" s="31">
        <v>486.828</v>
      </c>
      <c r="N58" s="31">
        <v>2152.043</v>
      </c>
      <c r="O58" s="31">
        <v>577.777</v>
      </c>
      <c r="P58" s="31">
        <v>5398.763</v>
      </c>
      <c r="Q58" s="23">
        <v>889.466</v>
      </c>
      <c r="R58" s="21">
        <v>16127.385</v>
      </c>
      <c r="S58" s="21">
        <v>1776.046</v>
      </c>
      <c r="T58" s="21">
        <v>13.935</v>
      </c>
      <c r="U58" s="21">
        <v>7.708</v>
      </c>
      <c r="V58" s="31">
        <v>26.332</v>
      </c>
      <c r="W58" s="31">
        <v>17.708</v>
      </c>
      <c r="X58" s="31">
        <v>166.287</v>
      </c>
      <c r="Y58" s="31">
        <v>41.853</v>
      </c>
      <c r="Z58" s="31">
        <v>404.214</v>
      </c>
      <c r="AA58" s="31">
        <v>45.91</v>
      </c>
      <c r="AB58" s="31">
        <v>1710.614</v>
      </c>
      <c r="AC58" s="31">
        <v>88.863</v>
      </c>
      <c r="AD58" s="31">
        <v>4975.74</v>
      </c>
      <c r="AE58" s="31">
        <v>360.7</v>
      </c>
      <c r="AF58" s="21">
        <v>15663.219</v>
      </c>
      <c r="AG58" s="21">
        <v>1280.642</v>
      </c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ht="12.75" customHeight="1">
      <c r="A59" s="11" t="s">
        <v>22</v>
      </c>
      <c r="B59" s="21">
        <v>13.0</v>
      </c>
      <c r="C59" s="21">
        <v>11.0</v>
      </c>
      <c r="D59" s="21">
        <v>96.0</v>
      </c>
      <c r="E59" s="21">
        <v>25.0</v>
      </c>
      <c r="F59" s="21">
        <v>112.805</v>
      </c>
      <c r="G59" s="21">
        <v>107.173</v>
      </c>
      <c r="H59" s="31">
        <v>152.994</v>
      </c>
      <c r="I59" s="31">
        <v>151.854</v>
      </c>
      <c r="J59" s="31">
        <v>318.803</v>
      </c>
      <c r="K59" s="31">
        <v>204.615</v>
      </c>
      <c r="L59" s="31">
        <v>656.016</v>
      </c>
      <c r="M59" s="31">
        <v>311.049</v>
      </c>
      <c r="N59" s="31">
        <v>2425.506</v>
      </c>
      <c r="O59" s="31">
        <v>530.524</v>
      </c>
      <c r="P59" s="31">
        <v>5520.595</v>
      </c>
      <c r="Q59" s="23">
        <v>1075.637</v>
      </c>
      <c r="R59" s="21">
        <v>16532.454</v>
      </c>
      <c r="S59" s="21">
        <v>1627.492</v>
      </c>
      <c r="T59" s="21">
        <v>10.135</v>
      </c>
      <c r="U59" s="21">
        <v>7.82</v>
      </c>
      <c r="V59" s="31">
        <v>41.611</v>
      </c>
      <c r="W59" s="31">
        <v>19.082</v>
      </c>
      <c r="X59" s="31">
        <v>155.11</v>
      </c>
      <c r="Y59" s="31">
        <v>36.408</v>
      </c>
      <c r="Z59" s="31">
        <v>433.531</v>
      </c>
      <c r="AA59" s="31">
        <v>49.73</v>
      </c>
      <c r="AB59" s="31">
        <v>1732.627</v>
      </c>
      <c r="AC59" s="31">
        <v>96.452</v>
      </c>
      <c r="AD59" s="31">
        <v>4764.949</v>
      </c>
      <c r="AE59" s="31">
        <v>608.793</v>
      </c>
      <c r="AF59" s="21">
        <v>16027.69</v>
      </c>
      <c r="AG59" s="21">
        <v>1240.437</v>
      </c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ht="12.75" customHeight="1">
      <c r="A60" s="11" t="s">
        <v>23</v>
      </c>
      <c r="B60" s="21">
        <v>12.0</v>
      </c>
      <c r="C60" s="21">
        <v>11.0</v>
      </c>
      <c r="D60" s="21">
        <v>98.0</v>
      </c>
      <c r="E60" s="21">
        <v>24.0</v>
      </c>
      <c r="F60" s="21">
        <v>103.378</v>
      </c>
      <c r="G60" s="21">
        <v>119.173</v>
      </c>
      <c r="H60" s="31">
        <v>140.851</v>
      </c>
      <c r="I60" s="31">
        <v>126.954</v>
      </c>
      <c r="J60" s="31">
        <v>327.416</v>
      </c>
      <c r="K60" s="31">
        <v>280.353</v>
      </c>
      <c r="L60" s="31">
        <v>756.088</v>
      </c>
      <c r="M60" s="31">
        <v>311.682</v>
      </c>
      <c r="N60" s="31">
        <v>1895.427</v>
      </c>
      <c r="O60" s="31">
        <v>579.453</v>
      </c>
      <c r="P60" s="31">
        <v>5226.682</v>
      </c>
      <c r="Q60" s="23">
        <v>754.709</v>
      </c>
      <c r="R60" s="21">
        <v>16326.34</v>
      </c>
      <c r="S60" s="21">
        <v>1654.432</v>
      </c>
      <c r="T60" s="21">
        <v>9.454</v>
      </c>
      <c r="U60" s="21">
        <v>9.998</v>
      </c>
      <c r="V60" s="31">
        <v>42.664</v>
      </c>
      <c r="W60" s="31">
        <v>19.503</v>
      </c>
      <c r="X60" s="31">
        <v>169.847</v>
      </c>
      <c r="Y60" s="31">
        <v>24.058</v>
      </c>
      <c r="Z60" s="31">
        <v>398.39</v>
      </c>
      <c r="AA60" s="31">
        <v>42.832</v>
      </c>
      <c r="AB60" s="31">
        <v>1477.099</v>
      </c>
      <c r="AC60" s="31">
        <v>96.042</v>
      </c>
      <c r="AD60" s="31">
        <v>4803.396</v>
      </c>
      <c r="AE60" s="31">
        <v>216.395</v>
      </c>
      <c r="AF60" s="21">
        <v>16088.018</v>
      </c>
      <c r="AG60" s="21">
        <v>1278.35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ht="12.75" customHeight="1">
      <c r="A61" s="11" t="s">
        <v>24</v>
      </c>
      <c r="B61" s="21">
        <v>15.0</v>
      </c>
      <c r="C61" s="21">
        <v>12.0</v>
      </c>
      <c r="D61" s="21">
        <v>97.0</v>
      </c>
      <c r="E61" s="21">
        <v>23.0</v>
      </c>
      <c r="F61" s="21">
        <v>115.891</v>
      </c>
      <c r="G61" s="21">
        <v>116.439</v>
      </c>
      <c r="H61" s="31">
        <v>133.116</v>
      </c>
      <c r="I61" s="31">
        <v>142.929</v>
      </c>
      <c r="J61" s="31">
        <v>288.562</v>
      </c>
      <c r="K61" s="31">
        <v>204.417</v>
      </c>
      <c r="L61" s="31">
        <v>747.757</v>
      </c>
      <c r="M61" s="21"/>
      <c r="N61" s="31">
        <v>1949.711</v>
      </c>
      <c r="O61" s="31">
        <v>855.054</v>
      </c>
      <c r="P61" s="31">
        <v>5539.906</v>
      </c>
      <c r="Q61" s="23">
        <v>857.725</v>
      </c>
      <c r="R61" s="21">
        <v>15926.363</v>
      </c>
      <c r="S61" s="21">
        <v>1624.374</v>
      </c>
      <c r="T61" s="21">
        <v>15.55</v>
      </c>
      <c r="U61" s="21">
        <v>10.298</v>
      </c>
      <c r="V61" s="31">
        <v>33.699</v>
      </c>
      <c r="W61" s="31">
        <v>17.215</v>
      </c>
      <c r="X61" s="31">
        <v>147.309</v>
      </c>
      <c r="Y61" s="31">
        <v>42.34</v>
      </c>
      <c r="Z61" s="31">
        <v>429.382</v>
      </c>
      <c r="AA61" s="21"/>
      <c r="AB61" s="31">
        <v>1549.812</v>
      </c>
      <c r="AC61" s="31">
        <v>93.562</v>
      </c>
      <c r="AD61" s="31">
        <v>5067.553</v>
      </c>
      <c r="AE61" s="31">
        <v>415.963</v>
      </c>
      <c r="AF61" s="21">
        <v>15593.811</v>
      </c>
      <c r="AG61" s="21">
        <v>1208.15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ht="12.75" customHeight="1">
      <c r="A62" s="13" t="s">
        <v>25</v>
      </c>
      <c r="B62" s="13">
        <f t="shared" ref="B62:AG62" si="5">MEDIAN(B57:B61)</f>
        <v>13</v>
      </c>
      <c r="C62" s="13">
        <f t="shared" si="5"/>
        <v>11</v>
      </c>
      <c r="D62" s="13">
        <f t="shared" si="5"/>
        <v>97</v>
      </c>
      <c r="E62" s="13">
        <f t="shared" si="5"/>
        <v>25</v>
      </c>
      <c r="F62" s="13">
        <f t="shared" si="5"/>
        <v>112.805</v>
      </c>
      <c r="G62" s="13">
        <f t="shared" si="5"/>
        <v>107.173</v>
      </c>
      <c r="H62" s="13">
        <f t="shared" si="5"/>
        <v>148.655</v>
      </c>
      <c r="I62" s="13">
        <f t="shared" si="5"/>
        <v>132.449</v>
      </c>
      <c r="J62" s="13">
        <f t="shared" si="5"/>
        <v>327.416</v>
      </c>
      <c r="K62" s="13">
        <f t="shared" si="5"/>
        <v>280.353</v>
      </c>
      <c r="L62" s="13">
        <f t="shared" si="5"/>
        <v>756.088</v>
      </c>
      <c r="M62" s="13">
        <f t="shared" si="5"/>
        <v>399.255</v>
      </c>
      <c r="N62" s="13">
        <f t="shared" si="5"/>
        <v>2123.696</v>
      </c>
      <c r="O62" s="13">
        <f t="shared" si="5"/>
        <v>577.973</v>
      </c>
      <c r="P62" s="13">
        <f t="shared" si="5"/>
        <v>5520.595</v>
      </c>
      <c r="Q62" s="13">
        <f t="shared" si="5"/>
        <v>889.466</v>
      </c>
      <c r="R62" s="13">
        <f t="shared" si="5"/>
        <v>16326.34</v>
      </c>
      <c r="S62" s="13">
        <f t="shared" si="5"/>
        <v>1627.492</v>
      </c>
      <c r="T62" s="13">
        <f t="shared" si="5"/>
        <v>11.896</v>
      </c>
      <c r="U62" s="13">
        <f t="shared" si="5"/>
        <v>7.82</v>
      </c>
      <c r="V62" s="32">
        <f t="shared" si="5"/>
        <v>41.611</v>
      </c>
      <c r="W62" s="13">
        <f t="shared" si="5"/>
        <v>18.331</v>
      </c>
      <c r="X62" s="32">
        <f t="shared" si="5"/>
        <v>166.287</v>
      </c>
      <c r="Y62" s="13">
        <f t="shared" si="5"/>
        <v>36.408</v>
      </c>
      <c r="Z62" s="32">
        <f t="shared" si="5"/>
        <v>411.924</v>
      </c>
      <c r="AA62" s="13">
        <f t="shared" si="5"/>
        <v>47.82</v>
      </c>
      <c r="AB62" s="13">
        <f t="shared" si="5"/>
        <v>1697.806</v>
      </c>
      <c r="AC62" s="13">
        <f t="shared" si="5"/>
        <v>96.042</v>
      </c>
      <c r="AD62" s="32">
        <f t="shared" si="5"/>
        <v>4975.74</v>
      </c>
      <c r="AE62" s="13">
        <f t="shared" si="5"/>
        <v>360.7</v>
      </c>
      <c r="AF62" s="32">
        <f t="shared" si="5"/>
        <v>15845.4545</v>
      </c>
      <c r="AG62" s="13">
        <f t="shared" si="5"/>
        <v>1240.437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ht="12.75" customHeight="1">
      <c r="A63" s="33" t="s">
        <v>36</v>
      </c>
      <c r="B63" s="34">
        <f>(B62-C62)/C62*100</f>
        <v>18.18181818</v>
      </c>
      <c r="C63" s="17"/>
      <c r="D63" s="34">
        <f>(D62-E62)/E62*100</f>
        <v>288</v>
      </c>
      <c r="E63" s="17"/>
      <c r="F63" s="34">
        <f>(F62-G62)/G62*100</f>
        <v>5.255054911</v>
      </c>
      <c r="G63" s="17"/>
      <c r="H63" s="34">
        <f>(H62-I62)/I62*100</f>
        <v>12.23565297</v>
      </c>
      <c r="I63" s="17"/>
      <c r="J63" s="34">
        <f>(J62-K62)/K62*100</f>
        <v>16.78705061</v>
      </c>
      <c r="K63" s="17"/>
      <c r="L63" s="34">
        <f>(L62-M62)/M62*100</f>
        <v>89.3747104</v>
      </c>
      <c r="M63" s="17"/>
      <c r="N63" s="34">
        <f>(N62-O62)/O62*100</f>
        <v>267.4386174</v>
      </c>
      <c r="O63" s="17"/>
      <c r="P63" s="34">
        <f>(P62-Q62)/Q62*100</f>
        <v>520.6639714</v>
      </c>
      <c r="Q63" s="17"/>
      <c r="R63" s="34">
        <f>(R62-S62)/S62*100</f>
        <v>903.1594625</v>
      </c>
      <c r="S63" s="17"/>
      <c r="T63" s="34">
        <f>(T62-U62)/U62*100</f>
        <v>52.12276215</v>
      </c>
      <c r="U63" s="17"/>
      <c r="V63" s="34">
        <f>(V62-W62)/W62*100</f>
        <v>126.9979816</v>
      </c>
      <c r="W63" s="17"/>
      <c r="X63" s="34">
        <f>(X62-Y62)/Y62*100</f>
        <v>356.7320369</v>
      </c>
      <c r="Y63" s="17"/>
      <c r="Z63" s="34">
        <f>(Z62-AA62)/AA62*100</f>
        <v>761.4052698</v>
      </c>
      <c r="AA63" s="17"/>
      <c r="AB63" s="34">
        <f>(AB62-AC62)/AC62*100</f>
        <v>1667.774515</v>
      </c>
      <c r="AC63" s="17"/>
      <c r="AD63" s="34">
        <f>(AD62-AE62)/AE62*100</f>
        <v>1279.467702</v>
      </c>
      <c r="AE63" s="17"/>
      <c r="AF63" s="34">
        <f>(AF62-AG62)/AG62*100</f>
        <v>1177.40905</v>
      </c>
      <c r="AG63" s="17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ht="12.75" customHeight="1">
      <c r="A64" s="3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ht="12.75" customHeight="1">
      <c r="A65" s="36" t="s">
        <v>37</v>
      </c>
      <c r="B65" s="8"/>
      <c r="C65" s="8"/>
      <c r="D65" s="8"/>
      <c r="E65" s="37"/>
      <c r="F65" s="37"/>
      <c r="G65" s="38"/>
      <c r="I65" s="20" t="s">
        <v>38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9"/>
      <c r="W65" s="20" t="s">
        <v>39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9"/>
      <c r="AK65" s="6"/>
      <c r="AL65" s="6"/>
      <c r="AM65" s="6"/>
      <c r="AN65" s="6"/>
      <c r="AO65" s="6"/>
      <c r="AP65" s="6"/>
      <c r="AQ65" s="6"/>
      <c r="AR65" s="6"/>
    </row>
    <row r="66" ht="12.75" customHeight="1">
      <c r="A66" s="39"/>
      <c r="B66" s="40" t="s">
        <v>40</v>
      </c>
      <c r="C66" s="40" t="s">
        <v>41</v>
      </c>
      <c r="H66" s="10" t="s">
        <v>19</v>
      </c>
      <c r="I66" s="20">
        <v>256.0</v>
      </c>
      <c r="J66" s="9"/>
      <c r="K66" s="20">
        <v>2560.0</v>
      </c>
      <c r="L66" s="9"/>
      <c r="M66" s="20">
        <v>12800.0</v>
      </c>
      <c r="N66" s="9"/>
      <c r="O66" s="20">
        <v>25600.0</v>
      </c>
      <c r="P66" s="9"/>
      <c r="Q66" s="20">
        <v>64000.0</v>
      </c>
      <c r="R66" s="9"/>
      <c r="S66" s="20">
        <v>128000.0</v>
      </c>
      <c r="T66" s="9"/>
      <c r="U66" s="20">
        <v>256000.0</v>
      </c>
      <c r="V66" s="9"/>
      <c r="W66" s="20">
        <v>256.0</v>
      </c>
      <c r="X66" s="9"/>
      <c r="Y66" s="20">
        <v>2560.0</v>
      </c>
      <c r="Z66" s="9"/>
      <c r="AA66" s="20">
        <v>12800.0</v>
      </c>
      <c r="AB66" s="9"/>
      <c r="AC66" s="20">
        <v>25600.0</v>
      </c>
      <c r="AD66" s="9"/>
      <c r="AE66" s="20">
        <v>64000.0</v>
      </c>
      <c r="AF66" s="9"/>
      <c r="AG66" s="20">
        <v>128000.0</v>
      </c>
      <c r="AH66" s="9"/>
      <c r="AI66" s="20">
        <v>256000.0</v>
      </c>
      <c r="AJ66" s="9"/>
      <c r="AK66" s="6"/>
      <c r="AL66" s="6"/>
      <c r="AM66" s="6"/>
      <c r="AN66" s="6"/>
      <c r="AO66" s="6"/>
      <c r="AP66" s="6"/>
      <c r="AQ66" s="6"/>
      <c r="AR66" s="6"/>
    </row>
    <row r="67" ht="12.75" customHeight="1">
      <c r="A67" s="11" t="s">
        <v>20</v>
      </c>
      <c r="B67" s="41">
        <v>34635.353130701</v>
      </c>
      <c r="C67" s="41">
        <v>432.734833949303</v>
      </c>
      <c r="D67" s="42"/>
      <c r="H67" s="43" t="s">
        <v>42</v>
      </c>
      <c r="I67" s="21" t="s">
        <v>29</v>
      </c>
      <c r="J67" s="21" t="s">
        <v>30</v>
      </c>
      <c r="K67" s="21" t="s">
        <v>29</v>
      </c>
      <c r="L67" s="21" t="s">
        <v>30</v>
      </c>
      <c r="M67" s="21" t="s">
        <v>29</v>
      </c>
      <c r="N67" s="21" t="s">
        <v>30</v>
      </c>
      <c r="O67" s="21" t="s">
        <v>29</v>
      </c>
      <c r="P67" s="21" t="s">
        <v>30</v>
      </c>
      <c r="Q67" s="21" t="s">
        <v>29</v>
      </c>
      <c r="R67" s="21" t="s">
        <v>30</v>
      </c>
      <c r="S67" s="21" t="s">
        <v>29</v>
      </c>
      <c r="T67" s="21" t="s">
        <v>30</v>
      </c>
      <c r="U67" s="21" t="s">
        <v>29</v>
      </c>
      <c r="V67" s="21" t="s">
        <v>30</v>
      </c>
      <c r="W67" s="21" t="s">
        <v>29</v>
      </c>
      <c r="X67" s="21" t="s">
        <v>30</v>
      </c>
      <c r="Y67" s="21" t="s">
        <v>29</v>
      </c>
      <c r="Z67" s="21" t="s">
        <v>30</v>
      </c>
      <c r="AA67" s="21" t="s">
        <v>29</v>
      </c>
      <c r="AB67" s="21" t="s">
        <v>30</v>
      </c>
      <c r="AC67" s="21" t="s">
        <v>29</v>
      </c>
      <c r="AD67" s="21" t="s">
        <v>30</v>
      </c>
      <c r="AE67" s="21" t="s">
        <v>29</v>
      </c>
      <c r="AF67" s="21" t="s">
        <v>30</v>
      </c>
      <c r="AG67" s="21" t="s">
        <v>29</v>
      </c>
      <c r="AH67" s="21" t="s">
        <v>30</v>
      </c>
      <c r="AI67" s="21" t="s">
        <v>29</v>
      </c>
      <c r="AJ67" s="21" t="s">
        <v>30</v>
      </c>
      <c r="AK67" s="6"/>
      <c r="AL67" s="6"/>
      <c r="AM67" s="6"/>
      <c r="AN67" s="6"/>
      <c r="AO67" s="6"/>
      <c r="AP67" s="6"/>
      <c r="AQ67" s="6"/>
      <c r="AR67" s="6"/>
    </row>
    <row r="68" ht="12.75" customHeight="1">
      <c r="A68" s="11" t="s">
        <v>21</v>
      </c>
      <c r="B68" s="41">
        <v>33822.0927699146</v>
      </c>
      <c r="C68" s="41">
        <v>373.999363448063</v>
      </c>
      <c r="D68" s="42"/>
      <c r="H68" s="11"/>
      <c r="I68" s="31">
        <v>13.0</v>
      </c>
      <c r="J68" s="31">
        <v>11.0</v>
      </c>
      <c r="K68" s="31">
        <v>21.0</v>
      </c>
      <c r="L68" s="31">
        <v>15.0</v>
      </c>
      <c r="M68" s="31">
        <v>65.0</v>
      </c>
      <c r="N68" s="31">
        <v>18.0</v>
      </c>
      <c r="O68" s="31">
        <v>82.0</v>
      </c>
      <c r="P68" s="31">
        <v>19.0</v>
      </c>
      <c r="Q68" s="31">
        <v>84.0</v>
      </c>
      <c r="R68" s="31">
        <v>21.0</v>
      </c>
      <c r="S68" s="31">
        <v>92.0</v>
      </c>
      <c r="T68" s="31">
        <v>24.0</v>
      </c>
      <c r="U68" s="31">
        <v>97.0</v>
      </c>
      <c r="V68" s="31">
        <v>25.0</v>
      </c>
      <c r="W68" s="44">
        <v>13.0</v>
      </c>
      <c r="X68" s="31">
        <v>7.0</v>
      </c>
      <c r="Y68" s="31">
        <v>23.0</v>
      </c>
      <c r="Z68" s="31">
        <v>17.0</v>
      </c>
      <c r="AA68" s="31">
        <v>17.0</v>
      </c>
      <c r="AB68" s="31">
        <v>20.0</v>
      </c>
      <c r="AC68" s="31">
        <v>21.0</v>
      </c>
      <c r="AD68" s="31">
        <v>24.0</v>
      </c>
      <c r="AE68" s="31">
        <v>25.0</v>
      </c>
      <c r="AF68" s="31">
        <v>25.0</v>
      </c>
      <c r="AG68" s="31">
        <v>24.0</v>
      </c>
      <c r="AH68" s="31">
        <v>31.0</v>
      </c>
      <c r="AI68" s="31">
        <v>25.0</v>
      </c>
      <c r="AJ68" s="31">
        <v>41.0</v>
      </c>
      <c r="AK68" s="6"/>
      <c r="AL68" s="6"/>
      <c r="AM68" s="6"/>
      <c r="AN68" s="6"/>
      <c r="AO68" s="6"/>
      <c r="AP68" s="6"/>
      <c r="AQ68" s="6"/>
      <c r="AR68" s="6"/>
    </row>
    <row r="69" ht="12.75" customHeight="1">
      <c r="A69" s="11" t="s">
        <v>22</v>
      </c>
      <c r="B69" s="41">
        <v>33581.6287496574</v>
      </c>
      <c r="C69" s="41">
        <v>286.649176548784</v>
      </c>
      <c r="D69" s="42"/>
      <c r="H69" s="1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45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6"/>
      <c r="AL69" s="6"/>
      <c r="AM69" s="6"/>
      <c r="AN69" s="6"/>
      <c r="AO69" s="6"/>
      <c r="AP69" s="6"/>
      <c r="AQ69" s="6"/>
      <c r="AR69" s="6"/>
    </row>
    <row r="70" ht="12.75" customHeight="1">
      <c r="A70" s="11" t="s">
        <v>23</v>
      </c>
      <c r="B70" s="41">
        <v>33341.1647294002</v>
      </c>
      <c r="C70" s="41">
        <v>271.086786928798</v>
      </c>
      <c r="D70" s="42"/>
      <c r="H70" s="1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45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6"/>
      <c r="AL70" s="6"/>
      <c r="AM70" s="6"/>
      <c r="AN70" s="6"/>
      <c r="AO70" s="6"/>
      <c r="AP70" s="6"/>
      <c r="AQ70" s="6"/>
      <c r="AR70" s="6"/>
    </row>
    <row r="71" ht="12.75" customHeight="1">
      <c r="A71" s="11" t="s">
        <v>24</v>
      </c>
      <c r="B71" s="41">
        <v>32086.6353210019</v>
      </c>
      <c r="C71" s="41">
        <v>315.263892946824</v>
      </c>
      <c r="D71" s="42"/>
      <c r="H71" s="1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45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6"/>
      <c r="AL71" s="6"/>
      <c r="AM71" s="6"/>
      <c r="AN71" s="6"/>
      <c r="AO71" s="6"/>
      <c r="AP71" s="6"/>
      <c r="AQ71" s="6"/>
      <c r="AR71" s="6"/>
    </row>
    <row r="72" ht="12.75" customHeight="1">
      <c r="A72" s="13" t="s">
        <v>25</v>
      </c>
      <c r="B72" s="46">
        <f t="shared" ref="B72:C72" si="6">MEDIAN(B67:B71)</f>
        <v>33581.62875</v>
      </c>
      <c r="C72" s="46">
        <f t="shared" si="6"/>
        <v>315.2638929</v>
      </c>
      <c r="H72" s="13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45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6"/>
      <c r="AL72" s="6"/>
      <c r="AM72" s="6"/>
      <c r="AN72" s="6"/>
      <c r="AO72" s="6"/>
      <c r="AP72" s="6"/>
      <c r="AQ72" s="6"/>
      <c r="AR72" s="6"/>
    </row>
    <row r="73" ht="12.75" customHeight="1">
      <c r="A73" s="47"/>
      <c r="B73" s="48"/>
      <c r="C73" s="48"/>
      <c r="H73" s="3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6"/>
      <c r="AL73" s="6"/>
      <c r="AM73" s="6"/>
      <c r="AN73" s="6"/>
      <c r="AO73" s="6"/>
      <c r="AP73" s="6"/>
      <c r="AQ73" s="6"/>
      <c r="AR73" s="6"/>
    </row>
    <row r="74" ht="12.75" customHeight="1">
      <c r="A74" s="47"/>
      <c r="B74" s="48"/>
      <c r="C74" s="48"/>
      <c r="H74" s="49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6"/>
      <c r="AL74" s="6"/>
      <c r="AM74" s="6"/>
      <c r="AN74" s="6"/>
      <c r="AO74" s="6"/>
      <c r="AP74" s="6"/>
      <c r="AQ74" s="6"/>
      <c r="AR74" s="6"/>
    </row>
    <row r="75" ht="12.75" customHeight="1">
      <c r="A75" s="50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12.75" customHeight="1">
      <c r="A76" s="18" t="s">
        <v>43</v>
      </c>
      <c r="B76" s="8"/>
      <c r="C76" s="8"/>
      <c r="D76" s="8"/>
      <c r="E76" s="8"/>
      <c r="F76" s="8"/>
      <c r="G76" s="8"/>
      <c r="H76" s="9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12.75" customHeight="1">
      <c r="A77" s="10" t="s">
        <v>19</v>
      </c>
      <c r="B77" s="31">
        <v>256.0</v>
      </c>
      <c r="C77" s="31">
        <v>2560.0</v>
      </c>
      <c r="D77" s="31">
        <v>12800.0</v>
      </c>
      <c r="E77" s="31">
        <v>25600.0</v>
      </c>
      <c r="F77" s="31">
        <v>64000.0</v>
      </c>
      <c r="G77" s="31">
        <v>128000.0</v>
      </c>
      <c r="H77" s="31">
        <v>256000.0</v>
      </c>
      <c r="I77" s="10"/>
      <c r="O77" s="6"/>
      <c r="P77" s="53" t="s">
        <v>44</v>
      </c>
      <c r="Q77" s="20">
        <v>1.0</v>
      </c>
      <c r="R77" s="9"/>
      <c r="S77" s="20">
        <v>10.0</v>
      </c>
      <c r="T77" s="9"/>
      <c r="U77" s="20">
        <v>50.0</v>
      </c>
      <c r="V77" s="9"/>
      <c r="W77" s="20">
        <v>100.0</v>
      </c>
      <c r="X77" s="9"/>
      <c r="Y77" s="20">
        <v>250.0</v>
      </c>
      <c r="Z77" s="9"/>
      <c r="AA77" s="20">
        <v>500.0</v>
      </c>
      <c r="AB77" s="9"/>
      <c r="AC77" s="20">
        <v>1024.0</v>
      </c>
      <c r="AD77" s="9"/>
      <c r="AE77" s="20"/>
      <c r="AF77" s="9"/>
      <c r="AG77" s="20"/>
      <c r="AH77" s="9"/>
      <c r="AI77" s="20"/>
      <c r="AJ77" s="9"/>
      <c r="AK77" s="20"/>
      <c r="AL77" s="9"/>
      <c r="AM77" s="20"/>
      <c r="AN77" s="9"/>
      <c r="AO77" s="20"/>
      <c r="AP77" s="9"/>
      <c r="AQ77" s="20"/>
      <c r="AR77" s="9"/>
    </row>
    <row r="78" ht="12.75" customHeight="1">
      <c r="A78" s="11" t="s">
        <v>20</v>
      </c>
      <c r="B78" s="23">
        <v>30243.0</v>
      </c>
      <c r="C78" s="10">
        <v>78883.0</v>
      </c>
      <c r="D78" s="10">
        <v>172800.0</v>
      </c>
      <c r="E78" s="10">
        <v>306526.0</v>
      </c>
      <c r="F78" s="10">
        <v>611591.0</v>
      </c>
      <c r="G78" s="10">
        <v>1165807.0</v>
      </c>
      <c r="H78" s="10">
        <v>2471871.0</v>
      </c>
      <c r="I78" s="10"/>
      <c r="O78" s="6"/>
      <c r="P78" s="6"/>
      <c r="Q78" s="53" t="s">
        <v>45</v>
      </c>
      <c r="R78" s="53" t="s">
        <v>46</v>
      </c>
      <c r="S78" s="53" t="s">
        <v>45</v>
      </c>
      <c r="T78" s="53" t="s">
        <v>46</v>
      </c>
      <c r="U78" s="53" t="s">
        <v>45</v>
      </c>
      <c r="V78" s="53" t="s">
        <v>46</v>
      </c>
      <c r="W78" s="53" t="s">
        <v>45</v>
      </c>
      <c r="X78" s="53" t="s">
        <v>46</v>
      </c>
      <c r="Y78" s="53" t="s">
        <v>45</v>
      </c>
      <c r="Z78" s="53" t="s">
        <v>46</v>
      </c>
      <c r="AA78" s="53" t="s">
        <v>45</v>
      </c>
      <c r="AB78" s="53" t="s">
        <v>46</v>
      </c>
      <c r="AC78" s="53" t="s">
        <v>45</v>
      </c>
      <c r="AD78" s="53" t="s">
        <v>46</v>
      </c>
      <c r="AE78" s="53"/>
      <c r="AF78" s="53"/>
      <c r="AG78" s="53"/>
      <c r="AH78" s="53"/>
      <c r="AI78" s="53"/>
      <c r="AJ78" s="53"/>
      <c r="AK78" s="6"/>
      <c r="AL78" s="6"/>
      <c r="AM78" s="6"/>
      <c r="AN78" s="6"/>
      <c r="AO78" s="6"/>
      <c r="AP78" s="6"/>
      <c r="AQ78" s="6"/>
      <c r="AR78" s="6"/>
    </row>
    <row r="79" ht="12.75" customHeight="1">
      <c r="A79" s="11" t="s">
        <v>21</v>
      </c>
      <c r="B79" s="23">
        <v>32168.0</v>
      </c>
      <c r="C79" s="10">
        <v>91174.0</v>
      </c>
      <c r="D79" s="10">
        <v>172117.0</v>
      </c>
      <c r="E79" s="10">
        <v>277993.0</v>
      </c>
      <c r="F79" s="10">
        <v>611790.0</v>
      </c>
      <c r="G79" s="10">
        <v>1151287.0</v>
      </c>
      <c r="H79" s="10">
        <v>2231748.0</v>
      </c>
      <c r="I79" s="10"/>
      <c r="O79" s="6"/>
      <c r="P79" s="53" t="s">
        <v>47</v>
      </c>
      <c r="Q79" s="23">
        <v>7.0</v>
      </c>
      <c r="R79" s="54">
        <v>11.0</v>
      </c>
      <c r="S79" s="23">
        <v>17.0</v>
      </c>
      <c r="T79" s="55">
        <v>15.0</v>
      </c>
      <c r="U79" s="23">
        <v>20.0</v>
      </c>
      <c r="V79" s="55">
        <v>18.0</v>
      </c>
      <c r="W79" s="23">
        <v>24.0</v>
      </c>
      <c r="X79" s="55">
        <v>19.0</v>
      </c>
      <c r="Y79" s="23">
        <v>25.0</v>
      </c>
      <c r="Z79" s="55">
        <v>21.0</v>
      </c>
      <c r="AA79" s="23">
        <v>31.0</v>
      </c>
      <c r="AB79" s="55">
        <v>24.0</v>
      </c>
      <c r="AC79" s="23">
        <v>41.0</v>
      </c>
      <c r="AD79" s="55">
        <v>25.0</v>
      </c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12.75" customHeight="1">
      <c r="A80" s="11" t="s">
        <v>22</v>
      </c>
      <c r="B80" s="23">
        <v>33747.0</v>
      </c>
      <c r="C80" s="10">
        <v>94813.0</v>
      </c>
      <c r="D80" s="10">
        <v>200992.0</v>
      </c>
      <c r="E80" s="10">
        <v>288244.0</v>
      </c>
      <c r="F80" s="10">
        <v>615720.0</v>
      </c>
      <c r="G80" s="10">
        <v>1153243.0</v>
      </c>
      <c r="H80" s="10">
        <v>2211157.0</v>
      </c>
      <c r="I80" s="10"/>
      <c r="O80" s="6"/>
      <c r="P80" s="53" t="s">
        <v>48</v>
      </c>
      <c r="Q80" s="53">
        <v>11.0</v>
      </c>
      <c r="R80" s="54">
        <v>13.0</v>
      </c>
      <c r="S80" s="23">
        <v>23.0</v>
      </c>
      <c r="T80" s="55">
        <v>21.0</v>
      </c>
      <c r="U80" s="23">
        <v>17.0</v>
      </c>
      <c r="V80" s="55">
        <v>65.0</v>
      </c>
      <c r="W80" s="23">
        <v>21.0</v>
      </c>
      <c r="X80" s="55">
        <v>82.0</v>
      </c>
      <c r="Y80" s="23">
        <v>25.0</v>
      </c>
      <c r="Z80" s="55">
        <v>84.0</v>
      </c>
      <c r="AA80" s="23">
        <v>24.0</v>
      </c>
      <c r="AB80" s="55">
        <v>92.0</v>
      </c>
      <c r="AC80" s="23">
        <v>25.0</v>
      </c>
      <c r="AD80" s="55">
        <v>97.0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12.75" customHeight="1">
      <c r="A81" s="11" t="s">
        <v>23</v>
      </c>
      <c r="B81" s="23">
        <v>31107.0</v>
      </c>
      <c r="C81" s="10">
        <v>95319.0</v>
      </c>
      <c r="D81" s="10">
        <v>181807.0</v>
      </c>
      <c r="E81" s="10">
        <v>300442.0</v>
      </c>
      <c r="F81" s="10">
        <v>612723.0</v>
      </c>
      <c r="G81" s="10">
        <v>1151957.0</v>
      </c>
      <c r="H81" s="10">
        <v>2286354.0</v>
      </c>
      <c r="I81" s="10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12.75" customHeight="1">
      <c r="A82" s="11" t="s">
        <v>24</v>
      </c>
      <c r="C82" s="23">
        <v>85728.0</v>
      </c>
      <c r="D82" s="10">
        <v>173611.0</v>
      </c>
      <c r="E82" s="10">
        <v>282510.0</v>
      </c>
      <c r="F82" s="10">
        <v>612587.0</v>
      </c>
      <c r="G82" s="10">
        <v>1166811.0</v>
      </c>
      <c r="H82" s="10">
        <v>2233906.0</v>
      </c>
      <c r="O82" s="6"/>
      <c r="P82" s="6"/>
      <c r="Q82" s="54"/>
      <c r="R82" s="55"/>
      <c r="S82" s="55"/>
      <c r="T82" s="55"/>
      <c r="U82" s="55"/>
      <c r="V82" s="55"/>
      <c r="W82" s="5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12.75" customHeight="1">
      <c r="A83" s="13" t="s">
        <v>25</v>
      </c>
      <c r="B83" s="13">
        <f t="shared" ref="B83:H83" si="7">MEDIAN(B78:B82)</f>
        <v>31637.5</v>
      </c>
      <c r="C83" s="13">
        <f t="shared" si="7"/>
        <v>91174</v>
      </c>
      <c r="D83" s="13">
        <f t="shared" si="7"/>
        <v>173611</v>
      </c>
      <c r="E83" s="13">
        <f t="shared" si="7"/>
        <v>288244</v>
      </c>
      <c r="F83" s="13">
        <f t="shared" si="7"/>
        <v>612587</v>
      </c>
      <c r="G83" s="13">
        <f t="shared" si="7"/>
        <v>1153243</v>
      </c>
      <c r="H83" s="13">
        <f t="shared" si="7"/>
        <v>2233906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12.75" customHeight="1">
      <c r="A84" s="5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12.75" customHeight="1">
      <c r="A85" s="36" t="s">
        <v>49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12.75" customHeight="1">
      <c r="A86" s="10" t="s">
        <v>19</v>
      </c>
      <c r="B86" s="56">
        <v>256.0</v>
      </c>
      <c r="C86" s="9"/>
      <c r="D86" s="56">
        <v>2560.0</v>
      </c>
      <c r="E86" s="9"/>
      <c r="F86" s="56">
        <v>12800.0</v>
      </c>
      <c r="G86" s="9"/>
      <c r="H86" s="56">
        <v>25600.0</v>
      </c>
      <c r="I86" s="9"/>
      <c r="J86" s="56">
        <v>64000.0</v>
      </c>
      <c r="K86" s="9"/>
      <c r="L86" s="56">
        <v>128000.0</v>
      </c>
      <c r="M86" s="9"/>
      <c r="N86" s="56">
        <v>256000.0</v>
      </c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12.75" customHeight="1">
      <c r="B87" s="57" t="s">
        <v>50</v>
      </c>
      <c r="C87" s="57" t="s">
        <v>51</v>
      </c>
      <c r="D87" s="57" t="s">
        <v>50</v>
      </c>
      <c r="E87" s="57" t="s">
        <v>51</v>
      </c>
      <c r="F87" s="57" t="s">
        <v>50</v>
      </c>
      <c r="G87" s="57" t="s">
        <v>51</v>
      </c>
      <c r="H87" s="57" t="s">
        <v>50</v>
      </c>
      <c r="I87" s="57" t="s">
        <v>51</v>
      </c>
      <c r="J87" s="57" t="s">
        <v>50</v>
      </c>
      <c r="K87" s="57" t="s">
        <v>51</v>
      </c>
      <c r="L87" s="57" t="s">
        <v>50</v>
      </c>
      <c r="M87" s="57" t="s">
        <v>51</v>
      </c>
      <c r="N87" s="57" t="s">
        <v>50</v>
      </c>
      <c r="O87" s="57" t="s">
        <v>51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12.75" customHeight="1">
      <c r="A88" s="11" t="s">
        <v>20</v>
      </c>
      <c r="B88" s="23">
        <v>3676395.0</v>
      </c>
      <c r="C88" s="23">
        <v>299936.0</v>
      </c>
      <c r="D88" s="23">
        <v>4.0106159E7</v>
      </c>
      <c r="E88" s="23">
        <v>1.1826055E7</v>
      </c>
      <c r="F88" s="23">
        <v>1.69056554E8</v>
      </c>
      <c r="G88" s="23">
        <v>2.639663E7</v>
      </c>
      <c r="H88" s="23">
        <v>4.41068982E8</v>
      </c>
      <c r="I88" s="23">
        <v>3.1990677E7</v>
      </c>
      <c r="J88" s="23">
        <v>9.38248113E8</v>
      </c>
      <c r="K88" s="23">
        <v>6.4483566E7</v>
      </c>
      <c r="L88" s="23">
        <v>1.928947015E9</v>
      </c>
      <c r="M88" s="23">
        <v>1.35108077E8</v>
      </c>
      <c r="N88" s="23">
        <v>3.701858614E9</v>
      </c>
      <c r="O88" s="53">
        <v>2.61099861E8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12.75" customHeight="1">
      <c r="A89" s="11" t="s">
        <v>21</v>
      </c>
      <c r="B89" s="23">
        <v>3982138.0</v>
      </c>
      <c r="C89" s="23">
        <v>1400307.0</v>
      </c>
      <c r="D89" s="23">
        <v>3.7318498E7</v>
      </c>
      <c r="E89" s="23">
        <v>7912044.0</v>
      </c>
      <c r="F89" s="23">
        <v>2.1018667E8</v>
      </c>
      <c r="G89" s="23">
        <v>2.2159059E7</v>
      </c>
      <c r="H89" s="23">
        <v>3.72592474E8</v>
      </c>
      <c r="I89" s="23">
        <v>3.9205263E7</v>
      </c>
      <c r="J89" s="23">
        <v>9.92499274E8</v>
      </c>
      <c r="K89" s="23">
        <v>5.8964793E7</v>
      </c>
      <c r="L89" s="23">
        <v>1.918236972E9</v>
      </c>
      <c r="M89" s="23">
        <v>1.21698668E8</v>
      </c>
      <c r="N89" s="23">
        <v>3.756613684E9</v>
      </c>
      <c r="O89" s="53">
        <v>2.38289324E8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12.75" customHeight="1">
      <c r="A90" s="11" t="s">
        <v>22</v>
      </c>
      <c r="B90" s="23">
        <v>3651291.0</v>
      </c>
      <c r="C90" s="23">
        <v>1296984.0</v>
      </c>
      <c r="D90" s="23">
        <v>3.7772923E7</v>
      </c>
      <c r="E90" s="23">
        <v>1.0066054E7</v>
      </c>
      <c r="F90" s="23">
        <v>1.78821035E8</v>
      </c>
      <c r="G90" s="23">
        <v>2.946992E7</v>
      </c>
      <c r="H90" s="23">
        <v>3.61038045E8</v>
      </c>
      <c r="I90" s="23">
        <v>3.3370984E7</v>
      </c>
      <c r="J90" s="23">
        <v>8.65322334E8</v>
      </c>
      <c r="K90" s="23">
        <v>6.6318135E7</v>
      </c>
      <c r="L90" s="23">
        <v>1.638578083E9</v>
      </c>
      <c r="M90" s="23">
        <v>1.26443319E8</v>
      </c>
      <c r="N90" s="23">
        <v>4.053796011E9</v>
      </c>
      <c r="O90" s="53">
        <v>2.40409475E8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12.75" customHeight="1">
      <c r="A91" s="11" t="s">
        <v>23</v>
      </c>
      <c r="B91" s="23">
        <v>4075264.0</v>
      </c>
      <c r="C91" s="23">
        <v>1227315.0</v>
      </c>
      <c r="D91" s="23">
        <v>4.0636466E7</v>
      </c>
      <c r="E91" s="23">
        <v>1.0215433E7</v>
      </c>
      <c r="F91" s="23">
        <v>1.81874229E8</v>
      </c>
      <c r="G91" s="23">
        <v>2.6840408E7</v>
      </c>
      <c r="H91" s="23">
        <v>3.95062873E8</v>
      </c>
      <c r="I91" s="23">
        <v>3.757457E7</v>
      </c>
      <c r="J91" s="23">
        <v>9.78641431E8</v>
      </c>
      <c r="K91" s="23">
        <v>6.8294406E7</v>
      </c>
      <c r="L91" s="23">
        <v>1.728230069E9</v>
      </c>
      <c r="M91" s="23">
        <v>1.31112048E8</v>
      </c>
      <c r="N91" s="23">
        <v>3.447360556E9</v>
      </c>
      <c r="O91" s="53">
        <v>2.45494066E8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12.75" customHeight="1">
      <c r="A92" s="11" t="s">
        <v>24</v>
      </c>
      <c r="B92" s="23"/>
      <c r="C92" s="23">
        <v>1296105.0</v>
      </c>
      <c r="D92" s="23">
        <v>3.6293804E7</v>
      </c>
      <c r="E92" s="23">
        <v>1.0150406E7</v>
      </c>
      <c r="G92" s="23">
        <v>2.5017715E7</v>
      </c>
      <c r="I92" s="23">
        <v>3.2438749E7</v>
      </c>
      <c r="J92" s="23">
        <v>9.55667613E8</v>
      </c>
      <c r="K92" s="23">
        <v>5.8957381E7</v>
      </c>
      <c r="L92" s="23">
        <v>1.501361808E9</v>
      </c>
      <c r="M92" s="23">
        <v>1.20110869E8</v>
      </c>
      <c r="N92" s="23">
        <v>4.0272025E9</v>
      </c>
      <c r="O92" s="53">
        <v>2.38414615E8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12.75" customHeight="1">
      <c r="A93" s="13" t="s">
        <v>25</v>
      </c>
      <c r="B93" s="46">
        <f t="shared" ref="B93:O93" si="8">MEDIAN(B88:B92)</f>
        <v>3829266.5</v>
      </c>
      <c r="C93" s="46">
        <f t="shared" si="8"/>
        <v>1296105</v>
      </c>
      <c r="D93" s="46">
        <f t="shared" si="8"/>
        <v>37772923</v>
      </c>
      <c r="E93" s="46">
        <f t="shared" si="8"/>
        <v>10150406</v>
      </c>
      <c r="F93" s="46">
        <f t="shared" si="8"/>
        <v>180347632</v>
      </c>
      <c r="G93" s="46">
        <f t="shared" si="8"/>
        <v>26396630</v>
      </c>
      <c r="H93" s="46">
        <f t="shared" si="8"/>
        <v>383827673.5</v>
      </c>
      <c r="I93" s="46">
        <f t="shared" si="8"/>
        <v>33370984</v>
      </c>
      <c r="J93" s="46">
        <f t="shared" si="8"/>
        <v>955667613</v>
      </c>
      <c r="K93" s="46">
        <f t="shared" si="8"/>
        <v>64483566</v>
      </c>
      <c r="L93" s="46">
        <f t="shared" si="8"/>
        <v>1728230069</v>
      </c>
      <c r="M93" s="46">
        <f t="shared" si="8"/>
        <v>126443319</v>
      </c>
      <c r="N93" s="46">
        <f t="shared" si="8"/>
        <v>3756613684</v>
      </c>
      <c r="O93" s="46">
        <f t="shared" si="8"/>
        <v>240409475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12.75" customHeight="1">
      <c r="A94" s="13"/>
      <c r="B94" s="46"/>
      <c r="C94" s="46">
        <f>B93-C93</f>
        <v>2533161.5</v>
      </c>
      <c r="D94" s="46"/>
      <c r="E94" s="46">
        <f>D93-E93</f>
        <v>27622517</v>
      </c>
      <c r="F94" s="46"/>
      <c r="G94" s="46">
        <f>F93-G93</f>
        <v>153951002</v>
      </c>
      <c r="H94" s="46"/>
      <c r="I94" s="46">
        <f>H93-I93</f>
        <v>350456689.5</v>
      </c>
      <c r="J94" s="46"/>
      <c r="K94" s="46">
        <f>J93-K93</f>
        <v>891184047</v>
      </c>
      <c r="L94" s="46"/>
      <c r="M94" s="46">
        <f>L93-M93</f>
        <v>1601786750</v>
      </c>
      <c r="N94" s="46"/>
      <c r="O94" s="46">
        <f>N93-O93</f>
        <v>3516204209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12.75" customHeight="1">
      <c r="A95" s="33" t="s">
        <v>36</v>
      </c>
      <c r="B95" s="34">
        <f>(B93-C93)/C93*100</f>
        <v>195.4441577</v>
      </c>
      <c r="C95" s="17"/>
      <c r="D95" s="34">
        <f>(D93-E93)/E93*100</f>
        <v>272.1321393</v>
      </c>
      <c r="E95" s="17"/>
      <c r="F95" s="34">
        <f>(F93-G93)/G93*100</f>
        <v>583.222184</v>
      </c>
      <c r="G95" s="17"/>
      <c r="H95" s="34">
        <f>(H93-I93)/I93*100</f>
        <v>1050.183865</v>
      </c>
      <c r="I95" s="17"/>
      <c r="J95" s="34">
        <f>(J93-K93)/K93*100</f>
        <v>1382.032822</v>
      </c>
      <c r="K95" s="17"/>
      <c r="L95" s="34">
        <f>(L93-M93)/M93*100</f>
        <v>1266.802202</v>
      </c>
      <c r="M95" s="17"/>
      <c r="N95" s="34">
        <f>(N93-O93)/O93*100</f>
        <v>1462.589696</v>
      </c>
      <c r="O95" s="17"/>
      <c r="P95" s="6"/>
      <c r="R95" s="6"/>
      <c r="T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12.75" customHeight="1">
      <c r="A96" s="50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12.75" customHeight="1">
      <c r="A97" s="36" t="s">
        <v>52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12.75" customHeight="1">
      <c r="A98" s="10" t="s">
        <v>19</v>
      </c>
      <c r="B98" s="56">
        <v>256.0</v>
      </c>
      <c r="C98" s="9"/>
      <c r="D98" s="56">
        <v>2560.0</v>
      </c>
      <c r="E98" s="9"/>
      <c r="F98" s="56">
        <v>12800.0</v>
      </c>
      <c r="G98" s="9"/>
      <c r="H98" s="56">
        <v>25600.0</v>
      </c>
      <c r="I98" s="9"/>
      <c r="J98" s="56">
        <v>64000.0</v>
      </c>
      <c r="K98" s="9"/>
      <c r="L98" s="56">
        <v>128000.0</v>
      </c>
      <c r="M98" s="9"/>
      <c r="N98" s="56">
        <v>256000.0</v>
      </c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12.75" customHeight="1">
      <c r="B99" s="57" t="s">
        <v>53</v>
      </c>
      <c r="C99" s="57" t="s">
        <v>54</v>
      </c>
      <c r="D99" s="57" t="s">
        <v>53</v>
      </c>
      <c r="E99" s="57" t="s">
        <v>54</v>
      </c>
      <c r="F99" s="57" t="s">
        <v>53</v>
      </c>
      <c r="G99" s="57" t="s">
        <v>54</v>
      </c>
      <c r="H99" s="57" t="s">
        <v>53</v>
      </c>
      <c r="I99" s="57" t="s">
        <v>54</v>
      </c>
      <c r="J99" s="57" t="s">
        <v>53</v>
      </c>
      <c r="K99" s="57" t="s">
        <v>54</v>
      </c>
      <c r="L99" s="57" t="s">
        <v>53</v>
      </c>
      <c r="M99" s="57" t="s">
        <v>54</v>
      </c>
      <c r="N99" s="57" t="s">
        <v>53</v>
      </c>
      <c r="O99" s="57" t="s">
        <v>54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12.75" customHeight="1">
      <c r="A100" s="11" t="s">
        <v>20</v>
      </c>
      <c r="B100" s="23">
        <v>2608452.0</v>
      </c>
      <c r="C100" s="23">
        <v>299936.0</v>
      </c>
      <c r="D100" s="23">
        <v>1.2663346E7</v>
      </c>
      <c r="E100" s="23">
        <v>1.1826055E7</v>
      </c>
      <c r="F100" s="23">
        <v>6.6651617E7</v>
      </c>
      <c r="G100" s="23">
        <v>2.639663E7</v>
      </c>
      <c r="H100" s="23">
        <v>1.23006857E8</v>
      </c>
      <c r="I100" s="23">
        <v>3.1990677E7</v>
      </c>
      <c r="J100" s="23">
        <v>2.69056484E8</v>
      </c>
      <c r="K100" s="23">
        <v>6.4483566E7</v>
      </c>
      <c r="L100" s="23">
        <v>5.18164503E8</v>
      </c>
      <c r="M100" s="23">
        <v>1.35108077E8</v>
      </c>
      <c r="N100" s="23">
        <v>1.067579184E9</v>
      </c>
      <c r="O100" s="53">
        <v>2.61099861E8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12.75" customHeight="1">
      <c r="A101" s="11" t="s">
        <v>21</v>
      </c>
      <c r="B101" s="23">
        <v>2369912.0</v>
      </c>
      <c r="C101" s="23">
        <v>1400307.0</v>
      </c>
      <c r="D101" s="23">
        <v>1.5723296E7</v>
      </c>
      <c r="E101" s="23">
        <v>7912044.0</v>
      </c>
      <c r="F101" s="23">
        <v>5.1479655E7</v>
      </c>
      <c r="G101" s="23">
        <v>2.2159059E7</v>
      </c>
      <c r="H101" s="23">
        <v>1.03988836E8</v>
      </c>
      <c r="I101" s="23">
        <v>3.9205263E7</v>
      </c>
      <c r="J101" s="23">
        <v>2.65132361E8</v>
      </c>
      <c r="K101" s="23">
        <v>5.8964793E7</v>
      </c>
      <c r="L101" s="23">
        <v>5.137287E8</v>
      </c>
      <c r="M101" s="23">
        <v>1.21698668E8</v>
      </c>
      <c r="N101" s="23">
        <v>1.050714225E9</v>
      </c>
      <c r="O101" s="53">
        <v>2.38289324E8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12.75" customHeight="1">
      <c r="A102" s="11" t="s">
        <v>22</v>
      </c>
      <c r="B102" s="23">
        <v>2685574.0</v>
      </c>
      <c r="C102" s="23">
        <v>1296984.0</v>
      </c>
      <c r="D102" s="23">
        <v>1.7426614E7</v>
      </c>
      <c r="E102" s="23">
        <v>1.0066054E7</v>
      </c>
      <c r="F102" s="23">
        <v>5.5284887E7</v>
      </c>
      <c r="G102" s="23">
        <v>2.946992E7</v>
      </c>
      <c r="H102" s="23">
        <v>1.01203596E8</v>
      </c>
      <c r="I102" s="23">
        <v>3.3370984E7</v>
      </c>
      <c r="J102" s="23">
        <v>2.57913674E8</v>
      </c>
      <c r="K102" s="23">
        <v>6.6318135E7</v>
      </c>
      <c r="L102" s="23">
        <v>5.15043684E8</v>
      </c>
      <c r="M102" s="23">
        <v>1.26443319E8</v>
      </c>
      <c r="N102" s="23">
        <v>1.044724663E9</v>
      </c>
      <c r="O102" s="53">
        <v>2.40409475E8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12.75" customHeight="1">
      <c r="A103" s="11" t="s">
        <v>23</v>
      </c>
      <c r="B103" s="23">
        <v>4934450.0</v>
      </c>
      <c r="C103" s="23">
        <v>1227315.0</v>
      </c>
      <c r="D103" s="23">
        <v>1.1289975E7</v>
      </c>
      <c r="E103" s="23">
        <v>1.0215433E7</v>
      </c>
      <c r="F103" s="23">
        <v>5.6561671E7</v>
      </c>
      <c r="G103" s="23">
        <v>2.6840408E7</v>
      </c>
      <c r="H103" s="23">
        <v>1.02939247E8</v>
      </c>
      <c r="I103" s="23">
        <v>3.757457E7</v>
      </c>
      <c r="J103" s="23">
        <v>2.58312728E8</v>
      </c>
      <c r="K103" s="23">
        <v>6.8294406E7</v>
      </c>
      <c r="L103" s="23">
        <v>5.17881014E8</v>
      </c>
      <c r="M103" s="23">
        <v>1.31112048E8</v>
      </c>
      <c r="N103" s="23">
        <v>1.025233733E9</v>
      </c>
      <c r="O103" s="53">
        <v>2.45494066E8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12.75" customHeight="1">
      <c r="A104" s="11" t="s">
        <v>24</v>
      </c>
      <c r="C104" s="23">
        <v>1296105.0</v>
      </c>
      <c r="D104" s="23">
        <v>1.7513544E7</v>
      </c>
      <c r="E104" s="23">
        <v>1.0150406E7</v>
      </c>
      <c r="F104" s="23">
        <v>6.1811875E7</v>
      </c>
      <c r="G104" s="23">
        <v>2.5017715E7</v>
      </c>
      <c r="H104" s="23">
        <v>1.02312614E8</v>
      </c>
      <c r="I104" s="23">
        <v>3.2438749E7</v>
      </c>
      <c r="J104" s="23">
        <v>2.59009031E8</v>
      </c>
      <c r="K104" s="23">
        <v>5.8957381E7</v>
      </c>
      <c r="L104" s="23">
        <v>5.10202332E8</v>
      </c>
      <c r="M104" s="23">
        <v>1.20110869E8</v>
      </c>
      <c r="N104" s="23">
        <v>1.046362185E9</v>
      </c>
      <c r="O104" s="53">
        <v>2.38414615E8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12.75" customHeight="1">
      <c r="A105" s="13" t="s">
        <v>25</v>
      </c>
      <c r="B105" s="46">
        <f t="shared" ref="B105:O105" si="9">MEDIAN(B100:B104)</f>
        <v>2647013</v>
      </c>
      <c r="C105" s="46">
        <f t="shared" si="9"/>
        <v>1296105</v>
      </c>
      <c r="D105" s="46">
        <f t="shared" si="9"/>
        <v>15723296</v>
      </c>
      <c r="E105" s="46">
        <f t="shared" si="9"/>
        <v>10150406</v>
      </c>
      <c r="F105" s="46">
        <f t="shared" si="9"/>
        <v>56561671</v>
      </c>
      <c r="G105" s="46">
        <f t="shared" si="9"/>
        <v>26396630</v>
      </c>
      <c r="H105" s="46">
        <f t="shared" si="9"/>
        <v>102939247</v>
      </c>
      <c r="I105" s="46">
        <f t="shared" si="9"/>
        <v>33370984</v>
      </c>
      <c r="J105" s="46">
        <f t="shared" si="9"/>
        <v>259009031</v>
      </c>
      <c r="K105" s="46">
        <f t="shared" si="9"/>
        <v>64483566</v>
      </c>
      <c r="L105" s="46">
        <f t="shared" si="9"/>
        <v>515043684</v>
      </c>
      <c r="M105" s="46">
        <f t="shared" si="9"/>
        <v>126443319</v>
      </c>
      <c r="N105" s="46">
        <f t="shared" si="9"/>
        <v>1046362185</v>
      </c>
      <c r="O105" s="46">
        <f t="shared" si="9"/>
        <v>240409475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12.75" customHeight="1">
      <c r="A106" s="13"/>
      <c r="B106" s="46"/>
      <c r="C106" s="46">
        <f>B105-C105</f>
        <v>1350908</v>
      </c>
      <c r="D106" s="46"/>
      <c r="E106" s="46">
        <f>D105-E105</f>
        <v>5572890</v>
      </c>
      <c r="F106" s="46"/>
      <c r="G106" s="46">
        <f>F105-G105</f>
        <v>30165041</v>
      </c>
      <c r="H106" s="46"/>
      <c r="I106" s="46">
        <f>H105-I105</f>
        <v>69568263</v>
      </c>
      <c r="J106" s="46"/>
      <c r="K106" s="46">
        <f>J105-K105</f>
        <v>194525465</v>
      </c>
      <c r="L106" s="46"/>
      <c r="M106" s="46">
        <f>L105-M105</f>
        <v>388600365</v>
      </c>
      <c r="N106" s="46"/>
      <c r="O106" s="46">
        <f>N105-O105</f>
        <v>805952710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12.75" customHeight="1">
      <c r="A107" s="33" t="s">
        <v>36</v>
      </c>
      <c r="B107" s="34">
        <f>(B105-C105)/C105*100</f>
        <v>104.228284</v>
      </c>
      <c r="C107" s="17"/>
      <c r="D107" s="34">
        <f>(D105-E105)/E105*100</f>
        <v>54.90312407</v>
      </c>
      <c r="E107" s="17"/>
      <c r="F107" s="34">
        <f>(F105-G105)/G105*100</f>
        <v>114.2761065</v>
      </c>
      <c r="G107" s="17"/>
      <c r="H107" s="34">
        <f>(H105-I105)/I105*100</f>
        <v>208.4693187</v>
      </c>
      <c r="I107" s="17"/>
      <c r="J107" s="34">
        <f>(J105-K105)/K105*100</f>
        <v>301.6667301</v>
      </c>
      <c r="K107" s="17"/>
      <c r="L107" s="34">
        <f>(L105-M105)/M105*100</f>
        <v>307.3316709</v>
      </c>
      <c r="M107" s="17"/>
      <c r="N107" s="34">
        <f>(N105-O105)/O105*100</f>
        <v>335.241658</v>
      </c>
      <c r="O107" s="17"/>
      <c r="P107" s="60">
        <f>MEDIAN(B107:O107)</f>
        <v>208.4693187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12.75" customHeight="1">
      <c r="A108" s="5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0"/>
      <c r="Q108" s="58"/>
      <c r="R108" s="58"/>
      <c r="S108" s="58"/>
      <c r="T108" s="58"/>
      <c r="U108" s="58"/>
      <c r="V108" s="58"/>
      <c r="W108" s="58"/>
      <c r="X108" s="58"/>
      <c r="Y108" s="50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12.75" customHeight="1">
      <c r="A109" s="36" t="s">
        <v>55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12.75" customHeight="1">
      <c r="A110" s="10" t="s">
        <v>19</v>
      </c>
      <c r="B110" s="56">
        <v>256.0</v>
      </c>
      <c r="C110" s="8"/>
      <c r="D110" s="8"/>
      <c r="E110" s="8"/>
      <c r="F110" s="8"/>
      <c r="G110" s="8"/>
      <c r="H110" s="56">
        <v>2560.0</v>
      </c>
      <c r="I110" s="8"/>
      <c r="J110" s="8"/>
      <c r="K110" s="8"/>
      <c r="L110" s="8"/>
      <c r="M110" s="8"/>
      <c r="N110" s="56">
        <v>12800.0</v>
      </c>
      <c r="O110" s="8"/>
      <c r="P110" s="8"/>
      <c r="Q110" s="8"/>
      <c r="R110" s="8"/>
      <c r="S110" s="8"/>
      <c r="T110" s="61">
        <v>25600.0</v>
      </c>
      <c r="U110" s="8"/>
      <c r="V110" s="8"/>
      <c r="W110" s="8"/>
      <c r="X110" s="8"/>
      <c r="Y110" s="9"/>
      <c r="Z110" s="61">
        <v>64000.0</v>
      </c>
      <c r="AA110" s="8"/>
      <c r="AB110" s="8"/>
      <c r="AC110" s="8"/>
      <c r="AD110" s="8"/>
      <c r="AE110" s="9"/>
      <c r="AF110" s="61">
        <v>128000.0</v>
      </c>
      <c r="AG110" s="8"/>
      <c r="AH110" s="8"/>
      <c r="AI110" s="8"/>
      <c r="AJ110" s="8"/>
      <c r="AK110" s="9"/>
      <c r="AL110" s="61">
        <v>256000.0</v>
      </c>
      <c r="AM110" s="8"/>
      <c r="AN110" s="8"/>
      <c r="AO110" s="8"/>
      <c r="AP110" s="8"/>
      <c r="AQ110" s="9"/>
      <c r="AR110" s="62"/>
    </row>
    <row r="111" ht="12.75" customHeight="1">
      <c r="B111" s="57" t="s">
        <v>56</v>
      </c>
      <c r="E111" s="57" t="s">
        <v>57</v>
      </c>
      <c r="H111" s="57" t="s">
        <v>56</v>
      </c>
      <c r="K111" s="57" t="s">
        <v>57</v>
      </c>
      <c r="N111" s="57" t="s">
        <v>56</v>
      </c>
      <c r="Q111" s="57" t="s">
        <v>57</v>
      </c>
      <c r="T111" s="63" t="s">
        <v>56</v>
      </c>
      <c r="W111" s="63" t="s">
        <v>57</v>
      </c>
      <c r="Z111" s="63" t="s">
        <v>56</v>
      </c>
      <c r="AC111" s="63" t="s">
        <v>57</v>
      </c>
      <c r="AF111" s="63" t="s">
        <v>56</v>
      </c>
      <c r="AI111" s="63" t="s">
        <v>57</v>
      </c>
      <c r="AL111" s="63" t="s">
        <v>56</v>
      </c>
      <c r="AO111" s="63" t="s">
        <v>57</v>
      </c>
      <c r="AR111" s="63"/>
    </row>
    <row r="112" ht="12.75" customHeight="1">
      <c r="B112" s="64" t="s">
        <v>58</v>
      </c>
      <c r="C112" s="65" t="s">
        <v>25</v>
      </c>
      <c r="D112" s="64" t="s">
        <v>59</v>
      </c>
      <c r="E112" s="64" t="s">
        <v>58</v>
      </c>
      <c r="F112" s="65" t="s">
        <v>25</v>
      </c>
      <c r="G112" s="64" t="s">
        <v>59</v>
      </c>
      <c r="H112" s="64" t="s">
        <v>58</v>
      </c>
      <c r="I112" s="65" t="s">
        <v>25</v>
      </c>
      <c r="J112" s="64" t="s">
        <v>59</v>
      </c>
      <c r="K112" s="64" t="s">
        <v>58</v>
      </c>
      <c r="L112" s="65" t="s">
        <v>25</v>
      </c>
      <c r="M112" s="64" t="s">
        <v>59</v>
      </c>
      <c r="N112" s="64" t="s">
        <v>58</v>
      </c>
      <c r="O112" s="65" t="s">
        <v>25</v>
      </c>
      <c r="P112" s="64" t="s">
        <v>59</v>
      </c>
      <c r="Q112" s="64" t="s">
        <v>58</v>
      </c>
      <c r="R112" s="65" t="s">
        <v>25</v>
      </c>
      <c r="S112" s="64" t="s">
        <v>59</v>
      </c>
      <c r="T112" s="64" t="s">
        <v>58</v>
      </c>
      <c r="U112" s="65" t="s">
        <v>25</v>
      </c>
      <c r="V112" s="64" t="s">
        <v>59</v>
      </c>
      <c r="W112" s="64" t="s">
        <v>58</v>
      </c>
      <c r="X112" s="65" t="s">
        <v>25</v>
      </c>
      <c r="Y112" s="64" t="s">
        <v>59</v>
      </c>
      <c r="Z112" s="64" t="s">
        <v>58</v>
      </c>
      <c r="AA112" s="65" t="s">
        <v>25</v>
      </c>
      <c r="AB112" s="64" t="s">
        <v>59</v>
      </c>
      <c r="AC112" s="64" t="s">
        <v>58</v>
      </c>
      <c r="AD112" s="65" t="s">
        <v>25</v>
      </c>
      <c r="AE112" s="64" t="s">
        <v>59</v>
      </c>
      <c r="AF112" s="23" t="s">
        <v>58</v>
      </c>
      <c r="AG112" s="23" t="s">
        <v>25</v>
      </c>
      <c r="AH112" s="64" t="s">
        <v>59</v>
      </c>
      <c r="AI112" s="23" t="s">
        <v>58</v>
      </c>
      <c r="AJ112" s="23" t="s">
        <v>25</v>
      </c>
      <c r="AK112" s="64" t="s">
        <v>59</v>
      </c>
      <c r="AL112" s="64" t="s">
        <v>58</v>
      </c>
      <c r="AM112" s="65" t="s">
        <v>25</v>
      </c>
      <c r="AN112" s="64" t="s">
        <v>59</v>
      </c>
      <c r="AO112" s="64" t="s">
        <v>58</v>
      </c>
      <c r="AP112" s="65" t="s">
        <v>25</v>
      </c>
      <c r="AQ112" s="64" t="s">
        <v>59</v>
      </c>
      <c r="AR112" s="64"/>
    </row>
    <row r="113" ht="12.75" customHeight="1">
      <c r="A113" s="11" t="s">
        <v>20</v>
      </c>
      <c r="B113" s="23">
        <v>95.0</v>
      </c>
      <c r="C113" s="23">
        <v>512.0</v>
      </c>
      <c r="D113" s="23">
        <v>1415.0</v>
      </c>
      <c r="E113" s="23">
        <v>377.0</v>
      </c>
      <c r="F113" s="53">
        <v>1243.0</v>
      </c>
      <c r="G113" s="23">
        <v>31630.0</v>
      </c>
      <c r="H113" s="23">
        <v>98.0</v>
      </c>
      <c r="I113" s="23">
        <v>565.0</v>
      </c>
      <c r="J113" s="23">
        <v>1398.0</v>
      </c>
      <c r="K113" s="23">
        <v>381.0</v>
      </c>
      <c r="L113" s="53">
        <v>1891.0</v>
      </c>
      <c r="M113" s="23">
        <v>37192.0</v>
      </c>
      <c r="N113" s="23">
        <v>83.0</v>
      </c>
      <c r="O113" s="23">
        <v>480.0</v>
      </c>
      <c r="P113" s="23">
        <v>3728.0</v>
      </c>
      <c r="Q113" s="23">
        <v>407.0</v>
      </c>
      <c r="R113" s="53">
        <v>1830.0</v>
      </c>
      <c r="S113" s="23">
        <v>90732.0</v>
      </c>
      <c r="T113" s="66">
        <v>459.0</v>
      </c>
      <c r="U113" s="66">
        <v>695.0</v>
      </c>
      <c r="V113" s="66">
        <v>1872.0</v>
      </c>
      <c r="W113" s="67"/>
      <c r="X113" s="68"/>
      <c r="Y113" s="67"/>
      <c r="Z113" s="66">
        <v>91.0</v>
      </c>
      <c r="AA113" s="66">
        <v>153.0</v>
      </c>
      <c r="AB113" s="66">
        <v>3532.0</v>
      </c>
      <c r="AC113" s="66">
        <v>601.0</v>
      </c>
      <c r="AD113" s="69">
        <v>34342.0</v>
      </c>
      <c r="AE113" s="66">
        <v>250617.0</v>
      </c>
      <c r="AF113" s="64">
        <v>87.0</v>
      </c>
      <c r="AG113" s="65">
        <v>589.0</v>
      </c>
      <c r="AH113" s="66">
        <v>2905.0</v>
      </c>
      <c r="AI113" s="64">
        <v>490.0</v>
      </c>
      <c r="AJ113" s="65">
        <v>3117.0</v>
      </c>
      <c r="AK113" s="66">
        <v>462541.0</v>
      </c>
      <c r="AL113" s="66">
        <v>109.0</v>
      </c>
      <c r="AM113" s="66">
        <v>335.0</v>
      </c>
      <c r="AN113" s="66">
        <v>3599.0</v>
      </c>
      <c r="AO113" s="66">
        <v>340.0</v>
      </c>
      <c r="AP113" s="69">
        <v>365.0</v>
      </c>
      <c r="AQ113" s="66"/>
      <c r="AR113" s="66"/>
    </row>
    <row r="114" ht="12.75" customHeight="1">
      <c r="A114" s="11" t="s">
        <v>21</v>
      </c>
      <c r="B114" s="23">
        <v>83.0</v>
      </c>
      <c r="C114" s="23">
        <v>342.0</v>
      </c>
      <c r="D114" s="23">
        <v>2181.0</v>
      </c>
      <c r="E114" s="23">
        <v>351.0</v>
      </c>
      <c r="F114" s="53">
        <v>2823.0</v>
      </c>
      <c r="G114" s="23">
        <v>73473.0</v>
      </c>
      <c r="H114" s="23">
        <v>97.0</v>
      </c>
      <c r="I114" s="23">
        <v>487.0</v>
      </c>
      <c r="J114" s="23">
        <v>1680.0</v>
      </c>
      <c r="K114" s="23">
        <v>396.0</v>
      </c>
      <c r="L114" s="53">
        <v>1422.0</v>
      </c>
      <c r="M114" s="23">
        <v>47540.0</v>
      </c>
      <c r="N114" s="23">
        <v>97.0</v>
      </c>
      <c r="O114" s="23">
        <v>441.0</v>
      </c>
      <c r="P114" s="23">
        <v>2246.0</v>
      </c>
      <c r="Q114" s="23">
        <v>349.0</v>
      </c>
      <c r="R114" s="53">
        <v>838.0</v>
      </c>
      <c r="S114" s="23">
        <v>138097.0</v>
      </c>
      <c r="T114" s="66">
        <v>343.0</v>
      </c>
      <c r="U114" s="66">
        <v>477.0</v>
      </c>
      <c r="V114" s="66">
        <v>14530.0</v>
      </c>
      <c r="W114" s="66">
        <v>508.0</v>
      </c>
      <c r="X114" s="69">
        <v>667.0</v>
      </c>
      <c r="Y114" s="66">
        <v>151183.0</v>
      </c>
      <c r="Z114" s="66">
        <v>66.0</v>
      </c>
      <c r="AA114" s="66">
        <v>101.0</v>
      </c>
      <c r="AB114" s="66">
        <v>2294.0</v>
      </c>
      <c r="AC114" s="66">
        <v>380.0</v>
      </c>
      <c r="AD114" s="69">
        <v>22907.0</v>
      </c>
      <c r="AE114" s="66">
        <v>178963.0</v>
      </c>
      <c r="AF114" s="66">
        <v>93.0</v>
      </c>
      <c r="AG114" s="66">
        <v>529.0</v>
      </c>
      <c r="AH114" s="66">
        <v>2018.0</v>
      </c>
      <c r="AI114" s="66">
        <v>314.0</v>
      </c>
      <c r="AJ114" s="69">
        <v>3492.0</v>
      </c>
      <c r="AK114" s="66">
        <v>171728.0</v>
      </c>
      <c r="AL114" s="66">
        <v>102.0</v>
      </c>
      <c r="AM114" s="66">
        <v>532.0</v>
      </c>
      <c r="AN114" s="66">
        <v>3081.0</v>
      </c>
      <c r="AO114" s="66">
        <v>338.0</v>
      </c>
      <c r="AP114" s="69">
        <v>1080.0</v>
      </c>
      <c r="AQ114" s="66"/>
      <c r="AR114" s="66"/>
    </row>
    <row r="115" ht="12.75" customHeight="1">
      <c r="A115" s="11" t="s">
        <v>22</v>
      </c>
      <c r="B115" s="23">
        <v>69.0</v>
      </c>
      <c r="C115" s="23">
        <v>370.0</v>
      </c>
      <c r="D115" s="23">
        <v>1611.0</v>
      </c>
      <c r="E115" s="23">
        <v>348.0</v>
      </c>
      <c r="F115" s="53">
        <v>2650.0</v>
      </c>
      <c r="G115" s="23">
        <v>29393.0</v>
      </c>
      <c r="H115" s="23">
        <v>155.0</v>
      </c>
      <c r="I115" s="23">
        <v>577.0</v>
      </c>
      <c r="J115" s="23">
        <v>1913.0</v>
      </c>
      <c r="K115" s="23">
        <v>447.0</v>
      </c>
      <c r="L115" s="53">
        <v>2353.0</v>
      </c>
      <c r="M115" s="23">
        <v>75908.0</v>
      </c>
      <c r="N115" s="23">
        <v>97.0</v>
      </c>
      <c r="O115" s="23">
        <v>424.0</v>
      </c>
      <c r="P115" s="23">
        <v>4016.0</v>
      </c>
      <c r="Q115" s="23">
        <v>360.0</v>
      </c>
      <c r="R115" s="53">
        <v>1659.0</v>
      </c>
      <c r="S115" s="23">
        <v>172941.0</v>
      </c>
      <c r="T115" s="66">
        <v>339.0</v>
      </c>
      <c r="U115" s="66">
        <v>551.0</v>
      </c>
      <c r="V115" s="66">
        <v>3070.0</v>
      </c>
      <c r="W115" s="66">
        <v>341.0</v>
      </c>
      <c r="X115" s="69">
        <v>518.0</v>
      </c>
      <c r="Y115" s="66">
        <v>235068.0</v>
      </c>
      <c r="Z115" s="66">
        <v>62.0</v>
      </c>
      <c r="AA115" s="66">
        <v>93.0</v>
      </c>
      <c r="AB115" s="66">
        <v>1503.0</v>
      </c>
      <c r="AC115" s="66">
        <v>360.0</v>
      </c>
      <c r="AD115" s="69">
        <v>23231.0</v>
      </c>
      <c r="AE115" s="66">
        <v>188610.0</v>
      </c>
      <c r="AF115" s="66">
        <v>112.0</v>
      </c>
      <c r="AG115" s="66">
        <v>451.0</v>
      </c>
      <c r="AH115" s="66">
        <v>7309.0</v>
      </c>
      <c r="AI115" s="66">
        <v>310.0</v>
      </c>
      <c r="AJ115" s="69">
        <v>2947.0</v>
      </c>
      <c r="AK115" s="66">
        <v>165172.0</v>
      </c>
      <c r="AL115" s="66">
        <v>104.0</v>
      </c>
      <c r="AM115" s="66">
        <v>400.0</v>
      </c>
      <c r="AN115" s="66"/>
      <c r="AO115" s="66">
        <v>337.0</v>
      </c>
      <c r="AP115" s="69">
        <v>448.0</v>
      </c>
      <c r="AQ115" s="66"/>
      <c r="AR115" s="66"/>
    </row>
    <row r="116" ht="12.75" customHeight="1">
      <c r="A116" s="11" t="s">
        <v>23</v>
      </c>
      <c r="B116" s="23">
        <v>84.0</v>
      </c>
      <c r="C116" s="23">
        <v>697.0</v>
      </c>
      <c r="D116" s="23">
        <v>2126.0</v>
      </c>
      <c r="E116" s="23">
        <v>531.0</v>
      </c>
      <c r="F116" s="53">
        <v>1364.0</v>
      </c>
      <c r="G116" s="23">
        <v>42064.0</v>
      </c>
      <c r="H116" s="23">
        <v>91.0</v>
      </c>
      <c r="I116" s="23">
        <v>426.0</v>
      </c>
      <c r="J116" s="23">
        <v>1306.0</v>
      </c>
      <c r="K116" s="23">
        <v>341.0</v>
      </c>
      <c r="L116" s="53">
        <v>513.0</v>
      </c>
      <c r="M116" s="23">
        <v>46157.0</v>
      </c>
      <c r="N116" s="23">
        <v>78.0</v>
      </c>
      <c r="O116" s="23">
        <v>482.0</v>
      </c>
      <c r="P116" s="23">
        <v>4157.0</v>
      </c>
      <c r="Q116" s="23">
        <v>360.0</v>
      </c>
      <c r="R116" s="53">
        <v>719.0</v>
      </c>
      <c r="S116" s="23">
        <v>153799.0</v>
      </c>
      <c r="T116" s="66">
        <v>356.0</v>
      </c>
      <c r="U116" s="66">
        <v>436.0</v>
      </c>
      <c r="V116" s="66">
        <v>2063.0</v>
      </c>
      <c r="W116" s="66">
        <v>346.0</v>
      </c>
      <c r="X116" s="69">
        <v>508.0</v>
      </c>
      <c r="Y116" s="66">
        <v>139190.0</v>
      </c>
      <c r="Z116" s="66">
        <v>68.0</v>
      </c>
      <c r="AA116" s="66">
        <v>334.0</v>
      </c>
      <c r="AB116" s="66">
        <v>2139.0</v>
      </c>
      <c r="AC116" s="66">
        <v>340.0</v>
      </c>
      <c r="AD116" s="69">
        <v>23479.0</v>
      </c>
      <c r="AE116" s="66">
        <v>208724.0</v>
      </c>
      <c r="AF116" s="66">
        <v>119.0</v>
      </c>
      <c r="AG116" s="66">
        <v>436.0</v>
      </c>
      <c r="AH116" s="66">
        <v>3674.0</v>
      </c>
      <c r="AI116" s="66">
        <v>399.0</v>
      </c>
      <c r="AJ116" s="69">
        <v>449.0</v>
      </c>
      <c r="AK116" s="66">
        <v>233523.0</v>
      </c>
      <c r="AL116" s="66">
        <v>108.0</v>
      </c>
      <c r="AM116" s="66">
        <v>364.0</v>
      </c>
      <c r="AN116" s="66"/>
      <c r="AO116" s="66">
        <v>339.0</v>
      </c>
      <c r="AP116" s="69">
        <v>392.0</v>
      </c>
      <c r="AQ116" s="66">
        <v>207743.0</v>
      </c>
      <c r="AR116" s="66"/>
    </row>
    <row r="117" ht="12.75" customHeight="1">
      <c r="A117" s="11" t="s">
        <v>24</v>
      </c>
      <c r="B117" s="23">
        <v>109.0</v>
      </c>
      <c r="C117" s="23">
        <v>349.0</v>
      </c>
      <c r="D117" s="23">
        <v>3456.0</v>
      </c>
      <c r="E117" s="23">
        <v>537.0</v>
      </c>
      <c r="F117" s="53">
        <v>6538.0</v>
      </c>
      <c r="G117" s="23">
        <v>581711.0</v>
      </c>
      <c r="H117" s="23">
        <v>89.0</v>
      </c>
      <c r="I117" s="23">
        <v>479.0</v>
      </c>
      <c r="J117" s="23">
        <v>2000.0</v>
      </c>
      <c r="K117" s="23">
        <v>452.0</v>
      </c>
      <c r="L117" s="53">
        <v>2175.0</v>
      </c>
      <c r="M117" s="23">
        <v>65196.0</v>
      </c>
      <c r="N117" s="23">
        <v>102.0</v>
      </c>
      <c r="O117" s="23">
        <v>407.0</v>
      </c>
      <c r="P117" s="23">
        <v>2740.0</v>
      </c>
      <c r="Q117" s="23">
        <v>340.0</v>
      </c>
      <c r="R117" s="53">
        <v>1106.0</v>
      </c>
      <c r="S117" s="23">
        <v>48740.0</v>
      </c>
      <c r="T117" s="70">
        <v>370.0</v>
      </c>
      <c r="U117" s="70">
        <v>534.0</v>
      </c>
      <c r="V117" s="70">
        <v>1735.0</v>
      </c>
      <c r="W117" s="70">
        <v>355.0</v>
      </c>
      <c r="X117" s="71">
        <v>529.0</v>
      </c>
      <c r="Y117" s="70">
        <v>159999.0</v>
      </c>
      <c r="Z117" s="70">
        <v>62.0</v>
      </c>
      <c r="AA117" s="70">
        <v>314.0</v>
      </c>
      <c r="AB117" s="70">
        <v>3281.0</v>
      </c>
      <c r="AC117" s="70">
        <v>378.0</v>
      </c>
      <c r="AD117" s="71">
        <v>23009.0</v>
      </c>
      <c r="AE117" s="70">
        <v>185956.0</v>
      </c>
      <c r="AF117" s="66">
        <v>113.0</v>
      </c>
      <c r="AG117" s="66">
        <v>510.0</v>
      </c>
      <c r="AH117" s="70"/>
      <c r="AI117" s="66">
        <v>332.0</v>
      </c>
      <c r="AJ117" s="69">
        <v>1230.0</v>
      </c>
      <c r="AK117" s="70"/>
      <c r="AL117" s="70">
        <v>68.0</v>
      </c>
      <c r="AM117" s="70">
        <v>396.0</v>
      </c>
      <c r="AN117" s="70"/>
      <c r="AO117" s="70">
        <v>338.0</v>
      </c>
      <c r="AP117" s="71">
        <v>359.0</v>
      </c>
      <c r="AQ117" s="70"/>
      <c r="AR117" s="66"/>
    </row>
    <row r="118" ht="12.75" customHeight="1">
      <c r="A118" s="13" t="s">
        <v>25</v>
      </c>
      <c r="B118" s="48">
        <f t="shared" ref="B118:V118" si="10">MEDIAN(B113:B117)</f>
        <v>84</v>
      </c>
      <c r="C118" s="48">
        <f t="shared" si="10"/>
        <v>370</v>
      </c>
      <c r="D118" s="48">
        <f t="shared" si="10"/>
        <v>2126</v>
      </c>
      <c r="E118" s="48">
        <f t="shared" si="10"/>
        <v>377</v>
      </c>
      <c r="F118" s="48">
        <f t="shared" si="10"/>
        <v>2650</v>
      </c>
      <c r="G118" s="48">
        <f t="shared" si="10"/>
        <v>42064</v>
      </c>
      <c r="H118" s="46">
        <f t="shared" si="10"/>
        <v>97</v>
      </c>
      <c r="I118" s="46">
        <f t="shared" si="10"/>
        <v>487</v>
      </c>
      <c r="J118" s="46">
        <f t="shared" si="10"/>
        <v>1680</v>
      </c>
      <c r="K118" s="46">
        <f t="shared" si="10"/>
        <v>396</v>
      </c>
      <c r="L118" s="46">
        <f t="shared" si="10"/>
        <v>1891</v>
      </c>
      <c r="M118" s="46">
        <f t="shared" si="10"/>
        <v>47540</v>
      </c>
      <c r="N118" s="46">
        <f t="shared" si="10"/>
        <v>97</v>
      </c>
      <c r="O118" s="46">
        <f t="shared" si="10"/>
        <v>441</v>
      </c>
      <c r="P118" s="46">
        <f t="shared" si="10"/>
        <v>3728</v>
      </c>
      <c r="Q118" s="46">
        <f t="shared" si="10"/>
        <v>360</v>
      </c>
      <c r="R118" s="46">
        <f t="shared" si="10"/>
        <v>1106</v>
      </c>
      <c r="S118" s="46">
        <f t="shared" si="10"/>
        <v>138097</v>
      </c>
      <c r="T118" s="72">
        <f t="shared" si="10"/>
        <v>356</v>
      </c>
      <c r="U118" s="73">
        <f t="shared" si="10"/>
        <v>534</v>
      </c>
      <c r="V118" s="73">
        <f t="shared" si="10"/>
        <v>2063</v>
      </c>
      <c r="W118" s="74">
        <v>381.0</v>
      </c>
      <c r="X118" s="74">
        <v>495.0</v>
      </c>
      <c r="Y118" s="73">
        <f t="shared" ref="Y118:AE118" si="11">MEDIAN(Y113:Y117)</f>
        <v>155591</v>
      </c>
      <c r="Z118" s="72">
        <f t="shared" si="11"/>
        <v>66</v>
      </c>
      <c r="AA118" s="73">
        <f t="shared" si="11"/>
        <v>153</v>
      </c>
      <c r="AB118" s="73">
        <f t="shared" si="11"/>
        <v>2294</v>
      </c>
      <c r="AC118" s="73">
        <f t="shared" si="11"/>
        <v>378</v>
      </c>
      <c r="AD118" s="73">
        <f t="shared" si="11"/>
        <v>23231</v>
      </c>
      <c r="AE118" s="73">
        <f t="shared" si="11"/>
        <v>188610</v>
      </c>
      <c r="AF118" s="73">
        <f t="shared" ref="AF118:AG118" si="12">MEDIAN(AF114:AF117)</f>
        <v>112.5</v>
      </c>
      <c r="AG118" s="73">
        <f t="shared" si="12"/>
        <v>480.5</v>
      </c>
      <c r="AH118" s="73">
        <f>MEDIAN(AH113:AH117)</f>
        <v>3289.5</v>
      </c>
      <c r="AI118" s="73">
        <f t="shared" ref="AI118:AJ118" si="13">MEDIAN(AI114:AI117)</f>
        <v>323</v>
      </c>
      <c r="AJ118" s="73">
        <f t="shared" si="13"/>
        <v>2088.5</v>
      </c>
      <c r="AK118" s="73">
        <f t="shared" ref="AK118:AQ118" si="14">MEDIAN(AK113:AK117)</f>
        <v>202625.5</v>
      </c>
      <c r="AL118" s="73">
        <f t="shared" si="14"/>
        <v>104</v>
      </c>
      <c r="AM118" s="73">
        <f t="shared" si="14"/>
        <v>396</v>
      </c>
      <c r="AN118" s="73">
        <f t="shared" si="14"/>
        <v>3340</v>
      </c>
      <c r="AO118" s="73">
        <f t="shared" si="14"/>
        <v>338</v>
      </c>
      <c r="AP118" s="73">
        <f t="shared" si="14"/>
        <v>392</v>
      </c>
      <c r="AQ118" s="73">
        <f t="shared" si="14"/>
        <v>207743</v>
      </c>
      <c r="AR118" s="75"/>
    </row>
    <row r="119" ht="12.75" customHeight="1">
      <c r="A119" s="10" t="s">
        <v>19</v>
      </c>
      <c r="B119" s="31">
        <v>256.0</v>
      </c>
      <c r="C119" s="31">
        <v>2560.0</v>
      </c>
      <c r="D119" s="31">
        <v>12800.0</v>
      </c>
      <c r="E119" s="31">
        <v>25600.0</v>
      </c>
      <c r="F119" s="31">
        <v>64000.0</v>
      </c>
      <c r="G119" s="31">
        <v>128000.0</v>
      </c>
      <c r="H119" s="31">
        <v>256000.0</v>
      </c>
      <c r="I119" s="57"/>
      <c r="J119" s="57"/>
      <c r="K119" s="76"/>
      <c r="L119" s="76"/>
      <c r="M119" s="76"/>
      <c r="N119" s="77"/>
      <c r="O119" s="77"/>
      <c r="P119" s="77"/>
      <c r="Q119" s="77"/>
      <c r="R119" s="77"/>
      <c r="S119" s="77"/>
      <c r="T119" s="78"/>
      <c r="U119" s="78"/>
      <c r="V119" s="78"/>
      <c r="W119" s="79"/>
      <c r="X119" s="79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</row>
    <row r="120" ht="12.75" customHeight="1">
      <c r="A120" s="11"/>
      <c r="B120" s="57" t="s">
        <v>60</v>
      </c>
      <c r="C120" s="57" t="s">
        <v>60</v>
      </c>
      <c r="D120" s="57" t="s">
        <v>60</v>
      </c>
      <c r="E120" s="57" t="s">
        <v>60</v>
      </c>
      <c r="F120" s="57" t="s">
        <v>60</v>
      </c>
      <c r="G120" s="57" t="s">
        <v>60</v>
      </c>
      <c r="H120" s="57" t="s">
        <v>60</v>
      </c>
      <c r="I120" s="57"/>
      <c r="J120" s="57"/>
      <c r="K120" s="80"/>
      <c r="L120" s="80"/>
      <c r="M120" s="80"/>
      <c r="N120" s="77"/>
      <c r="O120" s="77"/>
      <c r="P120" s="77"/>
      <c r="Q120" s="77"/>
      <c r="R120" s="77"/>
      <c r="S120" s="77"/>
      <c r="T120" s="78"/>
      <c r="U120" s="78"/>
      <c r="V120" s="78"/>
      <c r="W120" s="79"/>
      <c r="X120" s="79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</row>
    <row r="121" ht="12.75" customHeight="1">
      <c r="A121" s="11" t="s">
        <v>20</v>
      </c>
      <c r="B121" s="57">
        <v>80.0</v>
      </c>
      <c r="C121" s="57">
        <v>104.0</v>
      </c>
      <c r="D121" s="57">
        <v>173.0</v>
      </c>
      <c r="E121" s="57">
        <v>220.0</v>
      </c>
      <c r="F121" s="23">
        <v>348.0</v>
      </c>
      <c r="G121" s="57">
        <v>408.0</v>
      </c>
      <c r="H121" s="57">
        <v>541.0</v>
      </c>
      <c r="I121" s="57"/>
      <c r="J121" s="57"/>
      <c r="K121" s="80"/>
      <c r="L121" s="80"/>
      <c r="M121" s="80"/>
      <c r="N121" s="77"/>
      <c r="O121" s="77"/>
      <c r="P121" s="77"/>
      <c r="Q121" s="77"/>
      <c r="R121" s="77"/>
      <c r="S121" s="77"/>
      <c r="T121" s="78"/>
      <c r="U121" s="78"/>
      <c r="V121" s="78"/>
      <c r="W121" s="79"/>
      <c r="X121" s="79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</row>
    <row r="122" ht="12.75" customHeight="1">
      <c r="A122" s="11" t="s">
        <v>21</v>
      </c>
      <c r="B122" s="57">
        <v>76.0</v>
      </c>
      <c r="C122" s="57">
        <v>112.0</v>
      </c>
      <c r="D122" s="57">
        <v>155.0</v>
      </c>
      <c r="E122" s="57">
        <v>169.0</v>
      </c>
      <c r="F122" s="23">
        <v>395.0</v>
      </c>
      <c r="G122" s="57">
        <v>397.0</v>
      </c>
      <c r="H122" s="57">
        <v>564.0</v>
      </c>
      <c r="I122" s="57"/>
      <c r="J122" s="57"/>
      <c r="K122" s="80"/>
      <c r="L122" s="80"/>
      <c r="M122" s="80"/>
      <c r="N122" s="77"/>
      <c r="O122" s="77"/>
      <c r="P122" s="77"/>
      <c r="Q122" s="77"/>
      <c r="R122" s="77"/>
      <c r="S122" s="77"/>
      <c r="T122" s="78"/>
      <c r="U122" s="78"/>
      <c r="V122" s="78"/>
      <c r="W122" s="79"/>
      <c r="X122" s="79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</row>
    <row r="123" ht="12.75" customHeight="1">
      <c r="A123" s="11" t="s">
        <v>22</v>
      </c>
      <c r="B123" s="57">
        <v>75.0</v>
      </c>
      <c r="C123" s="57">
        <v>103.0</v>
      </c>
      <c r="D123" s="57">
        <v>140.0</v>
      </c>
      <c r="E123" s="57">
        <v>256.0</v>
      </c>
      <c r="F123" s="23">
        <v>362.0</v>
      </c>
      <c r="G123" s="57">
        <v>415.0</v>
      </c>
      <c r="H123" s="57">
        <v>355.0</v>
      </c>
      <c r="I123" s="57"/>
      <c r="J123" s="57"/>
      <c r="K123" s="80"/>
      <c r="L123" s="80"/>
      <c r="M123" s="80"/>
      <c r="N123" s="77"/>
      <c r="O123" s="77"/>
      <c r="P123" s="77"/>
      <c r="Q123" s="77"/>
      <c r="R123" s="77"/>
      <c r="S123" s="77"/>
      <c r="T123" s="78"/>
      <c r="U123" s="78"/>
      <c r="V123" s="78"/>
      <c r="W123" s="79"/>
      <c r="X123" s="79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</row>
    <row r="124" ht="12.75" customHeight="1">
      <c r="A124" s="11" t="s">
        <v>23</v>
      </c>
      <c r="B124" s="57">
        <v>72.0</v>
      </c>
      <c r="C124" s="57">
        <v>104.0</v>
      </c>
      <c r="D124" s="57">
        <v>155.0</v>
      </c>
      <c r="E124" s="57">
        <v>176.0</v>
      </c>
      <c r="F124" s="23">
        <v>377.0</v>
      </c>
      <c r="G124" s="57">
        <v>358.0</v>
      </c>
      <c r="H124" s="57">
        <v>379.0</v>
      </c>
      <c r="I124" s="57"/>
      <c r="J124" s="57"/>
      <c r="K124" s="80"/>
      <c r="L124" s="80"/>
      <c r="M124" s="80"/>
      <c r="N124" s="77"/>
      <c r="O124" s="77"/>
      <c r="P124" s="77"/>
      <c r="Q124" s="77"/>
      <c r="R124" s="77"/>
      <c r="S124" s="77"/>
      <c r="T124" s="78"/>
      <c r="U124" s="78"/>
      <c r="V124" s="78"/>
      <c r="W124" s="79"/>
      <c r="X124" s="79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</row>
    <row r="125" ht="12.75" customHeight="1">
      <c r="A125" s="11" t="s">
        <v>24</v>
      </c>
      <c r="B125" s="57">
        <v>102.0</v>
      </c>
      <c r="C125" s="57">
        <v>102.0</v>
      </c>
      <c r="D125" s="57">
        <v>143.0</v>
      </c>
      <c r="E125" s="57">
        <v>255.0</v>
      </c>
      <c r="F125" s="23">
        <v>331.0</v>
      </c>
      <c r="G125" s="57">
        <v>417.0</v>
      </c>
      <c r="H125" s="57">
        <v>535.0</v>
      </c>
      <c r="I125" s="57"/>
      <c r="J125" s="57"/>
      <c r="K125" s="80"/>
      <c r="L125" s="80"/>
      <c r="M125" s="80"/>
      <c r="N125" s="77"/>
      <c r="O125" s="77"/>
      <c r="P125" s="77"/>
      <c r="Q125" s="77"/>
      <c r="R125" s="77"/>
      <c r="S125" s="77"/>
      <c r="T125" s="78"/>
      <c r="U125" s="78"/>
      <c r="V125" s="78"/>
      <c r="W125" s="79"/>
      <c r="X125" s="79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</row>
    <row r="126" ht="12.75" customHeight="1">
      <c r="A126" s="13" t="s">
        <v>25</v>
      </c>
      <c r="B126" s="13">
        <f t="shared" ref="B126:H126" si="15">MEDIAN(B121:B125)</f>
        <v>76</v>
      </c>
      <c r="C126" s="13">
        <f t="shared" si="15"/>
        <v>104</v>
      </c>
      <c r="D126" s="13">
        <f t="shared" si="15"/>
        <v>155</v>
      </c>
      <c r="E126" s="13">
        <f t="shared" si="15"/>
        <v>220</v>
      </c>
      <c r="F126" s="13">
        <f t="shared" si="15"/>
        <v>362</v>
      </c>
      <c r="G126" s="13">
        <f t="shared" si="15"/>
        <v>408</v>
      </c>
      <c r="H126" s="13">
        <f t="shared" si="15"/>
        <v>535</v>
      </c>
      <c r="I126" s="57"/>
      <c r="J126" s="57"/>
      <c r="K126" s="81"/>
      <c r="L126" s="81"/>
      <c r="M126" s="81"/>
      <c r="N126" s="77"/>
      <c r="O126" s="77"/>
      <c r="P126" s="77"/>
      <c r="Q126" s="77"/>
      <c r="R126" s="77"/>
      <c r="S126" s="77"/>
      <c r="T126" s="78"/>
      <c r="U126" s="78"/>
      <c r="V126" s="78"/>
      <c r="W126" s="79"/>
      <c r="X126" s="79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</row>
    <row r="127" ht="12.75" customHeight="1">
      <c r="A127" s="82" t="s">
        <v>61</v>
      </c>
      <c r="B127" s="83">
        <f>SUM(D118,G118)</f>
        <v>44190</v>
      </c>
      <c r="C127" s="84"/>
      <c r="D127" s="84"/>
      <c r="E127" s="84"/>
      <c r="F127" s="84"/>
      <c r="G127" s="85"/>
      <c r="H127" s="86">
        <f>SUM(J118,M118)</f>
        <v>49220</v>
      </c>
      <c r="I127" s="16"/>
      <c r="J127" s="16"/>
      <c r="K127" s="16"/>
      <c r="L127" s="16"/>
      <c r="M127" s="16"/>
      <c r="N127" s="34">
        <f>SUM(P118,S118)</f>
        <v>141825</v>
      </c>
      <c r="O127" s="16"/>
      <c r="P127" s="16"/>
      <c r="Q127" s="16"/>
      <c r="R127" s="16"/>
      <c r="S127" s="16"/>
      <c r="T127" s="87">
        <f>SUM(V118,Y118)</f>
        <v>157654</v>
      </c>
      <c r="U127" s="84"/>
      <c r="V127" s="84"/>
      <c r="W127" s="84"/>
      <c r="X127" s="84"/>
      <c r="Y127" s="85"/>
      <c r="Z127" s="87">
        <f>SUM(AB118,AE118)</f>
        <v>190904</v>
      </c>
      <c r="AA127" s="84"/>
      <c r="AB127" s="84"/>
      <c r="AC127" s="84"/>
      <c r="AD127" s="84"/>
      <c r="AE127" s="85"/>
      <c r="AF127" s="87">
        <f>SUM(AH118,AK118)</f>
        <v>205915</v>
      </c>
      <c r="AG127" s="84"/>
      <c r="AH127" s="84"/>
      <c r="AI127" s="84"/>
      <c r="AJ127" s="84"/>
      <c r="AK127" s="85"/>
      <c r="AL127" s="87">
        <f>SUM(AN118,AQ118)</f>
        <v>211083</v>
      </c>
      <c r="AM127" s="84"/>
      <c r="AN127" s="84"/>
      <c r="AO127" s="84"/>
      <c r="AP127" s="84"/>
      <c r="AQ127" s="85"/>
      <c r="AR127" s="88"/>
    </row>
    <row r="128" ht="12.75" customHeight="1">
      <c r="A128" s="82" t="s">
        <v>62</v>
      </c>
      <c r="B128" s="89">
        <f>MEDIAN(B127:AQ127)</f>
        <v>157654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12.75" customHeight="1">
      <c r="A129" s="35"/>
      <c r="B129" s="90"/>
      <c r="C129" s="90"/>
      <c r="D129" s="90"/>
      <c r="E129" s="90"/>
      <c r="F129" s="90"/>
      <c r="G129" s="90"/>
      <c r="H129" s="91"/>
      <c r="I129" s="58"/>
      <c r="J129" s="58"/>
      <c r="K129" s="91"/>
      <c r="L129" s="91"/>
      <c r="M129" s="91"/>
      <c r="N129" s="91"/>
      <c r="O129" s="35"/>
      <c r="P129" s="91"/>
      <c r="Q129" s="91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12.75" customHeight="1">
      <c r="A130" s="36" t="s">
        <v>63</v>
      </c>
      <c r="B130" s="8"/>
      <c r="C130" s="92"/>
      <c r="F130" s="92"/>
      <c r="G130" s="92"/>
      <c r="H130" s="36" t="s">
        <v>64</v>
      </c>
      <c r="I130" s="8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6"/>
    </row>
    <row r="131" ht="12.75" customHeight="1">
      <c r="B131" s="53" t="s">
        <v>65</v>
      </c>
      <c r="C131" s="53" t="s">
        <v>66</v>
      </c>
      <c r="D131" s="23" t="s">
        <v>67</v>
      </c>
      <c r="E131" s="23" t="s">
        <v>68</v>
      </c>
      <c r="F131" s="53" t="s">
        <v>69</v>
      </c>
      <c r="G131" s="6"/>
      <c r="H131" s="11" t="s">
        <v>20</v>
      </c>
      <c r="I131" s="53">
        <v>22.256921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12.75" customHeight="1">
      <c r="A132" s="11" t="s">
        <v>20</v>
      </c>
      <c r="B132" s="53">
        <v>708.0</v>
      </c>
      <c r="C132" s="53">
        <v>1040.0</v>
      </c>
      <c r="D132" s="23">
        <v>764.0</v>
      </c>
      <c r="E132" s="22">
        <f t="shared" ref="E132:E135" si="16">C132-B132</f>
        <v>332</v>
      </c>
      <c r="F132" s="6">
        <f t="shared" ref="F132:F135" si="17">D132-B132</f>
        <v>56</v>
      </c>
      <c r="G132" s="6"/>
      <c r="H132" s="11" t="s">
        <v>21</v>
      </c>
      <c r="I132" s="53">
        <v>21.083634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12.75" customHeight="1">
      <c r="A133" s="11" t="s">
        <v>21</v>
      </c>
      <c r="B133" s="53">
        <v>825.0</v>
      </c>
      <c r="C133" s="53">
        <v>1608.0</v>
      </c>
      <c r="D133" s="23">
        <v>1028.0</v>
      </c>
      <c r="E133" s="22">
        <f t="shared" si="16"/>
        <v>783</v>
      </c>
      <c r="F133" s="6">
        <f t="shared" si="17"/>
        <v>203</v>
      </c>
      <c r="G133" s="6"/>
      <c r="H133" s="11" t="s">
        <v>22</v>
      </c>
      <c r="I133" s="53">
        <v>24.686799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ht="12.75" customHeight="1">
      <c r="A134" s="11" t="s">
        <v>22</v>
      </c>
      <c r="B134" s="53">
        <v>460.0</v>
      </c>
      <c r="C134" s="53">
        <v>781.0</v>
      </c>
      <c r="D134" s="23">
        <v>599.0</v>
      </c>
      <c r="E134" s="22">
        <f t="shared" si="16"/>
        <v>321</v>
      </c>
      <c r="F134" s="6">
        <f t="shared" si="17"/>
        <v>139</v>
      </c>
      <c r="G134" s="6"/>
      <c r="H134" s="11" t="s">
        <v>23</v>
      </c>
      <c r="I134" s="53">
        <v>22.052453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ht="12.75" customHeight="1">
      <c r="A135" s="11" t="s">
        <v>23</v>
      </c>
      <c r="B135" s="53">
        <v>466.0</v>
      </c>
      <c r="C135" s="53">
        <v>832.0</v>
      </c>
      <c r="D135" s="23">
        <v>839.0</v>
      </c>
      <c r="E135" s="22">
        <f t="shared" si="16"/>
        <v>366</v>
      </c>
      <c r="F135" s="6">
        <f t="shared" si="17"/>
        <v>373</v>
      </c>
      <c r="G135" s="6"/>
      <c r="H135" s="11" t="s">
        <v>24</v>
      </c>
      <c r="I135" s="53">
        <v>12.655821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ht="12.75" customHeight="1">
      <c r="A136" s="13" t="s">
        <v>25</v>
      </c>
      <c r="B136" s="13">
        <f t="shared" ref="B136:F136" si="18">MEDIAN(B132:B135)</f>
        <v>587</v>
      </c>
      <c r="C136" s="13">
        <f t="shared" si="18"/>
        <v>936</v>
      </c>
      <c r="D136" s="13">
        <f t="shared" si="18"/>
        <v>801.5</v>
      </c>
      <c r="E136" s="13">
        <f t="shared" si="18"/>
        <v>349</v>
      </c>
      <c r="F136" s="13">
        <f t="shared" si="18"/>
        <v>171</v>
      </c>
      <c r="G136" s="6">
        <f>F136+E136</f>
        <v>520</v>
      </c>
      <c r="H136" s="13" t="s">
        <v>25</v>
      </c>
      <c r="I136" s="13">
        <f>MEDIAN(I131:I135)</f>
        <v>22.052453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ht="12.75" customHeight="1">
      <c r="A137" s="35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3"/>
      <c r="O137" s="35"/>
      <c r="P137" s="91"/>
      <c r="Q137" s="91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ht="12.75" customHeight="1">
      <c r="A138" s="94" t="s">
        <v>70</v>
      </c>
      <c r="B138" s="95"/>
      <c r="C138" s="95"/>
      <c r="D138" s="95"/>
      <c r="E138" s="95"/>
      <c r="F138" s="95"/>
      <c r="G138" s="9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ht="12.75" customHeight="1">
      <c r="B139" s="20" t="s">
        <v>71</v>
      </c>
      <c r="C139" s="8"/>
      <c r="D139" s="8"/>
      <c r="E139" s="8"/>
      <c r="F139" s="8"/>
      <c r="G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ht="12.75" customHeight="1">
      <c r="A140" s="10" t="s">
        <v>19</v>
      </c>
      <c r="B140" s="20">
        <v>256.0</v>
      </c>
      <c r="C140" s="9"/>
      <c r="D140" s="20">
        <v>2560.0</v>
      </c>
      <c r="E140" s="9"/>
      <c r="F140" s="56">
        <v>12800.0</v>
      </c>
      <c r="G140" s="9"/>
      <c r="H140" s="56">
        <v>25600.0</v>
      </c>
      <c r="I140" s="9"/>
      <c r="J140" s="56">
        <v>64000.0</v>
      </c>
      <c r="K140" s="9"/>
      <c r="L140" s="56">
        <v>128000.0</v>
      </c>
      <c r="M140" s="9"/>
      <c r="N140" s="20">
        <v>256000.0</v>
      </c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ht="12.75" customHeight="1">
      <c r="B141" s="21" t="s">
        <v>29</v>
      </c>
      <c r="C141" s="21" t="s">
        <v>30</v>
      </c>
      <c r="D141" s="21" t="s">
        <v>29</v>
      </c>
      <c r="E141" s="21" t="s">
        <v>30</v>
      </c>
      <c r="F141" s="21" t="s">
        <v>29</v>
      </c>
      <c r="G141" s="21" t="s">
        <v>30</v>
      </c>
      <c r="H141" s="21" t="s">
        <v>29</v>
      </c>
      <c r="I141" s="21" t="s">
        <v>30</v>
      </c>
      <c r="J141" s="21" t="s">
        <v>29</v>
      </c>
      <c r="K141" s="21" t="s">
        <v>30</v>
      </c>
      <c r="L141" s="21" t="s">
        <v>29</v>
      </c>
      <c r="M141" s="21" t="s">
        <v>30</v>
      </c>
      <c r="N141" s="21" t="s">
        <v>29</v>
      </c>
      <c r="O141" s="21" t="s">
        <v>30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ht="12.75" customHeight="1">
      <c r="A142" s="11" t="s">
        <v>20</v>
      </c>
      <c r="B142" s="31">
        <v>0.0</v>
      </c>
      <c r="C142" s="31">
        <v>258.0</v>
      </c>
      <c r="D142" s="31">
        <v>1306.0</v>
      </c>
      <c r="E142" s="97">
        <v>2562.0</v>
      </c>
      <c r="F142" s="31">
        <v>9932.0</v>
      </c>
      <c r="G142" s="31">
        <v>12802.0</v>
      </c>
      <c r="H142" s="31">
        <v>19631.0</v>
      </c>
      <c r="I142" s="31">
        <v>25602.0</v>
      </c>
      <c r="J142" s="31">
        <v>57111.0</v>
      </c>
      <c r="K142" s="31">
        <v>64002.0</v>
      </c>
      <c r="L142" s="31">
        <v>120329.0</v>
      </c>
      <c r="M142" s="97">
        <v>128002.0</v>
      </c>
      <c r="N142" s="21">
        <v>252133.0</v>
      </c>
      <c r="O142" s="21">
        <v>256006.0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ht="12.75" customHeight="1">
      <c r="A143" s="11" t="s">
        <v>21</v>
      </c>
      <c r="B143" s="31">
        <v>60.0</v>
      </c>
      <c r="C143" s="31">
        <v>258.0</v>
      </c>
      <c r="D143" s="31">
        <v>1797.0</v>
      </c>
      <c r="E143" s="97">
        <v>2562.0</v>
      </c>
      <c r="F143" s="31">
        <v>8422.0</v>
      </c>
      <c r="G143" s="31">
        <v>12802.0</v>
      </c>
      <c r="H143" s="31">
        <v>17275.0</v>
      </c>
      <c r="I143" s="31">
        <v>25602.0</v>
      </c>
      <c r="J143" s="31">
        <v>59522.0</v>
      </c>
      <c r="K143" s="31">
        <v>64002.0</v>
      </c>
      <c r="L143" s="31">
        <v>120738.0</v>
      </c>
      <c r="M143" s="97">
        <v>128002.0</v>
      </c>
      <c r="N143" s="21">
        <v>248097.0</v>
      </c>
      <c r="O143" s="21">
        <v>256006.0</v>
      </c>
      <c r="P143" s="6"/>
      <c r="Q143" s="6"/>
      <c r="R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ht="12.75" customHeight="1">
      <c r="A144" s="11" t="s">
        <v>22</v>
      </c>
      <c r="B144" s="31">
        <v>0.0</v>
      </c>
      <c r="C144" s="31">
        <v>258.0</v>
      </c>
      <c r="D144" s="31">
        <v>1272.0</v>
      </c>
      <c r="E144" s="97">
        <v>2562.0</v>
      </c>
      <c r="F144" s="31">
        <v>8497.0</v>
      </c>
      <c r="G144" s="31">
        <v>12802.0</v>
      </c>
      <c r="H144" s="31">
        <v>22333.0</v>
      </c>
      <c r="I144" s="31">
        <v>25602.0</v>
      </c>
      <c r="J144" s="31">
        <v>58102.0</v>
      </c>
      <c r="K144" s="31">
        <v>64002.0</v>
      </c>
      <c r="L144" s="31">
        <v>123304.0</v>
      </c>
      <c r="M144" s="97">
        <v>128002.0</v>
      </c>
      <c r="N144" s="21">
        <v>248141.0</v>
      </c>
      <c r="O144" s="21">
        <v>256006.0</v>
      </c>
      <c r="P144" s="6"/>
      <c r="Q144" s="6"/>
      <c r="R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ht="12.75" customHeight="1">
      <c r="A145" s="11" t="s">
        <v>23</v>
      </c>
      <c r="B145" s="31">
        <v>0.0</v>
      </c>
      <c r="C145" s="31">
        <v>258.0</v>
      </c>
      <c r="D145" s="31">
        <v>1497.0</v>
      </c>
      <c r="E145" s="97">
        <v>2562.0</v>
      </c>
      <c r="F145" s="31">
        <v>7972.0</v>
      </c>
      <c r="G145" s="31">
        <v>12802.0</v>
      </c>
      <c r="H145" s="31">
        <v>19252.0</v>
      </c>
      <c r="I145" s="31">
        <v>25602.0</v>
      </c>
      <c r="J145" s="31">
        <v>57547.0</v>
      </c>
      <c r="K145" s="31">
        <v>64002.0</v>
      </c>
      <c r="L145" s="31">
        <v>119202.0</v>
      </c>
      <c r="M145" s="97">
        <v>128002.0</v>
      </c>
      <c r="N145" s="21">
        <v>250562.0</v>
      </c>
      <c r="O145" s="21">
        <v>256006.0</v>
      </c>
      <c r="P145" s="6"/>
      <c r="Q145" s="6"/>
      <c r="R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ht="12.75" customHeight="1">
      <c r="A146" s="11" t="s">
        <v>24</v>
      </c>
      <c r="B146" s="31">
        <v>0.0</v>
      </c>
      <c r="C146" s="31">
        <v>258.0</v>
      </c>
      <c r="D146" s="31">
        <v>996.0</v>
      </c>
      <c r="E146" s="97">
        <v>2562.0</v>
      </c>
      <c r="F146" s="31">
        <v>12527.0</v>
      </c>
      <c r="G146" s="31">
        <v>12802.0</v>
      </c>
      <c r="H146" s="31">
        <v>25039.0</v>
      </c>
      <c r="I146" s="31">
        <v>25602.0</v>
      </c>
      <c r="J146" s="31">
        <v>54928.0</v>
      </c>
      <c r="K146" s="31">
        <v>64002.0</v>
      </c>
      <c r="L146" s="31">
        <v>121916.0</v>
      </c>
      <c r="M146" s="97">
        <v>128002.0</v>
      </c>
      <c r="N146" s="21">
        <v>248897.0</v>
      </c>
      <c r="O146" s="21">
        <v>256006.0</v>
      </c>
      <c r="P146" s="6"/>
      <c r="Q146" s="6"/>
      <c r="R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ht="12.75" customHeight="1">
      <c r="A147" s="13" t="s">
        <v>25</v>
      </c>
      <c r="B147" s="98">
        <v>60.0</v>
      </c>
      <c r="C147" s="13">
        <f t="shared" ref="C147:O147" si="19">MEDIAN(C142:C146)</f>
        <v>258</v>
      </c>
      <c r="D147" s="13">
        <f t="shared" si="19"/>
        <v>1306</v>
      </c>
      <c r="E147" s="99">
        <f t="shared" si="19"/>
        <v>2562</v>
      </c>
      <c r="F147" s="13">
        <f t="shared" si="19"/>
        <v>8497</v>
      </c>
      <c r="G147" s="13">
        <f t="shared" si="19"/>
        <v>12802</v>
      </c>
      <c r="H147" s="13">
        <f t="shared" si="19"/>
        <v>19631</v>
      </c>
      <c r="I147" s="13">
        <f t="shared" si="19"/>
        <v>25602</v>
      </c>
      <c r="J147" s="13">
        <f t="shared" si="19"/>
        <v>57547</v>
      </c>
      <c r="K147" s="13">
        <f t="shared" si="19"/>
        <v>64002</v>
      </c>
      <c r="L147" s="13">
        <f t="shared" si="19"/>
        <v>120738</v>
      </c>
      <c r="M147" s="99">
        <f t="shared" si="19"/>
        <v>128002</v>
      </c>
      <c r="N147" s="13">
        <f t="shared" si="19"/>
        <v>248897</v>
      </c>
      <c r="O147" s="13">
        <f t="shared" si="19"/>
        <v>256006</v>
      </c>
      <c r="P147" s="6"/>
      <c r="Q147" s="6"/>
      <c r="R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ht="12.75" customHeight="1">
      <c r="A148" s="33" t="s">
        <v>72</v>
      </c>
      <c r="B148" s="34">
        <f>(C147-B147)/C147*100</f>
        <v>76.74418605</v>
      </c>
      <c r="C148" s="17"/>
      <c r="D148" s="34">
        <f>(E147-D147)/E147*100</f>
        <v>49.02419984</v>
      </c>
      <c r="E148" s="17"/>
      <c r="F148" s="34">
        <f>(G147-F147)/G147*100</f>
        <v>33.62755819</v>
      </c>
      <c r="G148" s="17"/>
      <c r="H148" s="34">
        <f>(I147-H147)/I147*100</f>
        <v>23.32239669</v>
      </c>
      <c r="I148" s="17"/>
      <c r="J148" s="34">
        <f>(K147-J147)/K147*100</f>
        <v>10.08562232</v>
      </c>
      <c r="K148" s="17"/>
      <c r="L148" s="34">
        <f>(M147-L147)/M147*100</f>
        <v>5.67491133</v>
      </c>
      <c r="M148" s="17"/>
      <c r="N148" s="34">
        <f>(O147-N147)/O147*100</f>
        <v>2.776888042</v>
      </c>
      <c r="O148" s="17"/>
      <c r="P148" s="6"/>
      <c r="Q148" s="6"/>
      <c r="R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>
      <c r="A149" s="28" t="s">
        <v>73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ht="12.75" customHeight="1">
      <c r="O150" s="6"/>
      <c r="P150" s="6"/>
      <c r="Q150" s="6"/>
      <c r="R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ht="12.75" customHeight="1">
      <c r="A151" s="23" t="s">
        <v>74</v>
      </c>
      <c r="O151" s="6"/>
      <c r="P151" s="6"/>
      <c r="Q151" s="6"/>
      <c r="R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ht="12.75" customHeight="1">
      <c r="A152" s="100" t="s">
        <v>75</v>
      </c>
      <c r="C152" s="100" t="s">
        <v>76</v>
      </c>
      <c r="O152" s="6"/>
      <c r="P152" s="6"/>
      <c r="Q152" s="6"/>
      <c r="R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ht="12.75" customHeight="1">
      <c r="A153" s="23" t="s">
        <v>77</v>
      </c>
      <c r="B153" s="23" t="s">
        <v>33</v>
      </c>
      <c r="C153" s="23" t="s">
        <v>77</v>
      </c>
      <c r="D153" s="23" t="s">
        <v>33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ht="12.75" customHeight="1">
      <c r="A154" s="23">
        <v>23.68</v>
      </c>
      <c r="B154" s="23">
        <v>98.0</v>
      </c>
      <c r="C154" s="23">
        <v>28.4</v>
      </c>
      <c r="D154" s="23">
        <v>101.0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ht="12.75" customHeight="1">
      <c r="A155" s="23">
        <v>19.45</v>
      </c>
      <c r="B155" s="23">
        <v>96.0</v>
      </c>
      <c r="C155" s="23">
        <v>28.55</v>
      </c>
      <c r="D155" s="23">
        <v>101.0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ht="12.75" customHeight="1">
      <c r="A156" s="23">
        <v>19.62</v>
      </c>
      <c r="B156" s="23">
        <v>96.0</v>
      </c>
      <c r="C156" s="23">
        <v>28.32</v>
      </c>
      <c r="D156" s="23">
        <v>101.0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ht="12.75" customHeight="1">
      <c r="A157" s="23">
        <v>19.39</v>
      </c>
      <c r="B157" s="23">
        <v>96.0</v>
      </c>
      <c r="C157" s="23">
        <v>28.42</v>
      </c>
      <c r="D157" s="23">
        <v>101.0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ht="12.75" customHeight="1">
      <c r="A158" s="22">
        <f t="shared" ref="A158:D158" si="20">MEDIAN(A154:A157)</f>
        <v>19.535</v>
      </c>
      <c r="B158" s="22">
        <f t="shared" si="20"/>
        <v>96</v>
      </c>
      <c r="C158" s="22">
        <f t="shared" si="20"/>
        <v>28.41</v>
      </c>
      <c r="D158" s="22">
        <f t="shared" si="20"/>
        <v>101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ht="12.75" customHeight="1">
      <c r="A159" s="23" t="s">
        <v>78</v>
      </c>
      <c r="B159" s="22">
        <f>(C158-A158)/A158*100</f>
        <v>45.43127719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ht="12.75" customHeight="1">
      <c r="A160" s="23" t="s">
        <v>79</v>
      </c>
      <c r="B160" s="22">
        <f>(D158-B158)/B158*100</f>
        <v>5.208333333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ht="12.75" customHeight="1"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ht="12.75" customHeight="1">
      <c r="A162" s="23" t="s">
        <v>44</v>
      </c>
      <c r="B162" s="23">
        <v>1.0</v>
      </c>
      <c r="C162" s="23">
        <v>10.0</v>
      </c>
      <c r="D162" s="23">
        <v>50.0</v>
      </c>
      <c r="E162" s="23">
        <v>100.0</v>
      </c>
      <c r="F162" s="23">
        <v>250.0</v>
      </c>
      <c r="G162" s="23">
        <v>500.0</v>
      </c>
      <c r="H162" s="23">
        <v>1024.0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ht="12.75" customHeight="1">
      <c r="A163" s="23" t="s">
        <v>80</v>
      </c>
      <c r="B163" s="22">
        <v>256.0</v>
      </c>
      <c r="C163" s="22">
        <v>2560.0</v>
      </c>
      <c r="D163" s="22">
        <v>12800.0</v>
      </c>
      <c r="E163" s="22">
        <v>25600.0</v>
      </c>
      <c r="F163" s="22">
        <v>64000.0</v>
      </c>
      <c r="G163" s="22">
        <v>128000.0</v>
      </c>
      <c r="H163" s="22">
        <v>256000.0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ht="12.75" customHeight="1">
      <c r="A164" s="23" t="s">
        <v>81</v>
      </c>
      <c r="B164" s="22">
        <f>B163-B147</f>
        <v>196</v>
      </c>
      <c r="C164" s="101">
        <f>E147-D147</f>
        <v>1256</v>
      </c>
      <c r="D164" s="22">
        <f>G147-F147</f>
        <v>4305</v>
      </c>
      <c r="E164" s="22">
        <f>I147-H147</f>
        <v>5971</v>
      </c>
      <c r="F164" s="22">
        <f>K147-J147</f>
        <v>6455</v>
      </c>
      <c r="G164" s="101">
        <f>M147-L147</f>
        <v>7264</v>
      </c>
      <c r="H164" s="22">
        <f>O147-N147</f>
        <v>7109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ht="12.75" customHeight="1">
      <c r="A165" s="23" t="s">
        <v>82</v>
      </c>
      <c r="B165" s="102">
        <v>76.74418604651163</v>
      </c>
      <c r="C165" s="102">
        <v>49.024199843871976</v>
      </c>
      <c r="D165" s="102">
        <v>33.62755819403218</v>
      </c>
      <c r="E165" s="102">
        <v>23.32239668775877</v>
      </c>
      <c r="F165" s="102">
        <v>10.085622324302365</v>
      </c>
      <c r="G165" s="102">
        <v>5.6749113295104765</v>
      </c>
      <c r="H165" s="102">
        <v>2.7768880416865227</v>
      </c>
      <c r="I165" s="102"/>
      <c r="K165" s="102"/>
      <c r="M165" s="102"/>
      <c r="O165" s="6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ht="12.75" customHeight="1"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ht="12.75" customHeight="1"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ht="12.75" customHeight="1"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ht="12.75" customHeight="1"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ht="12.75" customHeight="1"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ht="12.75" customHeight="1"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ht="12.75" customHeight="1"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ht="12.75" customHeight="1"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ht="12.75" customHeight="1"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ht="12.75" customHeight="1"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ht="12.75" customHeight="1"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ht="12.75" customHeight="1"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ht="12.75" customHeight="1"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ht="12.75" customHeight="1"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ht="12.75" customHeight="1"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ht="12.75" customHeight="1"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ht="12.75" customHeight="1"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ht="12.75" customHeight="1"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ht="12.75" customHeight="1"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ht="12.75" customHeight="1"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ht="12.75" customHeight="1"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ht="12.75" customHeight="1"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ht="12.75" customHeight="1"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ht="12.75" customHeight="1"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ht="12.75" customHeight="1"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ht="12.75" customHeight="1"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ht="12.75" customHeight="1"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ht="12.75" customHeight="1"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ht="12.75" customHeight="1"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ht="12.75" customHeight="1"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ht="12.75" customHeight="1"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ht="12.75" customHeight="1"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ht="12.75" customHeight="1"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ht="12.75" customHeight="1"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ht="12.75" customHeight="1"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ht="12.75" customHeight="1"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ht="12.75" customHeight="1"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ht="12.75" customHeight="1"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ht="12.75" customHeight="1"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ht="12.75" customHeight="1"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ht="12.75" customHeight="1"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ht="12.75" customHeight="1"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ht="12.75" customHeight="1"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ht="12.75" customHeight="1"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ht="12.75" customHeight="1"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ht="12.75" customHeight="1"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ht="12.75" customHeight="1"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ht="12.75" customHeight="1"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ht="12.75" customHeight="1"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ht="12.75" customHeight="1"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ht="12.75" customHeight="1"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ht="12.75" customHeight="1"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ht="12.75" customHeight="1"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ht="12.75" customHeight="1"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ht="12.75" customHeight="1"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ht="12.75" customHeight="1"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ht="12.75" customHeight="1"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ht="12.75" customHeight="1"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ht="12.75" customHeight="1"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ht="12.75" customHeight="1"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ht="12.75" customHeight="1"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ht="12.75" customHeight="1"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ht="12.75" customHeight="1"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ht="12.75" customHeight="1"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ht="12.75" customHeight="1"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ht="12.75" customHeight="1"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ht="12.75" customHeight="1"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ht="12.75" customHeight="1"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ht="12.75" customHeight="1"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ht="12.75" customHeight="1"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ht="12.75" customHeight="1"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ht="12.75" customHeight="1"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ht="12.75" customHeight="1"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ht="12.75" customHeight="1"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ht="12.75" customHeight="1"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ht="12.75" customHeight="1"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ht="12.75" customHeight="1"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ht="12.75" customHeight="1"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ht="12.75" customHeight="1"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ht="12.75" customHeight="1"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ht="12.75" customHeight="1"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ht="12.75" customHeight="1"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ht="12.75" customHeight="1"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ht="12.75" customHeight="1"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ht="12.75" customHeight="1"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ht="12.75" customHeight="1"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ht="12.75" customHeight="1"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ht="12.75" customHeight="1"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ht="12.75" customHeight="1"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ht="12.75" customHeight="1"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ht="12.75" customHeight="1"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ht="12.75" customHeight="1"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ht="12.75" customHeight="1"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ht="12.75" customHeight="1"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ht="12.75" customHeight="1"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ht="12.75" customHeight="1"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ht="12.75" customHeight="1"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ht="12.75" customHeight="1"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ht="12.75" customHeight="1"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ht="12.75" customHeight="1"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ht="12.75" customHeight="1"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ht="12.75" customHeight="1"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ht="12.75" customHeight="1"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ht="12.75" customHeight="1"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ht="12.75" customHeight="1"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ht="12.75" customHeight="1"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ht="12.75" customHeight="1"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ht="12.75" customHeight="1"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ht="12.75" customHeight="1"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ht="12.75" customHeight="1"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ht="12.75" customHeight="1"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ht="12.75" customHeight="1"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ht="12.75" customHeight="1"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ht="12.75" customHeight="1"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ht="12.75" customHeight="1"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ht="12.75" customHeight="1"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ht="12.75" customHeight="1"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ht="12.75" customHeight="1"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ht="12.75" customHeight="1"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ht="12.75" customHeight="1"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ht="12.75" customHeight="1"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ht="12.75" customHeight="1"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ht="12.75" customHeight="1"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ht="12.75" customHeight="1"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ht="12.75" customHeight="1"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ht="12.75" customHeight="1"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ht="12.75" customHeight="1"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ht="12.75" customHeight="1"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ht="12.75" customHeight="1"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ht="12.75" customHeight="1"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ht="12.75" customHeight="1"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ht="12.75" customHeight="1"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ht="12.75" customHeight="1"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ht="12.75" customHeight="1"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ht="12.75" customHeight="1"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ht="12.75" customHeight="1"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ht="12.75" customHeight="1"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ht="12.75" customHeight="1"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ht="12.75" customHeight="1"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ht="12.75" customHeight="1"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ht="12.75" customHeight="1"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ht="12.75" customHeight="1"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ht="12.75" customHeight="1"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ht="12.75" customHeight="1"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ht="12.75" customHeight="1"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ht="12.75" customHeight="1"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ht="12.75" customHeight="1"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ht="12.75" customHeight="1"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ht="12.75" customHeight="1"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ht="12.75" customHeight="1"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ht="12.75" customHeight="1"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ht="12.75" customHeight="1"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ht="12.75" customHeight="1"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ht="12.75" customHeight="1"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ht="12.75" customHeight="1"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ht="12.75" customHeight="1"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ht="12.75" customHeight="1"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ht="12.75" customHeight="1"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ht="12.75" customHeight="1"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ht="12.75" customHeight="1"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ht="12.75" customHeight="1"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ht="12.75" customHeight="1"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ht="12.75" customHeight="1"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ht="12.75" customHeight="1"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ht="12.75" customHeight="1"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ht="12.75" customHeight="1"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ht="12.75" customHeight="1"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ht="12.75" customHeight="1"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ht="12.75" customHeight="1"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ht="12.75" customHeight="1"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ht="12.75" customHeight="1"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ht="12.75" customHeight="1"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ht="12.75" customHeight="1"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ht="12.75" customHeight="1"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ht="12.75" customHeight="1"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ht="12.75" customHeight="1"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ht="12.75" customHeight="1"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ht="12.75" customHeight="1"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ht="12.75" customHeight="1"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ht="12.75" customHeight="1"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ht="12.75" customHeight="1"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ht="12.75" customHeight="1"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ht="12.75" customHeight="1"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ht="12.75" customHeight="1"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ht="12.75" customHeight="1"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ht="12.75" customHeight="1"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ht="12.75" customHeight="1"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ht="12.75" customHeight="1"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ht="12.75" customHeight="1"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ht="12.75" customHeight="1"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ht="12.75" customHeight="1"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ht="12.75" customHeight="1"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ht="12.75" customHeight="1"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ht="12.75" customHeight="1"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ht="12.75" customHeight="1"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ht="12.75" customHeight="1"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ht="12.75" customHeight="1"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ht="12.75" customHeight="1"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ht="12.75" customHeight="1"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ht="12.75" customHeight="1"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ht="12.75" customHeight="1"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ht="12.75" customHeight="1"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ht="12.75" customHeight="1"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ht="12.75" customHeight="1"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ht="12.75" customHeight="1"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ht="12.75" customHeight="1"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ht="12.75" customHeight="1"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ht="12.75" customHeight="1"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ht="12.75" customHeight="1"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ht="12.75" customHeight="1"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ht="12.75" customHeight="1"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ht="12.75" customHeight="1"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ht="12.75" customHeight="1"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ht="12.75" customHeight="1"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ht="12.75" customHeight="1"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ht="12.75" customHeight="1"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ht="12.75" customHeight="1"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ht="12.75" customHeight="1"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ht="12.75" customHeight="1"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ht="12.75" customHeight="1"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ht="12.75" customHeight="1"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ht="12.75" customHeight="1"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ht="12.75" customHeight="1"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ht="12.75" customHeight="1"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ht="12.75" customHeight="1"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ht="12.75" customHeight="1"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ht="12.75" customHeight="1"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ht="12.75" customHeight="1"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ht="12.75" customHeight="1"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ht="12.75" customHeight="1"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ht="12.75" customHeight="1"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ht="12.75" customHeight="1"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ht="12.75" customHeight="1"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ht="12.75" customHeight="1"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ht="12.75" customHeight="1"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ht="12.75" customHeight="1"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ht="12.75" customHeight="1"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ht="12.75" customHeight="1"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ht="12.75" customHeight="1"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ht="12.75" customHeight="1"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ht="12.75" customHeight="1"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ht="12.75" customHeight="1"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ht="12.75" customHeight="1"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ht="12.75" customHeight="1"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ht="12.75" customHeight="1"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ht="12.75" customHeight="1"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ht="12.75" customHeight="1"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ht="12.75" customHeight="1"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ht="12.75" customHeight="1"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ht="12.75" customHeight="1"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ht="12.75" customHeight="1"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ht="12.75" customHeight="1"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ht="12.75" customHeight="1"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ht="12.75" customHeight="1"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ht="12.75" customHeight="1"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ht="12.75" customHeight="1"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ht="12.75" customHeight="1"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ht="12.75" customHeight="1"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ht="12.75" customHeight="1"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ht="12.75" customHeight="1"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ht="12.75" customHeight="1"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ht="12.75" customHeight="1"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ht="12.75" customHeight="1"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ht="12.75" customHeight="1"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ht="12.75" customHeight="1"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ht="12.75" customHeight="1"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ht="12.75" customHeight="1"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ht="12.75" customHeight="1"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ht="12.75" customHeight="1"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ht="12.75" customHeight="1"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ht="12.75" customHeight="1"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ht="12.75" customHeight="1"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ht="12.75" customHeight="1"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ht="12.75" customHeight="1"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ht="12.75" customHeight="1"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ht="12.75" customHeight="1"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ht="12.75" customHeight="1"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ht="12.75" customHeight="1"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ht="12.75" customHeight="1"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ht="12.75" customHeight="1"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ht="12.75" customHeight="1"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ht="12.75" customHeight="1"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ht="12.75" customHeight="1"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ht="12.75" customHeight="1"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ht="12.75" customHeight="1"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ht="12.75" customHeight="1"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ht="12.75" customHeight="1"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ht="12.75" customHeight="1"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ht="12.75" customHeight="1"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ht="12.75" customHeight="1"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ht="12.75" customHeight="1"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ht="12.75" customHeight="1"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ht="12.75" customHeight="1"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ht="12.75" customHeight="1"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ht="12.75" customHeight="1"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ht="12.75" customHeight="1"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ht="12.75" customHeight="1"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ht="12.75" customHeight="1"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ht="12.75" customHeight="1"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ht="12.75" customHeight="1"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ht="12.75" customHeight="1"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ht="12.75" customHeight="1"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ht="12.75" customHeight="1"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ht="12.75" customHeight="1"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ht="12.75" customHeight="1"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ht="12.75" customHeight="1"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ht="12.75" customHeight="1"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ht="12.75" customHeight="1"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ht="12.75" customHeight="1"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ht="12.75" customHeight="1"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ht="12.75" customHeight="1"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ht="12.75" customHeight="1"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ht="12.75" customHeight="1"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ht="12.75" customHeight="1"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ht="12.75" customHeight="1"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ht="12.75" customHeight="1"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ht="12.75" customHeight="1"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ht="12.75" customHeight="1"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ht="12.75" customHeight="1"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ht="12.75" customHeight="1"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ht="12.75" customHeight="1"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ht="12.75" customHeight="1"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ht="12.75" customHeight="1"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ht="12.75" customHeight="1"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ht="12.75" customHeight="1"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ht="12.75" customHeight="1"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ht="12.75" customHeight="1"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ht="12.75" customHeight="1"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ht="12.75" customHeight="1"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ht="12.75" customHeight="1"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ht="12.75" customHeight="1"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ht="12.75" customHeight="1"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ht="12.75" customHeight="1"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ht="12.75" customHeight="1"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ht="12.75" customHeight="1"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ht="12.75" customHeight="1"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ht="12.75" customHeight="1"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ht="12.75" customHeight="1"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ht="12.75" customHeight="1"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ht="12.75" customHeight="1"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ht="12.75" customHeight="1"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ht="12.75" customHeight="1"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ht="12.75" customHeight="1"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ht="12.75" customHeight="1"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ht="12.75" customHeight="1"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ht="12.75" customHeight="1"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ht="12.75" customHeight="1"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ht="12.75" customHeight="1"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ht="12.75" customHeight="1"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ht="12.75" customHeight="1"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ht="12.75" customHeight="1"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ht="12.75" customHeight="1"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ht="12.75" customHeight="1"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ht="12.75" customHeight="1"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ht="12.75" customHeight="1"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ht="12.75" customHeight="1"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ht="12.75" customHeight="1"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ht="12.75" customHeight="1"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ht="12.75" customHeight="1"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ht="12.75" customHeight="1"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ht="12.75" customHeight="1"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ht="12.75" customHeight="1"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ht="12.75" customHeight="1"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ht="12.75" customHeight="1"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ht="12.75" customHeight="1"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ht="12.75" customHeight="1"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ht="12.75" customHeight="1"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ht="12.75" customHeight="1"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ht="12.75" customHeight="1"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ht="12.75" customHeight="1"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ht="12.75" customHeight="1"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ht="12.75" customHeight="1"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ht="12.75" customHeight="1"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ht="12.75" customHeight="1"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ht="12.75" customHeight="1"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ht="12.75" customHeight="1"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ht="12.75" customHeight="1"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ht="12.75" customHeight="1"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ht="12.75" customHeight="1"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ht="12.75" customHeight="1"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ht="12.75" customHeight="1"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ht="12.75" customHeight="1"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ht="12.75" customHeight="1"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ht="12.75" customHeight="1"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ht="12.75" customHeight="1"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ht="12.75" customHeight="1"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ht="12.75" customHeight="1"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ht="12.75" customHeight="1"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ht="12.75" customHeight="1"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ht="12.75" customHeight="1"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ht="12.75" customHeight="1"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ht="12.75" customHeight="1"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ht="12.75" customHeight="1"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ht="12.75" customHeight="1"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ht="12.75" customHeight="1"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ht="12.75" customHeight="1"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ht="12.75" customHeight="1"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ht="12.75" customHeight="1"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ht="12.75" customHeight="1"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ht="12.75" customHeight="1"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ht="12.75" customHeight="1"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ht="12.75" customHeight="1"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ht="12.75" customHeight="1"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ht="12.75" customHeight="1"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ht="12.75" customHeight="1"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ht="12.75" customHeight="1"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ht="12.75" customHeight="1"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ht="12.75" customHeight="1"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ht="12.75" customHeight="1"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ht="12.75" customHeight="1"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ht="12.75" customHeight="1"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ht="12.75" customHeight="1"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ht="12.75" customHeight="1"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ht="12.75" customHeight="1"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ht="12.75" customHeight="1"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ht="12.75" customHeight="1"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ht="12.75" customHeight="1"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ht="12.75" customHeight="1"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ht="12.75" customHeight="1"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ht="12.75" customHeight="1"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ht="12.75" customHeight="1"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ht="12.75" customHeight="1"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ht="12.75" customHeight="1"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ht="12.75" customHeight="1"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ht="12.75" customHeight="1"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ht="12.75" customHeight="1"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ht="12.75" customHeight="1"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ht="12.75" customHeight="1"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ht="12.75" customHeight="1"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ht="12.75" customHeight="1"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ht="12.75" customHeight="1"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ht="12.75" customHeight="1"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ht="12.75" customHeight="1"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ht="12.75" customHeight="1"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ht="12.75" customHeight="1"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ht="12.75" customHeight="1"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ht="12.75" customHeight="1"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ht="12.75" customHeight="1"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ht="12.75" customHeight="1"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ht="12.75" customHeight="1"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ht="12.75" customHeight="1"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ht="12.75" customHeight="1"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ht="12.75" customHeight="1"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ht="12.75" customHeight="1"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ht="12.75" customHeight="1"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ht="12.75" customHeight="1"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ht="12.75" customHeight="1"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ht="12.75" customHeight="1"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ht="12.75" customHeight="1"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ht="12.75" customHeight="1"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ht="12.75" customHeight="1"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ht="12.75" customHeight="1"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ht="12.75" customHeight="1"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ht="12.75" customHeight="1"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ht="12.75" customHeight="1"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ht="12.75" customHeight="1"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ht="12.75" customHeight="1"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ht="12.75" customHeight="1"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ht="12.75" customHeight="1"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ht="12.75" customHeight="1"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ht="12.75" customHeight="1"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ht="12.75" customHeight="1"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ht="12.75" customHeight="1"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ht="12.75" customHeight="1"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ht="12.75" customHeight="1"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ht="12.75" customHeight="1"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ht="12.75" customHeight="1"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ht="12.75" customHeight="1"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ht="12.75" customHeight="1"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ht="12.75" customHeight="1"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ht="12.75" customHeight="1"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ht="12.75" customHeight="1"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ht="12.75" customHeight="1"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ht="12.75" customHeight="1"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ht="12.75" customHeight="1"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ht="12.75" customHeight="1"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ht="12.75" customHeight="1"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ht="12.75" customHeight="1"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ht="12.75" customHeight="1"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ht="12.75" customHeight="1"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ht="12.75" customHeight="1"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ht="12.75" customHeight="1"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ht="12.75" customHeight="1"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ht="12.75" customHeight="1"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ht="12.75" customHeight="1"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ht="12.75" customHeight="1"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ht="12.75" customHeight="1"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ht="12.75" customHeight="1"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ht="12.75" customHeight="1"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ht="12.75" customHeight="1"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ht="12.75" customHeight="1"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ht="12.75" customHeight="1"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ht="12.75" customHeight="1"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ht="12.75" customHeight="1"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ht="12.75" customHeight="1"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ht="12.75" customHeight="1"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ht="12.75" customHeight="1"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ht="12.75" customHeight="1"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ht="12.75" customHeight="1"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ht="12.75" customHeight="1"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ht="12.75" customHeight="1"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ht="12.75" customHeight="1"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ht="12.75" customHeight="1"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ht="12.75" customHeight="1"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ht="12.75" customHeight="1"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ht="12.75" customHeight="1"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ht="12.75" customHeight="1"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ht="12.75" customHeight="1"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ht="12.75" customHeight="1"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ht="12.75" customHeight="1"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ht="12.75" customHeight="1"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ht="12.75" customHeight="1"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ht="12.75" customHeight="1"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ht="12.75" customHeight="1"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ht="12.75" customHeight="1"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ht="12.75" customHeight="1"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ht="12.75" customHeight="1"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ht="12.75" customHeight="1"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ht="12.75" customHeight="1"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ht="12.75" customHeight="1"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ht="12.75" customHeight="1"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ht="12.75" customHeight="1"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ht="12.75" customHeight="1"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ht="12.75" customHeight="1"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ht="12.75" customHeight="1"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ht="12.75" customHeight="1"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ht="12.75" customHeight="1"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ht="12.75" customHeight="1"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ht="12.75" customHeight="1"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ht="12.75" customHeight="1"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ht="12.75" customHeight="1"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ht="12.75" customHeight="1"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ht="12.75" customHeight="1"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ht="12.75" customHeight="1"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ht="12.75" customHeight="1"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ht="12.75" customHeight="1"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ht="12.75" customHeight="1"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ht="12.75" customHeight="1"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ht="12.75" customHeight="1"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ht="12.75" customHeight="1"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ht="12.75" customHeight="1"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ht="12.75" customHeight="1"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ht="12.75" customHeight="1"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ht="12.75" customHeight="1"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ht="12.75" customHeight="1"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ht="12.75" customHeight="1"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ht="12.75" customHeight="1"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ht="12.75" customHeight="1"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ht="12.75" customHeight="1"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ht="12.75" customHeight="1"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ht="12.75" customHeight="1"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ht="12.75" customHeight="1"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ht="12.75" customHeight="1"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ht="12.75" customHeight="1"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ht="12.75" customHeight="1"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ht="12.75" customHeight="1"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ht="12.75" customHeight="1"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ht="12.75" customHeight="1"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ht="12.75" customHeight="1"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ht="12.75" customHeight="1"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ht="12.75" customHeight="1"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ht="12.75" customHeight="1"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ht="12.75" customHeight="1"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ht="12.75" customHeight="1"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ht="12.75" customHeight="1"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ht="12.75" customHeight="1"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ht="12.75" customHeight="1"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ht="12.75" customHeight="1"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ht="12.75" customHeight="1"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ht="12.75" customHeight="1"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ht="12.75" customHeight="1"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ht="12.75" customHeight="1"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ht="12.75" customHeight="1"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ht="12.75" customHeight="1"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ht="12.75" customHeight="1"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ht="12.75" customHeight="1"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ht="12.75" customHeight="1"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ht="12.75" customHeight="1"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ht="12.75" customHeight="1"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ht="12.75" customHeight="1"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ht="12.75" customHeight="1"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ht="12.75" customHeight="1"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ht="12.75" customHeight="1"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ht="12.75" customHeight="1"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ht="12.75" customHeight="1"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ht="12.75" customHeight="1"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ht="12.75" customHeight="1"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ht="12.75" customHeight="1"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ht="12.75" customHeight="1"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ht="12.75" customHeight="1"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ht="12.75" customHeight="1"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ht="12.75" customHeight="1"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ht="12.75" customHeight="1"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ht="12.75" customHeight="1"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ht="12.75" customHeight="1"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ht="12.75" customHeight="1"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ht="12.75" customHeight="1"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ht="12.75" customHeight="1"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ht="12.75" customHeight="1"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ht="12.75" customHeight="1"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ht="12.75" customHeight="1"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ht="12.75" customHeight="1"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ht="12.75" customHeight="1"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ht="12.75" customHeight="1"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ht="12.75" customHeight="1"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ht="12.75" customHeight="1"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ht="12.75" customHeight="1"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ht="12.75" customHeight="1"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ht="12.75" customHeight="1"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ht="12.75" customHeight="1"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ht="12.75" customHeight="1"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ht="12.75" customHeight="1"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ht="12.75" customHeight="1"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ht="12.75" customHeight="1"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ht="12.75" customHeight="1"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ht="12.75" customHeight="1"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ht="12.75" customHeight="1"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ht="12.75" customHeight="1"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ht="12.75" customHeight="1"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ht="12.75" customHeight="1"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ht="12.75" customHeight="1"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ht="12.75" customHeight="1"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ht="12.75" customHeight="1"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ht="12.75" customHeight="1"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ht="12.75" customHeight="1"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ht="12.75" customHeight="1"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ht="12.75" customHeight="1"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ht="12.75" customHeight="1"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ht="12.75" customHeight="1"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ht="12.75" customHeight="1"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ht="12.75" customHeight="1"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ht="12.75" customHeight="1"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ht="12.75" customHeight="1"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ht="12.75" customHeight="1"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ht="12.75" customHeight="1"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ht="12.75" customHeight="1"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ht="12.75" customHeight="1"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ht="12.75" customHeight="1"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ht="12.75" customHeight="1"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ht="12.75" customHeight="1"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ht="12.75" customHeight="1"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ht="12.75" customHeight="1"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ht="12.75" customHeight="1"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ht="12.75" customHeight="1"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ht="12.75" customHeight="1"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ht="12.75" customHeight="1"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ht="12.75" customHeight="1"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ht="12.75" customHeight="1"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ht="12.75" customHeight="1"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ht="12.75" customHeight="1"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ht="12.75" customHeight="1"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ht="12.75" customHeight="1"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ht="12.75" customHeight="1"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ht="12.75" customHeight="1"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ht="12.75" customHeight="1"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ht="12.75" customHeight="1"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ht="12.75" customHeight="1"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ht="12.75" customHeight="1"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ht="12.75" customHeight="1"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ht="12.75" customHeight="1"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ht="12.75" customHeight="1"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ht="12.75" customHeight="1"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ht="12.75" customHeight="1"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ht="12.75" customHeight="1"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ht="12.75" customHeight="1"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ht="12.75" customHeight="1"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ht="12.75" customHeight="1"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ht="12.75" customHeight="1"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ht="12.75" customHeight="1"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ht="12.75" customHeight="1"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ht="12.75" customHeight="1"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ht="12.75" customHeight="1"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ht="12.75" customHeight="1"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ht="12.75" customHeight="1"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ht="12.75" customHeight="1"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ht="12.75" customHeight="1"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ht="12.75" customHeight="1"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ht="12.75" customHeight="1"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ht="12.75" customHeight="1"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ht="12.75" customHeight="1"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ht="12.75" customHeight="1"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ht="12.75" customHeight="1"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ht="12.75" customHeight="1"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ht="12.75" customHeight="1"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ht="12.75" customHeight="1"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ht="12.75" customHeight="1"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ht="12.75" customHeight="1"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ht="12.75" customHeight="1"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ht="12.75" customHeight="1"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ht="12.75" customHeight="1"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ht="12.75" customHeight="1"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ht="12.75" customHeight="1"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ht="12.75" customHeight="1"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ht="12.75" customHeight="1"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ht="12.75" customHeight="1"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ht="12.75" customHeight="1"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ht="12.75" customHeight="1"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ht="12.75" customHeight="1"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ht="12.75" customHeight="1"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ht="12.75" customHeight="1"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ht="12.75" customHeight="1"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ht="12.75" customHeight="1"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ht="12.75" customHeight="1"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ht="12.75" customHeight="1"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ht="12.75" customHeight="1"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ht="12.75" customHeight="1"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ht="12.75" customHeight="1"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ht="12.75" customHeight="1"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ht="12.75" customHeight="1"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ht="12.75" customHeight="1"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ht="12.75" customHeight="1"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ht="12.75" customHeight="1"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ht="12.75" customHeight="1"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ht="12.75" customHeight="1"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ht="12.75" customHeight="1"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ht="12.75" customHeight="1"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ht="12.75" customHeight="1"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ht="12.75" customHeight="1"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ht="12.75" customHeight="1"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ht="12.75" customHeight="1"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ht="12.75" customHeight="1"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ht="12.75" customHeight="1"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ht="12.75" customHeight="1"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ht="12.75" customHeight="1"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ht="12.75" customHeight="1"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ht="12.75" customHeight="1"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ht="12.75" customHeight="1"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ht="12.75" customHeight="1"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ht="12.75" customHeight="1"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ht="12.75" customHeight="1"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ht="12.75" customHeight="1"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ht="12.75" customHeight="1"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ht="12.75" customHeight="1"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ht="12.75" customHeight="1"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ht="12.75" customHeight="1"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ht="12.75" customHeight="1"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ht="12.75" customHeight="1"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ht="12.75" customHeight="1"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ht="12.75" customHeight="1"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ht="12.75" customHeight="1"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ht="12.75" customHeight="1"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ht="12.75" customHeight="1"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ht="12.75" customHeight="1"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ht="12.75" customHeight="1"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ht="12.75" customHeight="1"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ht="12.75" customHeight="1"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ht="12.75" customHeight="1"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ht="12.75" customHeight="1"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ht="12.75" customHeight="1"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ht="12.75" customHeight="1"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ht="12.75" customHeight="1"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ht="12.75" customHeight="1"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ht="12.75" customHeight="1"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ht="12.75" customHeight="1"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ht="12.75" customHeight="1"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ht="12.75" customHeight="1"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ht="12.75" customHeight="1"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ht="12.75" customHeight="1"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ht="12.75" customHeight="1"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ht="12.75" customHeight="1"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ht="12.75" customHeight="1"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ht="12.75" customHeight="1"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ht="12.75" customHeight="1"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ht="12.75" customHeight="1"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ht="12.75" customHeight="1"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ht="12.75" customHeight="1"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ht="12.75" customHeight="1"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ht="12.75" customHeight="1"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ht="12.75" customHeight="1"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ht="12.75" customHeight="1"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ht="12.75" customHeight="1"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ht="12.75" customHeight="1"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ht="12.75" customHeight="1"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ht="12.75" customHeight="1"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ht="12.75" customHeight="1"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ht="12.75" customHeight="1"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ht="12.75" customHeight="1"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ht="12.75" customHeight="1"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ht="12.75" customHeight="1"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ht="12.75" customHeight="1"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ht="12.75" customHeight="1"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ht="12.75" customHeight="1"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ht="12.75" customHeight="1"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ht="12.75" customHeight="1"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ht="12.75" customHeight="1"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ht="12.75" customHeight="1"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ht="12.75" customHeight="1"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ht="12.75" customHeight="1"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ht="12.75" customHeight="1"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ht="12.75" customHeight="1"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ht="12.75" customHeight="1"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ht="12.75" customHeight="1"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ht="12.75" customHeight="1"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ht="12.75" customHeight="1"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ht="12.75" customHeight="1"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ht="12.75" customHeight="1"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ht="12.75" customHeight="1"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ht="12.75" customHeight="1"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ht="12.75" customHeight="1"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ht="12.75" customHeight="1"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ht="12.75" customHeight="1"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ht="12.75" customHeight="1"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ht="12.75" customHeight="1"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ht="12.75" customHeight="1"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ht="12.75" customHeight="1"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ht="12.75" customHeight="1"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ht="12.75" customHeight="1"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ht="12.75" customHeight="1"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ht="12.75" customHeight="1"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ht="12.75" customHeight="1"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ht="12.75" customHeight="1"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ht="12.75" customHeight="1"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ht="12.75" customHeight="1"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ht="12.75" customHeight="1"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ht="12.75" customHeight="1"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ht="12.75" customHeight="1"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ht="12.75" customHeight="1"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ht="12.75" customHeight="1"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ht="12.75" customHeight="1"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ht="12.75" customHeight="1"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ht="12.75" customHeight="1"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ht="12.75" customHeight="1"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ht="12.75" customHeight="1"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ht="12.75" customHeight="1"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ht="12.75" customHeight="1"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</sheetData>
  <mergeCells count="176"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63:AE63"/>
    <mergeCell ref="AF63:AG63"/>
    <mergeCell ref="W65:AJ65"/>
    <mergeCell ref="AG66:AH66"/>
    <mergeCell ref="AI66:AJ66"/>
    <mergeCell ref="P63:Q63"/>
    <mergeCell ref="R63:S63"/>
    <mergeCell ref="T63:U63"/>
    <mergeCell ref="V63:W63"/>
    <mergeCell ref="X63:Y63"/>
    <mergeCell ref="Z63:AA63"/>
    <mergeCell ref="AB63:AC63"/>
    <mergeCell ref="H40:I40"/>
    <mergeCell ref="J40:K40"/>
    <mergeCell ref="L40:M40"/>
    <mergeCell ref="N40:O40"/>
    <mergeCell ref="A1:H2"/>
    <mergeCell ref="A3:H3"/>
    <mergeCell ref="A29:N29"/>
    <mergeCell ref="A30:H30"/>
    <mergeCell ref="A38:N38"/>
    <mergeCell ref="A39:O39"/>
    <mergeCell ref="B40:C40"/>
    <mergeCell ref="D40:E40"/>
    <mergeCell ref="F40:G40"/>
    <mergeCell ref="B48:C48"/>
    <mergeCell ref="D48:E48"/>
    <mergeCell ref="F48:G48"/>
    <mergeCell ref="H48:I48"/>
    <mergeCell ref="J48:K48"/>
    <mergeCell ref="L48:M48"/>
    <mergeCell ref="N48:O48"/>
    <mergeCell ref="A49:O51"/>
    <mergeCell ref="A53:AG53"/>
    <mergeCell ref="B54:E54"/>
    <mergeCell ref="F54:S54"/>
    <mergeCell ref="T54:AG54"/>
    <mergeCell ref="AD55:AE55"/>
    <mergeCell ref="AF55:AG55"/>
    <mergeCell ref="U66:V66"/>
    <mergeCell ref="W66:X66"/>
    <mergeCell ref="Y66:Z66"/>
    <mergeCell ref="AA66:AB66"/>
    <mergeCell ref="AC66:AD66"/>
    <mergeCell ref="AE66:AF66"/>
    <mergeCell ref="J63:K63"/>
    <mergeCell ref="I66:J66"/>
    <mergeCell ref="K66:L66"/>
    <mergeCell ref="M66:N66"/>
    <mergeCell ref="O66:P66"/>
    <mergeCell ref="Q66:R66"/>
    <mergeCell ref="S66:T66"/>
    <mergeCell ref="D63:E63"/>
    <mergeCell ref="F63:G63"/>
    <mergeCell ref="H63:I63"/>
    <mergeCell ref="L63:M63"/>
    <mergeCell ref="N63:O63"/>
    <mergeCell ref="A64:N64"/>
    <mergeCell ref="I65:V65"/>
    <mergeCell ref="AK77:AL77"/>
    <mergeCell ref="AM77:AN77"/>
    <mergeCell ref="AO77:AP77"/>
    <mergeCell ref="AQ77:AR77"/>
    <mergeCell ref="W77:X77"/>
    <mergeCell ref="Y77:Z77"/>
    <mergeCell ref="AA77:AB77"/>
    <mergeCell ref="AC77:AD77"/>
    <mergeCell ref="AE77:AF77"/>
    <mergeCell ref="AG77:AH77"/>
    <mergeCell ref="AI77:AJ77"/>
    <mergeCell ref="B63:C63"/>
    <mergeCell ref="A65:D65"/>
    <mergeCell ref="A75:N75"/>
    <mergeCell ref="A76:H76"/>
    <mergeCell ref="Q77:R77"/>
    <mergeCell ref="S77:T77"/>
    <mergeCell ref="U77:V77"/>
    <mergeCell ref="L86:M86"/>
    <mergeCell ref="N86:O86"/>
    <mergeCell ref="A84:N84"/>
    <mergeCell ref="A85:N85"/>
    <mergeCell ref="B86:C86"/>
    <mergeCell ref="D86:E86"/>
    <mergeCell ref="F86:G86"/>
    <mergeCell ref="H86:I86"/>
    <mergeCell ref="J86:K86"/>
    <mergeCell ref="P95:Q95"/>
    <mergeCell ref="R95:S95"/>
    <mergeCell ref="T95:U95"/>
    <mergeCell ref="H127:M127"/>
    <mergeCell ref="N127:S127"/>
    <mergeCell ref="T127:Y127"/>
    <mergeCell ref="Z127:AE127"/>
    <mergeCell ref="AF127:AK127"/>
    <mergeCell ref="AL127:AQ127"/>
    <mergeCell ref="B128:AC128"/>
    <mergeCell ref="F140:G140"/>
    <mergeCell ref="H140:I140"/>
    <mergeCell ref="J140:K140"/>
    <mergeCell ref="L140:M140"/>
    <mergeCell ref="N140:O140"/>
    <mergeCell ref="B127:G127"/>
    <mergeCell ref="A130:B130"/>
    <mergeCell ref="H130:I130"/>
    <mergeCell ref="A138:G138"/>
    <mergeCell ref="B139:G139"/>
    <mergeCell ref="B140:C140"/>
    <mergeCell ref="D140:E140"/>
    <mergeCell ref="B148:C148"/>
    <mergeCell ref="A152:B152"/>
    <mergeCell ref="C152:D152"/>
    <mergeCell ref="D148:E148"/>
    <mergeCell ref="F148:G148"/>
    <mergeCell ref="H148:I148"/>
    <mergeCell ref="J148:K148"/>
    <mergeCell ref="L148:M148"/>
    <mergeCell ref="N148:O148"/>
    <mergeCell ref="A149:G149"/>
    <mergeCell ref="D95:E95"/>
    <mergeCell ref="F95:G95"/>
    <mergeCell ref="H95:I95"/>
    <mergeCell ref="J95:K95"/>
    <mergeCell ref="L95:M95"/>
    <mergeCell ref="N95:O95"/>
    <mergeCell ref="A97:O97"/>
    <mergeCell ref="B95:C95"/>
    <mergeCell ref="D98:E98"/>
    <mergeCell ref="F98:G98"/>
    <mergeCell ref="H98:I98"/>
    <mergeCell ref="J98:K98"/>
    <mergeCell ref="L98:M98"/>
    <mergeCell ref="N98:O98"/>
    <mergeCell ref="AF110:AK110"/>
    <mergeCell ref="AL110:AQ110"/>
    <mergeCell ref="N107:O107"/>
    <mergeCell ref="A109:O109"/>
    <mergeCell ref="B110:G110"/>
    <mergeCell ref="H110:M110"/>
    <mergeCell ref="N110:S110"/>
    <mergeCell ref="T110:Y110"/>
    <mergeCell ref="Z110:AE110"/>
    <mergeCell ref="W111:Y111"/>
    <mergeCell ref="Z111:AB111"/>
    <mergeCell ref="AC111:AE111"/>
    <mergeCell ref="AF111:AH111"/>
    <mergeCell ref="AI111:AK111"/>
    <mergeCell ref="AL111:AN111"/>
    <mergeCell ref="AO111:AQ111"/>
    <mergeCell ref="B111:D111"/>
    <mergeCell ref="E111:G111"/>
    <mergeCell ref="H111:J111"/>
    <mergeCell ref="K111:M111"/>
    <mergeCell ref="N111:P111"/>
    <mergeCell ref="Q111:S111"/>
    <mergeCell ref="T111:V111"/>
    <mergeCell ref="B98:C98"/>
    <mergeCell ref="B107:C107"/>
    <mergeCell ref="D107:E107"/>
    <mergeCell ref="F107:G107"/>
    <mergeCell ref="H107:I107"/>
    <mergeCell ref="J107:K107"/>
    <mergeCell ref="L107:M107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0" max="20" width="15.57"/>
  </cols>
  <sheetData>
    <row r="1">
      <c r="A1" s="103" t="s">
        <v>83</v>
      </c>
    </row>
    <row r="2">
      <c r="A2" s="104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</row>
    <row r="3">
      <c r="A3" s="106" t="s">
        <v>84</v>
      </c>
      <c r="C3" s="107" t="s">
        <v>85</v>
      </c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>
      <c r="C4" s="108" t="s">
        <v>86</v>
      </c>
      <c r="I4" s="108" t="s">
        <v>87</v>
      </c>
      <c r="O4" s="109" t="s">
        <v>36</v>
      </c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>
      <c r="C5" s="108" t="s">
        <v>88</v>
      </c>
      <c r="D5" s="108" t="s">
        <v>89</v>
      </c>
      <c r="E5" s="108" t="s">
        <v>90</v>
      </c>
      <c r="F5" s="108" t="s">
        <v>91</v>
      </c>
      <c r="G5" s="108" t="s">
        <v>92</v>
      </c>
      <c r="H5" s="108" t="s">
        <v>25</v>
      </c>
      <c r="I5" s="23" t="s">
        <v>93</v>
      </c>
      <c r="J5" s="23" t="s">
        <v>94</v>
      </c>
      <c r="K5" s="23" t="s">
        <v>95</v>
      </c>
      <c r="L5" s="23" t="s">
        <v>96</v>
      </c>
      <c r="M5" s="23" t="s">
        <v>97</v>
      </c>
      <c r="N5" s="23" t="s">
        <v>25</v>
      </c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>
      <c r="A6" s="110" t="s">
        <v>98</v>
      </c>
      <c r="B6" s="23" t="s">
        <v>99</v>
      </c>
      <c r="C6" s="23">
        <v>433.877</v>
      </c>
      <c r="D6" s="23">
        <v>438.3</v>
      </c>
      <c r="E6" s="23">
        <v>441.088</v>
      </c>
      <c r="F6" s="23">
        <v>432.762</v>
      </c>
      <c r="H6" s="22">
        <f>MEDIAN(C6:G6)</f>
        <v>436.0885</v>
      </c>
      <c r="I6" s="23">
        <v>11423.993</v>
      </c>
      <c r="J6" s="23">
        <v>11160.781</v>
      </c>
      <c r="K6" s="23">
        <v>11386.631</v>
      </c>
      <c r="L6" s="23">
        <v>12549.341</v>
      </c>
      <c r="N6" s="22">
        <f>MEDIAN(I6:M6)</f>
        <v>11405.312</v>
      </c>
      <c r="O6" s="22">
        <f t="shared" ref="O6:O8" si="2">(N6-H6)/H6*100</f>
        <v>2515.366376</v>
      </c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>
      <c r="B7" s="23" t="s">
        <v>100</v>
      </c>
      <c r="C7" s="23">
        <f t="shared" ref="C7:N7" si="1">C8-C6</f>
        <v>35484.115</v>
      </c>
      <c r="D7" s="23">
        <f t="shared" si="1"/>
        <v>34995.479</v>
      </c>
      <c r="E7" s="23">
        <f t="shared" si="1"/>
        <v>34584.715</v>
      </c>
      <c r="F7" s="23">
        <f t="shared" si="1"/>
        <v>34173.676</v>
      </c>
      <c r="G7" s="23">
        <f t="shared" si="1"/>
        <v>0</v>
      </c>
      <c r="H7" s="23">
        <f t="shared" si="1"/>
        <v>34793.7025</v>
      </c>
      <c r="I7" s="23">
        <f t="shared" si="1"/>
        <v>34568.291</v>
      </c>
      <c r="J7" s="23">
        <f t="shared" si="1"/>
        <v>35113.334</v>
      </c>
      <c r="K7" s="23">
        <f t="shared" si="1"/>
        <v>34752.285</v>
      </c>
      <c r="L7" s="23">
        <f t="shared" si="1"/>
        <v>34654.118</v>
      </c>
      <c r="M7" s="23">
        <f t="shared" si="1"/>
        <v>0</v>
      </c>
      <c r="N7" s="23">
        <f t="shared" si="1"/>
        <v>34801.2035</v>
      </c>
      <c r="O7" s="22">
        <f t="shared" si="2"/>
        <v>0.02155849898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>
      <c r="B8" s="23" t="s">
        <v>101</v>
      </c>
      <c r="C8" s="23">
        <v>35917.992</v>
      </c>
      <c r="D8" s="23">
        <v>35433.779</v>
      </c>
      <c r="E8" s="23">
        <v>35025.803</v>
      </c>
      <c r="F8" s="23">
        <v>34606.438</v>
      </c>
      <c r="H8" s="22">
        <f t="shared" ref="H8:H13" si="3">MEDIAN(C8:G8)</f>
        <v>35229.791</v>
      </c>
      <c r="I8" s="23">
        <v>45992.284</v>
      </c>
      <c r="J8" s="111">
        <v>46274.115</v>
      </c>
      <c r="K8" s="23">
        <v>46138.916</v>
      </c>
      <c r="L8" s="23">
        <v>47203.459</v>
      </c>
      <c r="N8" s="22">
        <f>MEDIAN(I8:M8)</f>
        <v>46206.5155</v>
      </c>
      <c r="O8" s="112">
        <f t="shared" si="2"/>
        <v>31.15750672</v>
      </c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>
      <c r="A9" s="110" t="s">
        <v>87</v>
      </c>
      <c r="B9" s="113" t="s">
        <v>102</v>
      </c>
      <c r="C9" s="23">
        <v>0.0</v>
      </c>
      <c r="D9" s="23"/>
      <c r="E9" s="23"/>
      <c r="F9" s="23"/>
      <c r="G9" s="23"/>
      <c r="H9" s="22">
        <f t="shared" si="3"/>
        <v>0</v>
      </c>
      <c r="I9" s="23">
        <v>11303.99</v>
      </c>
      <c r="J9" s="23">
        <v>11409.447</v>
      </c>
      <c r="K9" s="23">
        <v>11239.361</v>
      </c>
      <c r="L9" s="23">
        <v>12427.636</v>
      </c>
      <c r="O9" s="22" t="str">
        <f t="shared" ref="O9:O10" si="4">(1-H9/N9)*100</f>
        <v>#DIV/0!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>
      <c r="B10" s="113" t="s">
        <v>103</v>
      </c>
      <c r="C10" s="23">
        <v>0.0</v>
      </c>
      <c r="D10" s="23"/>
      <c r="E10" s="23"/>
      <c r="F10" s="23"/>
      <c r="G10" s="23"/>
      <c r="H10" s="22">
        <f t="shared" si="3"/>
        <v>0</v>
      </c>
      <c r="I10" s="23">
        <v>2006.0</v>
      </c>
      <c r="J10" s="23">
        <v>2019.0</v>
      </c>
      <c r="K10" s="23">
        <v>2002.0</v>
      </c>
      <c r="L10" s="23">
        <v>1980.0</v>
      </c>
      <c r="N10" s="22">
        <f t="shared" ref="N10:N11" si="5">MEDIAN(I10:M10)</f>
        <v>2004</v>
      </c>
      <c r="O10" s="22">
        <f t="shared" si="4"/>
        <v>100</v>
      </c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>
      <c r="A11" s="57" t="s">
        <v>104</v>
      </c>
      <c r="C11" s="23">
        <v>2037294.0</v>
      </c>
      <c r="D11" s="23">
        <v>2047462.0</v>
      </c>
      <c r="E11" s="23">
        <v>2037244.0</v>
      </c>
      <c r="F11" s="23">
        <v>2049090.0</v>
      </c>
      <c r="H11" s="22">
        <f t="shared" si="3"/>
        <v>2042378</v>
      </c>
      <c r="I11" s="23">
        <v>2108715.0</v>
      </c>
      <c r="J11" s="23">
        <v>2106186.0</v>
      </c>
      <c r="K11" s="23">
        <v>2059416.0</v>
      </c>
      <c r="L11" s="23">
        <v>2114535.0</v>
      </c>
      <c r="N11" s="22">
        <f t="shared" si="5"/>
        <v>2107450.5</v>
      </c>
      <c r="O11" s="114">
        <f>(N11-H11)/H11*100</f>
        <v>3.186114422</v>
      </c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>
      <c r="A12" s="108" t="s">
        <v>105</v>
      </c>
      <c r="C12" s="23">
        <v>205880.0</v>
      </c>
      <c r="D12" s="23">
        <v>205880.0</v>
      </c>
      <c r="E12" s="23">
        <v>205880.0</v>
      </c>
      <c r="F12" s="23">
        <v>205880.0</v>
      </c>
      <c r="G12" s="23">
        <v>205880.0</v>
      </c>
      <c r="H12" s="22">
        <f t="shared" si="3"/>
        <v>205880</v>
      </c>
      <c r="I12" s="23">
        <v>205880.0</v>
      </c>
      <c r="J12" s="23">
        <v>205880.0</v>
      </c>
      <c r="K12" s="23">
        <v>205880.0</v>
      </c>
      <c r="L12" s="23">
        <v>205880.0</v>
      </c>
      <c r="M12" s="23">
        <v>205880.0</v>
      </c>
      <c r="N12" s="23">
        <v>143996.0</v>
      </c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>
      <c r="A13" s="108" t="s">
        <v>106</v>
      </c>
      <c r="C13" s="23">
        <v>99.0</v>
      </c>
      <c r="D13" s="23">
        <v>99.0</v>
      </c>
      <c r="E13" s="23">
        <v>99.0</v>
      </c>
      <c r="F13" s="23">
        <v>99.0</v>
      </c>
      <c r="G13" s="23">
        <v>99.0</v>
      </c>
      <c r="H13" s="22">
        <f t="shared" si="3"/>
        <v>99</v>
      </c>
      <c r="I13" s="23">
        <v>99.0</v>
      </c>
      <c r="J13" s="23">
        <v>99.0</v>
      </c>
      <c r="K13" s="23">
        <v>99.0</v>
      </c>
      <c r="L13" s="23">
        <v>99.0</v>
      </c>
      <c r="M13" s="23">
        <v>99.0</v>
      </c>
      <c r="N13" s="22">
        <f>MEDIAN(I13:M13)</f>
        <v>99</v>
      </c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>
      <c r="K14" s="23"/>
      <c r="L14" s="23"/>
      <c r="M14" s="23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>
      <c r="C15" s="23" t="s">
        <v>107</v>
      </c>
      <c r="D15" s="23" t="s">
        <v>108</v>
      </c>
      <c r="E15" s="23" t="s">
        <v>109</v>
      </c>
      <c r="F15" s="23" t="s">
        <v>110</v>
      </c>
      <c r="G15" s="23" t="s">
        <v>111</v>
      </c>
      <c r="H15" s="23" t="s">
        <v>25</v>
      </c>
      <c r="I15" s="23" t="s">
        <v>112</v>
      </c>
      <c r="J15" s="23" t="s">
        <v>113</v>
      </c>
      <c r="K15" s="23"/>
      <c r="L15" s="23"/>
      <c r="M15" s="23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>
      <c r="A16" s="57" t="s">
        <v>104</v>
      </c>
      <c r="C16" s="23">
        <v>1778975.0</v>
      </c>
      <c r="D16" s="23">
        <v>1764074.0</v>
      </c>
      <c r="E16" s="23">
        <v>1768976.0</v>
      </c>
      <c r="F16" s="23">
        <v>1770314.0</v>
      </c>
      <c r="H16" s="22">
        <f>MEDIAN(C16:G16)</f>
        <v>1769645</v>
      </c>
      <c r="I16" s="115">
        <f>(H11-H16)/H16*100</f>
        <v>15.41173512</v>
      </c>
      <c r="J16" s="115">
        <f>(N11-H16)/H16*100</f>
        <v>19.08888506</v>
      </c>
      <c r="K16" s="23"/>
      <c r="L16" s="23"/>
      <c r="M16" s="23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>
      <c r="A17" s="57"/>
      <c r="B17" s="57"/>
      <c r="C17" s="23"/>
      <c r="D17" s="23"/>
      <c r="E17" s="23"/>
      <c r="F17" s="23"/>
      <c r="G17" s="23"/>
      <c r="K17" s="23"/>
      <c r="L17" s="23"/>
      <c r="M17" s="23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>
      <c r="A18" s="104"/>
    </row>
    <row r="19">
      <c r="A19" s="106" t="s">
        <v>84</v>
      </c>
      <c r="C19" s="107" t="s">
        <v>114</v>
      </c>
    </row>
    <row r="20">
      <c r="C20" s="108" t="s">
        <v>86</v>
      </c>
      <c r="I20" s="108" t="s">
        <v>87</v>
      </c>
      <c r="O20" s="109" t="s">
        <v>36</v>
      </c>
    </row>
    <row r="21">
      <c r="C21" s="108" t="s">
        <v>88</v>
      </c>
      <c r="D21" s="108" t="s">
        <v>89</v>
      </c>
      <c r="E21" s="108" t="s">
        <v>90</v>
      </c>
      <c r="F21" s="108" t="s">
        <v>91</v>
      </c>
      <c r="G21" s="108" t="s">
        <v>92</v>
      </c>
      <c r="H21" s="108" t="s">
        <v>25</v>
      </c>
      <c r="I21" s="23" t="s">
        <v>93</v>
      </c>
      <c r="J21" s="23" t="s">
        <v>94</v>
      </c>
      <c r="K21" s="23" t="s">
        <v>95</v>
      </c>
      <c r="L21" s="23" t="s">
        <v>96</v>
      </c>
      <c r="M21" s="23" t="s">
        <v>97</v>
      </c>
      <c r="N21" s="23" t="s">
        <v>25</v>
      </c>
    </row>
    <row r="22">
      <c r="A22" s="110" t="s">
        <v>98</v>
      </c>
      <c r="B22" s="23" t="s">
        <v>99</v>
      </c>
      <c r="C22" s="23">
        <v>424.143</v>
      </c>
      <c r="E22" s="23">
        <v>425.694</v>
      </c>
      <c r="G22" s="23">
        <v>130.625</v>
      </c>
      <c r="H22" s="22">
        <f>MEDIAN(C22:G22)</f>
        <v>424.143</v>
      </c>
      <c r="I22" s="22">
        <v>17269.892</v>
      </c>
      <c r="J22" s="23">
        <v>12298.898</v>
      </c>
      <c r="K22" s="23">
        <v>11118.81</v>
      </c>
      <c r="L22" s="23">
        <v>12145.896</v>
      </c>
      <c r="M22" s="23">
        <v>11578.725</v>
      </c>
      <c r="N22" s="22">
        <f>MEDIAN(I22:M22)</f>
        <v>12145.896</v>
      </c>
      <c r="O22" s="22">
        <f t="shared" ref="O22:O24" si="6">(N22-H22)/H22*100</f>
        <v>2763.632313</v>
      </c>
    </row>
    <row r="23">
      <c r="B23" s="23" t="s">
        <v>100</v>
      </c>
      <c r="C23" s="23">
        <v>46664.214</v>
      </c>
      <c r="D23" s="23">
        <v>45463.829</v>
      </c>
      <c r="E23" s="23">
        <v>45118.832</v>
      </c>
      <c r="F23" s="23">
        <v>39264.372</v>
      </c>
      <c r="G23" s="23">
        <v>45279.977</v>
      </c>
      <c r="H23" s="23">
        <v>45356.841</v>
      </c>
      <c r="I23" s="23">
        <v>44408.025</v>
      </c>
      <c r="J23" s="23">
        <v>43873.013999999996</v>
      </c>
      <c r="K23" s="23">
        <v>45156.895000000004</v>
      </c>
      <c r="L23" s="23">
        <v>44759.811</v>
      </c>
      <c r="M23" s="23">
        <v>45072.001000000004</v>
      </c>
      <c r="N23" s="23">
        <v>44670.607</v>
      </c>
      <c r="O23" s="22">
        <f t="shared" si="6"/>
        <v>-1.512966919</v>
      </c>
    </row>
    <row r="24">
      <c r="B24" s="23" t="s">
        <v>101</v>
      </c>
      <c r="C24" s="23">
        <v>47088.357</v>
      </c>
      <c r="D24" s="23">
        <v>45604.50199999999</v>
      </c>
      <c r="E24" s="23">
        <v>45544.526</v>
      </c>
      <c r="F24" s="23">
        <v>39395.508</v>
      </c>
      <c r="G24" s="23">
        <v>45410.602</v>
      </c>
      <c r="H24" s="23">
        <v>45497.513999999996</v>
      </c>
      <c r="I24" s="22">
        <v>61677.917</v>
      </c>
      <c r="J24" s="22">
        <v>43873.013999999996</v>
      </c>
      <c r="K24" s="22">
        <v>56275.705</v>
      </c>
      <c r="L24" s="22">
        <v>56905.707</v>
      </c>
      <c r="M24" s="22">
        <v>56650.726</v>
      </c>
      <c r="N24" s="22">
        <v>56816.503</v>
      </c>
      <c r="O24" s="112">
        <f t="shared" si="6"/>
        <v>24.87825818</v>
      </c>
    </row>
    <row r="25">
      <c r="A25" s="110" t="s">
        <v>87</v>
      </c>
      <c r="B25" s="113" t="s">
        <v>102</v>
      </c>
      <c r="C25" s="23">
        <v>0.0</v>
      </c>
      <c r="D25" s="23"/>
      <c r="E25" s="23"/>
      <c r="F25" s="23"/>
      <c r="G25" s="23"/>
      <c r="H25" s="22">
        <f t="shared" ref="H25:H29" si="7">MEDIAN(C25:G25)</f>
        <v>0</v>
      </c>
      <c r="I25" s="23">
        <f>I22-$H$22</f>
        <v>16845.749</v>
      </c>
      <c r="J25" s="23">
        <v>12181.533</v>
      </c>
      <c r="K25" s="23">
        <v>10976.656</v>
      </c>
      <c r="L25" s="23">
        <v>12051.49</v>
      </c>
      <c r="M25" s="23">
        <v>11432.477</v>
      </c>
      <c r="O25" s="22" t="str">
        <f t="shared" ref="O25:O26" si="8">(1-H25/N25)*100</f>
        <v>#DIV/0!</v>
      </c>
    </row>
    <row r="26">
      <c r="B26" s="113" t="s">
        <v>103</v>
      </c>
      <c r="C26" s="23">
        <v>0.0</v>
      </c>
      <c r="D26" s="23"/>
      <c r="E26" s="23"/>
      <c r="F26" s="23"/>
      <c r="G26" s="23"/>
      <c r="H26" s="22">
        <f t="shared" si="7"/>
        <v>0</v>
      </c>
      <c r="I26" s="23">
        <v>2005.0</v>
      </c>
      <c r="J26" s="23">
        <v>2005.0</v>
      </c>
      <c r="K26" s="23">
        <v>2022.0</v>
      </c>
      <c r="L26" s="23">
        <v>2019.0</v>
      </c>
      <c r="M26" s="23">
        <v>1683.0</v>
      </c>
      <c r="N26" s="22">
        <f t="shared" ref="N26:N27" si="9">MEDIAN(I26:M26)</f>
        <v>2005</v>
      </c>
      <c r="O26" s="22">
        <f t="shared" si="8"/>
        <v>100</v>
      </c>
    </row>
    <row r="27">
      <c r="A27" s="57" t="s">
        <v>104</v>
      </c>
      <c r="C27" s="23">
        <v>1901016.0</v>
      </c>
      <c r="D27" s="23">
        <v>1881222.0</v>
      </c>
      <c r="E27" s="23">
        <v>1878301.0</v>
      </c>
      <c r="F27" s="23">
        <v>1884826.0</v>
      </c>
      <c r="G27" s="23">
        <v>1846892.0</v>
      </c>
      <c r="H27" s="22">
        <f t="shared" si="7"/>
        <v>1881222</v>
      </c>
      <c r="I27" s="23">
        <v>1938786.0</v>
      </c>
      <c r="J27" s="23">
        <v>1966690.0</v>
      </c>
      <c r="K27" s="23">
        <v>1980346.0</v>
      </c>
      <c r="L27" s="23">
        <v>1939494.0</v>
      </c>
      <c r="M27" s="23">
        <v>1972778.0</v>
      </c>
      <c r="N27" s="22">
        <f t="shared" si="9"/>
        <v>1966690</v>
      </c>
      <c r="O27" s="114">
        <f>(N27-H27)/H27*100</f>
        <v>4.543217122</v>
      </c>
    </row>
    <row r="28">
      <c r="A28" s="108" t="s">
        <v>105</v>
      </c>
      <c r="C28" s="23">
        <v>143996.0</v>
      </c>
      <c r="D28" s="23">
        <v>143996.0</v>
      </c>
      <c r="E28" s="23">
        <v>143996.0</v>
      </c>
      <c r="F28" s="23">
        <v>143996.0</v>
      </c>
      <c r="G28" s="23">
        <v>143996.0</v>
      </c>
      <c r="H28" s="22">
        <f t="shared" si="7"/>
        <v>143996</v>
      </c>
      <c r="I28" s="23">
        <v>143996.0</v>
      </c>
      <c r="J28" s="23">
        <v>143996.0</v>
      </c>
      <c r="K28" s="23">
        <v>143996.0</v>
      </c>
      <c r="L28" s="23">
        <v>143996.0</v>
      </c>
      <c r="M28" s="23">
        <v>143996.0</v>
      </c>
      <c r="N28" s="23">
        <v>143996.0</v>
      </c>
    </row>
    <row r="29">
      <c r="A29" s="108" t="s">
        <v>106</v>
      </c>
      <c r="C29" s="23">
        <v>95.0</v>
      </c>
      <c r="D29" s="23">
        <v>95.0</v>
      </c>
      <c r="E29" s="23">
        <v>95.0</v>
      </c>
      <c r="F29" s="23">
        <v>95.0</v>
      </c>
      <c r="G29" s="23">
        <v>95.0</v>
      </c>
      <c r="H29" s="22">
        <f t="shared" si="7"/>
        <v>95</v>
      </c>
      <c r="I29" s="23">
        <v>95.0</v>
      </c>
      <c r="J29" s="23">
        <v>95.0</v>
      </c>
      <c r="K29" s="23">
        <v>95.0</v>
      </c>
      <c r="L29" s="23">
        <v>95.0</v>
      </c>
      <c r="M29" s="23">
        <v>95.0</v>
      </c>
      <c r="N29" s="22">
        <f>MEDIAN(I29:M29)</f>
        <v>95</v>
      </c>
    </row>
    <row r="30">
      <c r="K30" s="23"/>
      <c r="L30" s="23"/>
      <c r="M30" s="23"/>
    </row>
    <row r="31">
      <c r="C31" s="23" t="s">
        <v>107</v>
      </c>
      <c r="D31" s="23" t="s">
        <v>108</v>
      </c>
      <c r="E31" s="23" t="s">
        <v>109</v>
      </c>
      <c r="F31" s="23" t="s">
        <v>110</v>
      </c>
      <c r="G31" s="23" t="s">
        <v>111</v>
      </c>
      <c r="H31" s="23" t="s">
        <v>25</v>
      </c>
      <c r="I31" s="23" t="s">
        <v>112</v>
      </c>
      <c r="J31" s="23" t="s">
        <v>113</v>
      </c>
      <c r="K31" s="23"/>
      <c r="L31" s="23"/>
      <c r="M31" s="23"/>
    </row>
    <row r="32">
      <c r="A32" s="57" t="s">
        <v>104</v>
      </c>
      <c r="C32" s="23">
        <v>1783822.0</v>
      </c>
      <c r="D32" s="23">
        <v>1793199.0</v>
      </c>
      <c r="E32" s="23">
        <v>1778084.0</v>
      </c>
      <c r="F32" s="23">
        <v>1794702.0</v>
      </c>
      <c r="G32" s="23">
        <v>1783822.0</v>
      </c>
      <c r="H32" s="22">
        <f>MEDIAN(C32:G32)</f>
        <v>1783822</v>
      </c>
      <c r="I32" s="115">
        <f>(H27-H32)/H32*100</f>
        <v>5.46018605</v>
      </c>
      <c r="J32" s="115">
        <f>(N27-H32)/H32*100</f>
        <v>10.25147128</v>
      </c>
      <c r="K32" s="23"/>
      <c r="L32" s="23"/>
      <c r="M32" s="23"/>
    </row>
    <row r="33">
      <c r="A33" s="57"/>
      <c r="B33" s="57"/>
      <c r="C33" s="23"/>
      <c r="D33" s="23"/>
      <c r="E33" s="23"/>
      <c r="F33" s="23"/>
      <c r="G33" s="23"/>
      <c r="K33" s="23"/>
      <c r="L33" s="23"/>
      <c r="M33" s="23"/>
    </row>
    <row r="34">
      <c r="A34" s="104"/>
    </row>
    <row r="35">
      <c r="A35" s="106" t="s">
        <v>84</v>
      </c>
      <c r="C35" s="107" t="s">
        <v>115</v>
      </c>
    </row>
    <row r="36">
      <c r="C36" s="108" t="s">
        <v>86</v>
      </c>
      <c r="I36" s="108" t="s">
        <v>87</v>
      </c>
      <c r="O36" s="109" t="s">
        <v>36</v>
      </c>
    </row>
    <row r="37">
      <c r="C37" s="108" t="s">
        <v>88</v>
      </c>
      <c r="D37" s="108" t="s">
        <v>89</v>
      </c>
      <c r="E37" s="108" t="s">
        <v>90</v>
      </c>
      <c r="F37" s="108" t="s">
        <v>91</v>
      </c>
      <c r="G37" s="108" t="s">
        <v>92</v>
      </c>
      <c r="H37" s="108" t="s">
        <v>25</v>
      </c>
      <c r="I37" s="23" t="s">
        <v>93</v>
      </c>
      <c r="J37" s="23" t="s">
        <v>94</v>
      </c>
      <c r="K37" s="23" t="s">
        <v>95</v>
      </c>
      <c r="L37" s="23" t="s">
        <v>96</v>
      </c>
      <c r="M37" s="23" t="s">
        <v>97</v>
      </c>
      <c r="N37" s="23" t="s">
        <v>25</v>
      </c>
    </row>
    <row r="38">
      <c r="A38" s="110" t="s">
        <v>98</v>
      </c>
      <c r="B38" s="23" t="s">
        <v>99</v>
      </c>
      <c r="C38" s="23">
        <v>392.77</v>
      </c>
      <c r="D38" s="23">
        <v>491.154</v>
      </c>
      <c r="E38" s="23">
        <v>121.657</v>
      </c>
      <c r="F38" s="23">
        <v>389.973</v>
      </c>
      <c r="H38" s="22">
        <f>MEDIAN(C38:G38)</f>
        <v>391.3715</v>
      </c>
      <c r="I38" s="23">
        <v>11376.591</v>
      </c>
      <c r="J38" s="23">
        <v>12099.683</v>
      </c>
      <c r="K38" s="23">
        <v>11229.4</v>
      </c>
      <c r="L38" s="23">
        <v>11188.507</v>
      </c>
      <c r="N38" s="22">
        <f>MEDIAN(I38:M38)</f>
        <v>11302.9955</v>
      </c>
      <c r="O38" s="22">
        <f t="shared" ref="O38:O40" si="11">(N38-H38)/H38*100</f>
        <v>2788.047673</v>
      </c>
    </row>
    <row r="39">
      <c r="B39" s="23" t="s">
        <v>100</v>
      </c>
      <c r="C39" s="109">
        <f t="shared" ref="C39:N39" si="10">C40-C38</f>
        <v>48597.988</v>
      </c>
      <c r="D39" s="109">
        <f t="shared" si="10"/>
        <v>49388.414</v>
      </c>
      <c r="E39" s="109">
        <f t="shared" si="10"/>
        <v>47963.816</v>
      </c>
      <c r="F39" s="109">
        <f t="shared" si="10"/>
        <v>47488.969</v>
      </c>
      <c r="G39" s="109">
        <f t="shared" si="10"/>
        <v>0</v>
      </c>
      <c r="H39" s="109">
        <f t="shared" si="10"/>
        <v>48146.744</v>
      </c>
      <c r="I39" s="109">
        <f t="shared" si="10"/>
        <v>31813.9</v>
      </c>
      <c r="J39" s="109">
        <f t="shared" si="10"/>
        <v>31222.596</v>
      </c>
      <c r="K39" s="109">
        <f t="shared" si="10"/>
        <v>35353.339</v>
      </c>
      <c r="L39" s="109">
        <f t="shared" si="10"/>
        <v>30955.219</v>
      </c>
      <c r="M39" s="109">
        <f t="shared" si="10"/>
        <v>0</v>
      </c>
      <c r="N39" s="109">
        <f t="shared" si="10"/>
        <v>31953.3895</v>
      </c>
      <c r="O39" s="22">
        <f t="shared" si="11"/>
        <v>-33.63333251</v>
      </c>
    </row>
    <row r="40">
      <c r="B40" s="23" t="s">
        <v>101</v>
      </c>
      <c r="C40" s="23">
        <v>48990.758</v>
      </c>
      <c r="D40" s="23">
        <v>49879.568</v>
      </c>
      <c r="E40" s="23">
        <v>48085.473</v>
      </c>
      <c r="F40" s="23">
        <v>47878.942</v>
      </c>
      <c r="H40" s="22">
        <f t="shared" ref="H40:H43" si="12">MEDIAN(C40:G40)</f>
        <v>48538.1155</v>
      </c>
      <c r="I40" s="23">
        <v>43190.491</v>
      </c>
      <c r="J40" s="23">
        <v>43322.279</v>
      </c>
      <c r="K40" s="23">
        <v>46582.739</v>
      </c>
      <c r="L40" s="23">
        <v>42143.726</v>
      </c>
      <c r="N40" s="22">
        <f>MEDIAN(I40:M40)</f>
        <v>43256.385</v>
      </c>
      <c r="O40" s="112">
        <f t="shared" si="11"/>
        <v>-10.88161426</v>
      </c>
    </row>
    <row r="41">
      <c r="A41" s="110" t="s">
        <v>87</v>
      </c>
      <c r="B41" s="113" t="s">
        <v>102</v>
      </c>
      <c r="C41" s="23">
        <v>0.0</v>
      </c>
      <c r="D41" s="23"/>
      <c r="E41" s="23"/>
      <c r="F41" s="23"/>
      <c r="G41" s="23"/>
      <c r="H41" s="22">
        <f t="shared" si="12"/>
        <v>0</v>
      </c>
      <c r="I41" s="23">
        <v>11257.585</v>
      </c>
      <c r="J41" s="23">
        <v>11980.608</v>
      </c>
      <c r="K41" s="23">
        <v>11111.641</v>
      </c>
      <c r="L41" s="23">
        <v>11709.495</v>
      </c>
      <c r="O41" s="22" t="str">
        <f t="shared" ref="O41:O42" si="13">(1-H41/N41)*100</f>
        <v>#DIV/0!</v>
      </c>
    </row>
    <row r="42">
      <c r="B42" s="113" t="s">
        <v>103</v>
      </c>
      <c r="C42" s="23">
        <v>0.0</v>
      </c>
      <c r="D42" s="23"/>
      <c r="E42" s="23"/>
      <c r="F42" s="23"/>
      <c r="G42" s="23"/>
      <c r="H42" s="22">
        <f t="shared" si="12"/>
        <v>0</v>
      </c>
      <c r="I42" s="23">
        <v>1973.0</v>
      </c>
      <c r="J42" s="23">
        <v>1990.0</v>
      </c>
      <c r="K42" s="23">
        <v>1995.0</v>
      </c>
      <c r="L42" s="23">
        <v>1681.0</v>
      </c>
      <c r="N42" s="22">
        <f t="shared" ref="N42:N43" si="14">MEDIAN(I42:M42)</f>
        <v>1981.5</v>
      </c>
      <c r="O42" s="22">
        <f t="shared" si="13"/>
        <v>100</v>
      </c>
    </row>
    <row r="43">
      <c r="A43" s="57" t="s">
        <v>104</v>
      </c>
      <c r="C43" s="23">
        <v>1683203.0</v>
      </c>
      <c r="D43" s="23">
        <v>1685662.0</v>
      </c>
      <c r="E43" s="23">
        <v>1671339.0</v>
      </c>
      <c r="F43" s="23">
        <v>1673426.0</v>
      </c>
      <c r="H43" s="22">
        <f t="shared" si="12"/>
        <v>1678314.5</v>
      </c>
      <c r="I43" s="23">
        <v>1718778.0</v>
      </c>
      <c r="J43" s="23">
        <v>1709303.0</v>
      </c>
      <c r="K43" s="23">
        <v>1712903.0</v>
      </c>
      <c r="L43" s="23">
        <v>1713412.0</v>
      </c>
      <c r="N43" s="22">
        <f t="shared" si="14"/>
        <v>1713157.5</v>
      </c>
      <c r="O43" s="114">
        <f>(N43-H43)/H43*100</f>
        <v>2.076070963</v>
      </c>
    </row>
    <row r="44">
      <c r="A44" s="108" t="s">
        <v>105</v>
      </c>
      <c r="C44" s="23">
        <v>100652.0</v>
      </c>
      <c r="D44" s="23">
        <v>100652.0</v>
      </c>
      <c r="E44" s="23">
        <v>100652.0</v>
      </c>
      <c r="F44" s="23">
        <v>100652.0</v>
      </c>
      <c r="G44" s="23">
        <v>100652.0</v>
      </c>
      <c r="H44" s="23">
        <v>100652.0</v>
      </c>
      <c r="I44" s="23">
        <v>100588.0</v>
      </c>
      <c r="J44" s="23">
        <v>100588.0</v>
      </c>
      <c r="K44" s="23">
        <v>100588.0</v>
      </c>
      <c r="L44" s="23">
        <v>100588.0</v>
      </c>
      <c r="M44" s="23">
        <v>100588.0</v>
      </c>
      <c r="N44" s="23">
        <v>100588.0</v>
      </c>
    </row>
    <row r="45">
      <c r="A45" s="108" t="s">
        <v>106</v>
      </c>
      <c r="C45" s="23">
        <v>86.0</v>
      </c>
      <c r="D45" s="23">
        <v>86.0</v>
      </c>
      <c r="E45" s="23">
        <v>86.0</v>
      </c>
      <c r="F45" s="23">
        <v>86.0</v>
      </c>
      <c r="G45" s="23">
        <v>86.0</v>
      </c>
      <c r="H45" s="23">
        <v>86.0</v>
      </c>
      <c r="I45" s="23">
        <v>72.0</v>
      </c>
      <c r="J45" s="23">
        <v>72.0</v>
      </c>
      <c r="K45" s="23">
        <v>72.0</v>
      </c>
      <c r="L45" s="23">
        <v>72.0</v>
      </c>
      <c r="M45" s="23">
        <v>72.0</v>
      </c>
      <c r="N45" s="23">
        <v>72.0</v>
      </c>
    </row>
    <row r="46">
      <c r="K46" s="23"/>
      <c r="L46" s="23"/>
      <c r="M46" s="23"/>
    </row>
    <row r="47">
      <c r="C47" s="23" t="s">
        <v>107</v>
      </c>
      <c r="D47" s="23" t="s">
        <v>108</v>
      </c>
      <c r="E47" s="23" t="s">
        <v>109</v>
      </c>
      <c r="F47" s="23" t="s">
        <v>110</v>
      </c>
      <c r="G47" s="23" t="s">
        <v>111</v>
      </c>
      <c r="H47" s="23" t="s">
        <v>25</v>
      </c>
      <c r="I47" s="23" t="s">
        <v>112</v>
      </c>
      <c r="J47" s="23" t="s">
        <v>113</v>
      </c>
      <c r="K47" s="23"/>
      <c r="L47" s="23"/>
      <c r="M47" s="23"/>
    </row>
    <row r="48">
      <c r="A48" s="57" t="s">
        <v>104</v>
      </c>
      <c r="C48" s="23">
        <v>1585958.0</v>
      </c>
      <c r="D48" s="23">
        <v>1593850.0</v>
      </c>
      <c r="H48" s="22">
        <f>MEDIAN(C48:G48)</f>
        <v>1589904</v>
      </c>
      <c r="I48" s="115">
        <f>(H43-H48)/H48*100</f>
        <v>5.560744548</v>
      </c>
      <c r="J48" s="115">
        <f>(N43-H48)/H48*100</f>
        <v>7.752260514</v>
      </c>
      <c r="K48" s="23"/>
      <c r="L48" s="23"/>
      <c r="M48" s="23"/>
    </row>
    <row r="49">
      <c r="A49" s="57"/>
      <c r="B49" s="57"/>
      <c r="C49" s="23"/>
      <c r="D49" s="23"/>
      <c r="E49" s="23"/>
      <c r="F49" s="23"/>
      <c r="G49" s="23"/>
      <c r="K49" s="23"/>
      <c r="L49" s="23"/>
      <c r="M49" s="23"/>
    </row>
    <row r="50">
      <c r="A50" s="57"/>
      <c r="B50" s="23" t="s">
        <v>116</v>
      </c>
      <c r="C50" s="116">
        <v>391.37149999999997</v>
      </c>
      <c r="D50" s="116">
        <v>11302.9955</v>
      </c>
      <c r="E50" s="116">
        <v>48146.744</v>
      </c>
      <c r="F50" s="116">
        <v>31953.3895</v>
      </c>
      <c r="G50" s="116">
        <v>48538.1155</v>
      </c>
      <c r="H50" s="22">
        <v>43256.385</v>
      </c>
      <c r="K50" s="23"/>
      <c r="L50" s="23"/>
      <c r="M50" s="23"/>
    </row>
    <row r="51">
      <c r="A51" s="57"/>
      <c r="B51" s="23" t="s">
        <v>117</v>
      </c>
      <c r="C51" s="116">
        <v>424.143</v>
      </c>
      <c r="D51" s="116">
        <v>12145.896</v>
      </c>
      <c r="E51" s="116">
        <v>45356.841</v>
      </c>
      <c r="F51" s="116">
        <v>44670.607</v>
      </c>
      <c r="G51" s="116">
        <v>45410.602</v>
      </c>
      <c r="H51" s="22">
        <v>56816.503</v>
      </c>
      <c r="K51" s="23"/>
      <c r="L51" s="23"/>
      <c r="M51" s="23"/>
    </row>
    <row r="52">
      <c r="A52" s="57"/>
      <c r="B52" s="23" t="s">
        <v>118</v>
      </c>
      <c r="C52" s="116">
        <v>436.0885</v>
      </c>
      <c r="D52" s="116">
        <v>11405.312</v>
      </c>
      <c r="E52" s="116">
        <v>34793.7025</v>
      </c>
      <c r="F52" s="116">
        <v>34801.203499999996</v>
      </c>
      <c r="G52" s="116">
        <v>35229.791</v>
      </c>
      <c r="H52" s="22">
        <v>46206.515499999994</v>
      </c>
      <c r="K52" s="23"/>
      <c r="L52" s="23"/>
      <c r="M52" s="23"/>
    </row>
    <row r="53">
      <c r="A53" s="103" t="s">
        <v>119</v>
      </c>
    </row>
    <row r="54">
      <c r="A54" s="104"/>
    </row>
    <row r="55">
      <c r="A55" s="106" t="s">
        <v>84</v>
      </c>
      <c r="C55" s="107" t="s">
        <v>120</v>
      </c>
    </row>
    <row r="56">
      <c r="C56" s="108" t="s">
        <v>86</v>
      </c>
      <c r="I56" s="108" t="s">
        <v>87</v>
      </c>
      <c r="O56" s="109" t="s">
        <v>36</v>
      </c>
    </row>
    <row r="57">
      <c r="C57" s="108" t="s">
        <v>88</v>
      </c>
      <c r="D57" s="108" t="s">
        <v>89</v>
      </c>
      <c r="E57" s="108" t="s">
        <v>90</v>
      </c>
      <c r="F57" s="108" t="s">
        <v>91</v>
      </c>
      <c r="G57" s="108" t="s">
        <v>92</v>
      </c>
      <c r="H57" s="108" t="s">
        <v>25</v>
      </c>
      <c r="I57" s="23" t="s">
        <v>93</v>
      </c>
      <c r="J57" s="23" t="s">
        <v>94</v>
      </c>
      <c r="K57" s="23" t="s">
        <v>95</v>
      </c>
      <c r="L57" s="23" t="s">
        <v>96</v>
      </c>
      <c r="M57" s="23" t="s">
        <v>97</v>
      </c>
      <c r="N57" s="23" t="s">
        <v>25</v>
      </c>
    </row>
    <row r="58">
      <c r="A58" s="110" t="s">
        <v>98</v>
      </c>
      <c r="B58" s="23" t="s">
        <v>99</v>
      </c>
      <c r="C58" s="23">
        <v>434.459</v>
      </c>
      <c r="D58" s="23">
        <v>483.862</v>
      </c>
      <c r="E58" s="23">
        <v>403.03</v>
      </c>
      <c r="F58" s="23">
        <v>394.879</v>
      </c>
      <c r="H58" s="22">
        <f>MEDIAN(C58:G58)</f>
        <v>418.7445</v>
      </c>
      <c r="I58" s="23">
        <v>13498.365</v>
      </c>
      <c r="J58" s="23">
        <v>12811.91</v>
      </c>
      <c r="K58" s="23">
        <v>10920.935</v>
      </c>
      <c r="L58" s="23">
        <v>12811.91</v>
      </c>
      <c r="N58" s="22">
        <f>MEDIAN(I58:M58)</f>
        <v>12811.91</v>
      </c>
      <c r="O58" s="22">
        <f t="shared" ref="O58:O60" si="16">(N58-H58)/H58*100</f>
        <v>2959.600783</v>
      </c>
    </row>
    <row r="59">
      <c r="B59" s="23" t="s">
        <v>100</v>
      </c>
      <c r="C59" s="23">
        <f t="shared" ref="C59:N59" si="15">C60-C58</f>
        <v>31409.36</v>
      </c>
      <c r="D59" s="23">
        <f t="shared" si="15"/>
        <v>29569.143</v>
      </c>
      <c r="E59" s="23">
        <f t="shared" si="15"/>
        <v>30666.227</v>
      </c>
      <c r="F59" s="23">
        <f t="shared" si="15"/>
        <v>30595.025</v>
      </c>
      <c r="G59" s="23">
        <f t="shared" si="15"/>
        <v>0</v>
      </c>
      <c r="H59" s="23">
        <f t="shared" si="15"/>
        <v>4421.7075</v>
      </c>
      <c r="I59" s="23">
        <f t="shared" si="15"/>
        <v>30302.925</v>
      </c>
      <c r="J59" s="23">
        <f t="shared" si="15"/>
        <v>30887.749</v>
      </c>
      <c r="K59" s="23">
        <f t="shared" si="15"/>
        <v>31296.884</v>
      </c>
      <c r="L59" s="23">
        <f t="shared" si="15"/>
        <v>30887.749</v>
      </c>
      <c r="M59" s="23">
        <f t="shared" si="15"/>
        <v>0</v>
      </c>
      <c r="N59" s="23">
        <f t="shared" si="15"/>
        <v>30887.749</v>
      </c>
      <c r="O59" s="22">
        <f t="shared" si="16"/>
        <v>598.5479931</v>
      </c>
    </row>
    <row r="60">
      <c r="B60" s="23" t="s">
        <v>101</v>
      </c>
      <c r="C60" s="23">
        <v>31843.819</v>
      </c>
      <c r="D60" s="23">
        <v>30053.005</v>
      </c>
      <c r="E60" s="23">
        <v>31069.257</v>
      </c>
      <c r="F60" s="23">
        <v>30989.904</v>
      </c>
      <c r="H60" s="22">
        <v>4840.451999999999</v>
      </c>
      <c r="I60" s="23">
        <v>43801.29</v>
      </c>
      <c r="J60" s="23">
        <v>43699.659</v>
      </c>
      <c r="K60" s="23">
        <v>42217.819</v>
      </c>
      <c r="L60" s="23">
        <v>43699.659</v>
      </c>
      <c r="N60" s="22">
        <f t="shared" ref="N60:N62" si="17">MEDIAN(I60:M60)</f>
        <v>43699.659</v>
      </c>
      <c r="O60" s="112">
        <f t="shared" si="16"/>
        <v>802.8012053</v>
      </c>
    </row>
    <row r="61">
      <c r="A61" s="110" t="s">
        <v>87</v>
      </c>
      <c r="B61" s="113" t="s">
        <v>102</v>
      </c>
      <c r="C61" s="23">
        <v>0.0</v>
      </c>
      <c r="H61" s="22">
        <f t="shared" ref="H61:H65" si="18">MEDIAN(C61:G61)</f>
        <v>0</v>
      </c>
      <c r="I61" s="23">
        <v>13352.758</v>
      </c>
      <c r="J61" s="23">
        <v>12701.249</v>
      </c>
      <c r="K61" s="23">
        <v>10805.679</v>
      </c>
      <c r="L61" s="23">
        <v>11701.249</v>
      </c>
      <c r="N61" s="22">
        <f t="shared" si="17"/>
        <v>12201.249</v>
      </c>
      <c r="O61" s="22">
        <f t="shared" ref="O61:O62" si="19">(1-H61/N61)*100</f>
        <v>100</v>
      </c>
    </row>
    <row r="62">
      <c r="B62" s="113" t="s">
        <v>103</v>
      </c>
      <c r="C62" s="23">
        <v>0.0</v>
      </c>
      <c r="H62" s="22">
        <f t="shared" si="18"/>
        <v>0</v>
      </c>
      <c r="I62" s="23">
        <v>1992.0</v>
      </c>
      <c r="J62" s="23">
        <v>2498.0</v>
      </c>
      <c r="K62" s="23">
        <v>1999.0</v>
      </c>
      <c r="L62" s="23">
        <v>2498.0</v>
      </c>
      <c r="N62" s="22">
        <f t="shared" si="17"/>
        <v>2248.5</v>
      </c>
      <c r="O62" s="22">
        <f t="shared" si="19"/>
        <v>100</v>
      </c>
    </row>
    <row r="63">
      <c r="A63" s="57" t="s">
        <v>104</v>
      </c>
      <c r="C63" s="23">
        <v>470037.0</v>
      </c>
      <c r="D63" s="23">
        <v>471707.0</v>
      </c>
      <c r="E63" s="23">
        <v>476224.0</v>
      </c>
      <c r="F63" s="23">
        <v>468967.0</v>
      </c>
      <c r="H63" s="22">
        <f t="shared" si="18"/>
        <v>470872</v>
      </c>
      <c r="I63" s="23">
        <v>550547.0</v>
      </c>
      <c r="J63" s="23">
        <v>555855.0</v>
      </c>
      <c r="K63" s="23">
        <v>558753.0</v>
      </c>
      <c r="L63" s="23">
        <v>555855.0</v>
      </c>
      <c r="N63" s="22">
        <f>MEDIAN(C63:M63)</f>
        <v>476224</v>
      </c>
      <c r="O63" s="114">
        <f>(N63-H63)/H63*100</f>
        <v>1.136614621</v>
      </c>
    </row>
    <row r="64">
      <c r="A64" s="108" t="s">
        <v>105</v>
      </c>
      <c r="C64" s="23">
        <v>195508.0</v>
      </c>
      <c r="D64" s="23">
        <v>195508.0</v>
      </c>
      <c r="E64" s="23">
        <v>195508.0</v>
      </c>
      <c r="F64" s="23">
        <v>195508.0</v>
      </c>
      <c r="G64" s="23">
        <v>195508.0</v>
      </c>
      <c r="H64" s="22">
        <f t="shared" si="18"/>
        <v>195508</v>
      </c>
      <c r="I64" s="23">
        <v>195508.0</v>
      </c>
      <c r="J64" s="23">
        <v>195508.0</v>
      </c>
      <c r="K64" s="23">
        <v>195508.0</v>
      </c>
      <c r="L64" s="23">
        <v>195508.0</v>
      </c>
      <c r="M64" s="23">
        <v>195508.0</v>
      </c>
      <c r="N64" s="23">
        <v>195508.0</v>
      </c>
    </row>
    <row r="65">
      <c r="A65" s="108" t="s">
        <v>106</v>
      </c>
      <c r="C65" s="23">
        <v>99.0</v>
      </c>
      <c r="D65" s="23">
        <v>99.0</v>
      </c>
      <c r="E65" s="23">
        <v>99.0</v>
      </c>
      <c r="F65" s="23">
        <v>99.0</v>
      </c>
      <c r="G65" s="23">
        <v>99.0</v>
      </c>
      <c r="H65" s="22">
        <f t="shared" si="18"/>
        <v>99</v>
      </c>
      <c r="I65" s="23">
        <v>99.0</v>
      </c>
      <c r="J65" s="23">
        <v>99.0</v>
      </c>
      <c r="K65" s="23">
        <v>99.0</v>
      </c>
      <c r="L65" s="23">
        <v>99.0</v>
      </c>
      <c r="M65" s="23">
        <v>99.0</v>
      </c>
      <c r="N65" s="23">
        <v>99.0</v>
      </c>
    </row>
    <row r="66">
      <c r="A66" s="108"/>
      <c r="B66" s="108"/>
      <c r="C66" s="23"/>
      <c r="D66" s="23"/>
      <c r="E66" s="23"/>
      <c r="F66" s="23"/>
      <c r="G66" s="23"/>
      <c r="I66" s="23"/>
      <c r="J66" s="23"/>
      <c r="K66" s="23"/>
      <c r="L66" s="23"/>
      <c r="M66" s="23"/>
    </row>
    <row r="67">
      <c r="A67" s="108"/>
      <c r="B67" s="108"/>
      <c r="E67" s="23" t="s">
        <v>107</v>
      </c>
      <c r="F67" s="23" t="s">
        <v>108</v>
      </c>
      <c r="G67" s="23" t="s">
        <v>109</v>
      </c>
      <c r="H67" s="23" t="s">
        <v>110</v>
      </c>
      <c r="I67" s="23" t="s">
        <v>111</v>
      </c>
      <c r="J67" s="23" t="s">
        <v>25</v>
      </c>
      <c r="K67" s="23" t="s">
        <v>112</v>
      </c>
      <c r="L67" s="23" t="s">
        <v>113</v>
      </c>
      <c r="M67" s="23"/>
    </row>
    <row r="68">
      <c r="A68" s="108"/>
      <c r="B68" s="108"/>
      <c r="C68" s="57" t="s">
        <v>104</v>
      </c>
      <c r="E68" s="23">
        <v>457854.0</v>
      </c>
      <c r="F68" s="23">
        <v>440319.0</v>
      </c>
      <c r="G68" s="23">
        <v>425172.0</v>
      </c>
      <c r="H68" s="23">
        <v>439392.0</v>
      </c>
      <c r="J68" s="22">
        <f>MEDIAN(E68:I68)</f>
        <v>439855.5</v>
      </c>
      <c r="K68" s="115">
        <f>(H63-J68)/J68*100</f>
        <v>7.051520329</v>
      </c>
      <c r="L68" s="115">
        <f>(N63-J68)/J68*100</f>
        <v>8.268283561</v>
      </c>
      <c r="M68" s="23"/>
    </row>
    <row r="69">
      <c r="A69" s="108"/>
      <c r="B69" s="108"/>
      <c r="M69" s="23"/>
    </row>
    <row r="70">
      <c r="A70" s="104"/>
    </row>
    <row r="71">
      <c r="A71" s="106" t="s">
        <v>84</v>
      </c>
      <c r="C71" s="107" t="s">
        <v>121</v>
      </c>
    </row>
    <row r="72">
      <c r="C72" s="108" t="s">
        <v>86</v>
      </c>
      <c r="I72" s="108" t="s">
        <v>87</v>
      </c>
      <c r="O72" s="109" t="s">
        <v>36</v>
      </c>
    </row>
    <row r="73">
      <c r="C73" s="108" t="s">
        <v>88</v>
      </c>
      <c r="D73" s="108" t="s">
        <v>89</v>
      </c>
      <c r="E73" s="108" t="s">
        <v>90</v>
      </c>
      <c r="F73" s="108" t="s">
        <v>91</v>
      </c>
      <c r="G73" s="108" t="s">
        <v>92</v>
      </c>
      <c r="H73" s="108" t="s">
        <v>25</v>
      </c>
      <c r="I73" s="23" t="s">
        <v>93</v>
      </c>
      <c r="J73" s="23" t="s">
        <v>94</v>
      </c>
      <c r="K73" s="23" t="s">
        <v>95</v>
      </c>
      <c r="L73" s="23" t="s">
        <v>96</v>
      </c>
      <c r="M73" s="23" t="s">
        <v>97</v>
      </c>
      <c r="N73" s="23" t="s">
        <v>25</v>
      </c>
    </row>
    <row r="74">
      <c r="A74" s="110" t="s">
        <v>98</v>
      </c>
      <c r="B74" s="23" t="s">
        <v>99</v>
      </c>
      <c r="C74" s="23">
        <v>419.173</v>
      </c>
      <c r="D74" s="23">
        <v>444.445</v>
      </c>
      <c r="E74" s="23">
        <v>470.031</v>
      </c>
      <c r="F74" s="23">
        <v>476.962</v>
      </c>
      <c r="H74" s="22">
        <f>MEDIAN(C74:G74)</f>
        <v>457.238</v>
      </c>
      <c r="I74" s="23">
        <v>12604.844</v>
      </c>
      <c r="J74" s="23">
        <v>11530.29</v>
      </c>
      <c r="K74" s="23">
        <v>16444.859</v>
      </c>
      <c r="L74" s="23">
        <v>12174.561</v>
      </c>
      <c r="N74" s="22">
        <f>MEDIAN(I74:M74)</f>
        <v>12389.7025</v>
      </c>
      <c r="O74" s="22">
        <f t="shared" ref="O74:O76" si="21">(N74-H74)/H74*100</f>
        <v>2609.683469</v>
      </c>
    </row>
    <row r="75">
      <c r="B75" s="23" t="s">
        <v>100</v>
      </c>
      <c r="C75" s="23">
        <f t="shared" ref="C75:N75" si="20">C76-C74</f>
        <v>16790.689</v>
      </c>
      <c r="D75" s="23">
        <f t="shared" si="20"/>
        <v>16678.677</v>
      </c>
      <c r="E75" s="23">
        <f t="shared" si="20"/>
        <v>16606.186</v>
      </c>
      <c r="F75" s="23">
        <f t="shared" si="20"/>
        <v>16900.507</v>
      </c>
      <c r="G75" s="23">
        <f t="shared" si="20"/>
        <v>0</v>
      </c>
      <c r="H75" s="23">
        <f t="shared" si="20"/>
        <v>16709.254</v>
      </c>
      <c r="I75" s="23">
        <f t="shared" si="20"/>
        <v>16809.586</v>
      </c>
      <c r="J75" s="23">
        <f t="shared" si="20"/>
        <v>16393.107</v>
      </c>
      <c r="K75" s="23">
        <f t="shared" si="20"/>
        <v>17281.269</v>
      </c>
      <c r="L75" s="23">
        <f t="shared" si="20"/>
        <v>17039.371</v>
      </c>
      <c r="M75" s="23">
        <f t="shared" si="20"/>
        <v>0</v>
      </c>
      <c r="N75" s="23">
        <f t="shared" si="20"/>
        <v>16924.4785</v>
      </c>
      <c r="O75" s="22">
        <f t="shared" si="21"/>
        <v>1.288055709</v>
      </c>
    </row>
    <row r="76">
      <c r="B76" s="23" t="s">
        <v>101</v>
      </c>
      <c r="C76" s="23">
        <v>17209.862</v>
      </c>
      <c r="D76" s="23">
        <v>17123.122</v>
      </c>
      <c r="E76" s="23">
        <v>17076.217</v>
      </c>
      <c r="F76" s="23">
        <v>17377.469</v>
      </c>
      <c r="H76" s="22">
        <f t="shared" ref="H76:H81" si="22">MEDIAN(C76:G76)</f>
        <v>17166.492</v>
      </c>
      <c r="I76" s="23">
        <v>29414.43</v>
      </c>
      <c r="J76" s="23">
        <v>27923.397</v>
      </c>
      <c r="K76" s="23">
        <v>33726.128</v>
      </c>
      <c r="L76" s="23">
        <v>29213.932</v>
      </c>
      <c r="N76" s="22">
        <f t="shared" ref="N76:N79" si="23">MEDIAN(I76:M76)</f>
        <v>29314.181</v>
      </c>
      <c r="O76" s="112">
        <f t="shared" si="21"/>
        <v>70.7639569</v>
      </c>
    </row>
    <row r="77">
      <c r="A77" s="110" t="s">
        <v>87</v>
      </c>
      <c r="B77" s="113" t="s">
        <v>102</v>
      </c>
      <c r="C77" s="23">
        <v>0.0</v>
      </c>
      <c r="H77" s="22">
        <f t="shared" si="22"/>
        <v>0</v>
      </c>
      <c r="I77" s="23">
        <v>12491.278</v>
      </c>
      <c r="J77" s="23">
        <v>11414.046</v>
      </c>
      <c r="K77" s="23">
        <v>16324.137</v>
      </c>
      <c r="L77" s="23">
        <v>12056.554</v>
      </c>
      <c r="N77" s="22">
        <f t="shared" si="23"/>
        <v>12273.916</v>
      </c>
      <c r="O77" s="22">
        <f t="shared" ref="O77:O78" si="24">(1-H77/N77)*100</f>
        <v>100</v>
      </c>
    </row>
    <row r="78">
      <c r="B78" s="113" t="s">
        <v>103</v>
      </c>
      <c r="C78" s="23">
        <v>0.0</v>
      </c>
      <c r="H78" s="22">
        <f t="shared" si="22"/>
        <v>0</v>
      </c>
      <c r="I78" s="23">
        <v>2476.0</v>
      </c>
      <c r="J78" s="23">
        <v>2019.0</v>
      </c>
      <c r="K78" s="23">
        <v>2019.0</v>
      </c>
      <c r="L78" s="23">
        <v>2005.0</v>
      </c>
      <c r="N78" s="22">
        <f t="shared" si="23"/>
        <v>2019</v>
      </c>
      <c r="O78" s="22">
        <f t="shared" si="24"/>
        <v>100</v>
      </c>
    </row>
    <row r="79">
      <c r="A79" s="57" t="s">
        <v>104</v>
      </c>
      <c r="C79" s="23">
        <v>251910.0</v>
      </c>
      <c r="D79" s="23">
        <v>243955.0</v>
      </c>
      <c r="E79" s="23">
        <v>243365.0</v>
      </c>
      <c r="F79" s="23">
        <v>244520.0</v>
      </c>
      <c r="H79" s="22">
        <f t="shared" si="22"/>
        <v>244237.5</v>
      </c>
      <c r="I79" s="23">
        <v>298347.0</v>
      </c>
      <c r="J79" s="23">
        <v>294112.0</v>
      </c>
      <c r="K79" s="23">
        <v>300256.0</v>
      </c>
      <c r="L79" s="23">
        <v>299460.0</v>
      </c>
      <c r="N79" s="22">
        <f t="shared" si="23"/>
        <v>298903.5</v>
      </c>
      <c r="O79" s="114">
        <f>(N79-H79)/H79*100</f>
        <v>22.3823123</v>
      </c>
    </row>
    <row r="80">
      <c r="A80" s="108" t="s">
        <v>105</v>
      </c>
      <c r="C80" s="23">
        <v>97852.0</v>
      </c>
      <c r="D80" s="23">
        <v>97852.0</v>
      </c>
      <c r="E80" s="23">
        <v>97852.0</v>
      </c>
      <c r="F80" s="23">
        <v>97852.0</v>
      </c>
      <c r="G80" s="23">
        <v>97852.0</v>
      </c>
      <c r="H80" s="22">
        <f t="shared" si="22"/>
        <v>97852</v>
      </c>
      <c r="I80" s="23">
        <v>97852.0</v>
      </c>
      <c r="J80" s="23">
        <v>97852.0</v>
      </c>
      <c r="K80" s="23">
        <v>97852.0</v>
      </c>
      <c r="L80" s="23">
        <v>97852.0</v>
      </c>
      <c r="M80" s="23">
        <v>97852.0</v>
      </c>
      <c r="N80" s="23">
        <v>8124.0</v>
      </c>
    </row>
    <row r="81">
      <c r="A81" s="108" t="s">
        <v>106</v>
      </c>
      <c r="C81" s="23">
        <v>99.0</v>
      </c>
      <c r="D81" s="23">
        <v>99.0</v>
      </c>
      <c r="E81" s="23">
        <v>99.0</v>
      </c>
      <c r="F81" s="23">
        <v>99.0</v>
      </c>
      <c r="G81" s="23">
        <v>99.0</v>
      </c>
      <c r="H81" s="22">
        <f t="shared" si="22"/>
        <v>99</v>
      </c>
      <c r="I81" s="23">
        <v>99.0</v>
      </c>
      <c r="J81" s="23">
        <v>99.0</v>
      </c>
      <c r="K81" s="23">
        <v>99.0</v>
      </c>
      <c r="L81" s="23">
        <v>99.0</v>
      </c>
      <c r="M81" s="23">
        <v>99.0</v>
      </c>
      <c r="N81" s="22">
        <f>MEDIAN(I81:M81)</f>
        <v>99</v>
      </c>
    </row>
    <row r="82">
      <c r="A82" s="108"/>
      <c r="B82" s="108"/>
      <c r="C82" s="23"/>
      <c r="D82" s="23"/>
      <c r="E82" s="23"/>
      <c r="F82" s="23"/>
      <c r="G82" s="23"/>
      <c r="I82" s="23"/>
      <c r="J82" s="23"/>
      <c r="K82" s="23"/>
      <c r="L82" s="23"/>
      <c r="M82" s="23"/>
    </row>
    <row r="83">
      <c r="A83" s="108"/>
      <c r="B83" s="108"/>
      <c r="E83" s="23" t="s">
        <v>107</v>
      </c>
      <c r="F83" s="23" t="s">
        <v>108</v>
      </c>
      <c r="G83" s="23" t="s">
        <v>109</v>
      </c>
      <c r="H83" s="23" t="s">
        <v>110</v>
      </c>
      <c r="I83" s="23" t="s">
        <v>111</v>
      </c>
      <c r="J83" s="23" t="s">
        <v>25</v>
      </c>
      <c r="K83" s="23" t="s">
        <v>112</v>
      </c>
      <c r="L83" s="23" t="s">
        <v>113</v>
      </c>
      <c r="M83" s="23"/>
    </row>
    <row r="84">
      <c r="A84" s="108"/>
      <c r="B84" s="108"/>
      <c r="C84" s="57" t="s">
        <v>104</v>
      </c>
      <c r="E84" s="23">
        <v>231630.0</v>
      </c>
      <c r="F84" s="23">
        <v>228727.0</v>
      </c>
      <c r="G84" s="23">
        <v>232098.0</v>
      </c>
      <c r="H84" s="23">
        <v>220667.0</v>
      </c>
      <c r="J84" s="22">
        <f>MEDIAN(E84:I84)</f>
        <v>230178.5</v>
      </c>
      <c r="K84" s="115">
        <f>(H79-J84)/J84*100</f>
        <v>6.107868459</v>
      </c>
      <c r="L84" s="115">
        <f>(N79-J84)/J84*100</f>
        <v>29.85726295</v>
      </c>
      <c r="M84" s="23"/>
    </row>
    <row r="85">
      <c r="A85" s="108"/>
      <c r="B85" s="108"/>
      <c r="M85" s="23"/>
    </row>
    <row r="86">
      <c r="A86" s="104"/>
      <c r="W86" s="23"/>
      <c r="X86" s="23"/>
    </row>
    <row r="87">
      <c r="A87" s="106" t="s">
        <v>84</v>
      </c>
      <c r="C87" s="107" t="s">
        <v>122</v>
      </c>
      <c r="W87" s="23"/>
      <c r="X87" s="23"/>
    </row>
    <row r="88">
      <c r="C88" s="108" t="s">
        <v>86</v>
      </c>
      <c r="I88" s="108" t="s">
        <v>87</v>
      </c>
      <c r="O88" s="109" t="s">
        <v>36</v>
      </c>
      <c r="W88" s="23"/>
      <c r="X88" s="23"/>
    </row>
    <row r="89">
      <c r="C89" s="108" t="s">
        <v>88</v>
      </c>
      <c r="D89" s="108" t="s">
        <v>89</v>
      </c>
      <c r="E89" s="108" t="s">
        <v>90</v>
      </c>
      <c r="F89" s="108" t="s">
        <v>91</v>
      </c>
      <c r="G89" s="108" t="s">
        <v>92</v>
      </c>
      <c r="H89" s="108" t="s">
        <v>25</v>
      </c>
      <c r="I89" s="23" t="s">
        <v>93</v>
      </c>
      <c r="J89" s="23" t="s">
        <v>94</v>
      </c>
      <c r="K89" s="23" t="s">
        <v>95</v>
      </c>
      <c r="L89" s="23" t="s">
        <v>96</v>
      </c>
      <c r="M89" s="23" t="s">
        <v>97</v>
      </c>
      <c r="N89" s="23" t="s">
        <v>25</v>
      </c>
      <c r="W89" s="23"/>
      <c r="X89" s="23"/>
    </row>
    <row r="90">
      <c r="A90" s="110" t="s">
        <v>98</v>
      </c>
      <c r="B90" s="23" t="s">
        <v>99</v>
      </c>
      <c r="C90" s="23">
        <v>139.225</v>
      </c>
      <c r="D90" s="23">
        <v>541.612</v>
      </c>
      <c r="E90" s="23">
        <v>478.537</v>
      </c>
      <c r="F90" s="23">
        <v>531.007</v>
      </c>
      <c r="G90" s="23">
        <v>619.578</v>
      </c>
      <c r="H90" s="22">
        <f>MEDIAN(C90:G90)</f>
        <v>531.007</v>
      </c>
      <c r="I90" s="23">
        <v>12690.809</v>
      </c>
      <c r="J90" s="117">
        <v>12523.657</v>
      </c>
      <c r="K90" s="117">
        <v>11769.246</v>
      </c>
      <c r="L90" s="117">
        <v>11673.298999999999</v>
      </c>
      <c r="M90" s="117">
        <v>1985.374</v>
      </c>
      <c r="N90" s="22">
        <f>MEDIAN(I90:M90)</f>
        <v>11769.246</v>
      </c>
      <c r="O90" s="22">
        <f t="shared" ref="O90:O92" si="25">(N90-H90)/H90*100</f>
        <v>2116.40129</v>
      </c>
      <c r="W90" s="23"/>
      <c r="X90" s="23"/>
    </row>
    <row r="91">
      <c r="B91" s="23" t="s">
        <v>100</v>
      </c>
      <c r="C91" s="23">
        <v>4504.031</v>
      </c>
      <c r="D91" s="23">
        <v>3851.6900000000005</v>
      </c>
      <c r="E91" s="23">
        <v>4628.17</v>
      </c>
      <c r="F91" s="23">
        <v>4223.692000000001</v>
      </c>
      <c r="G91" s="23">
        <v>4217.236</v>
      </c>
      <c r="H91" s="23">
        <v>4309.445</v>
      </c>
      <c r="I91" s="23">
        <v>3822.538</v>
      </c>
      <c r="J91" s="23">
        <v>3272.997</v>
      </c>
      <c r="K91" s="23">
        <v>3718.8810000000003</v>
      </c>
      <c r="L91" s="23">
        <v>3750.745</v>
      </c>
      <c r="M91" s="23">
        <v>3222.871</v>
      </c>
      <c r="N91" s="23">
        <v>3425.045</v>
      </c>
      <c r="O91" s="22">
        <f t="shared" si="25"/>
        <v>-20.52236425</v>
      </c>
      <c r="W91" s="23"/>
      <c r="X91" s="23"/>
    </row>
    <row r="92">
      <c r="B92" s="23" t="s">
        <v>101</v>
      </c>
      <c r="C92" s="22">
        <v>4643.256</v>
      </c>
      <c r="D92" s="22">
        <v>4393.302000000001</v>
      </c>
      <c r="E92" s="22">
        <v>5106.707</v>
      </c>
      <c r="F92" s="22">
        <v>4754.6990000000005</v>
      </c>
      <c r="G92" s="22">
        <v>4836.813999999999</v>
      </c>
      <c r="H92" s="22">
        <v>4840.451999999999</v>
      </c>
      <c r="I92" s="22">
        <v>16513.347</v>
      </c>
      <c r="J92" s="22">
        <v>15796.654</v>
      </c>
      <c r="K92" s="22">
        <v>15488.126999999999</v>
      </c>
      <c r="L92" s="22">
        <v>15424.043999999998</v>
      </c>
      <c r="M92" s="22">
        <v>5208.245000000001</v>
      </c>
      <c r="N92" s="22">
        <v>15194.291</v>
      </c>
      <c r="O92" s="112">
        <f t="shared" si="25"/>
        <v>213.9023174</v>
      </c>
      <c r="W92" s="23"/>
      <c r="X92" s="23"/>
    </row>
    <row r="93">
      <c r="A93" s="110" t="s">
        <v>87</v>
      </c>
      <c r="B93" s="113" t="s">
        <v>102</v>
      </c>
      <c r="C93" s="23">
        <v>0.0</v>
      </c>
      <c r="H93" s="22">
        <f t="shared" ref="H93:H97" si="26">MEDIAN(C93:G93)</f>
        <v>0</v>
      </c>
      <c r="I93" s="117">
        <v>12118.15</v>
      </c>
      <c r="J93" s="117">
        <v>12382.409</v>
      </c>
      <c r="K93" s="117">
        <v>11622.161</v>
      </c>
      <c r="L93" s="117">
        <v>11493.594</v>
      </c>
      <c r="M93" s="117">
        <v>1955.3220000000001</v>
      </c>
      <c r="N93" s="22">
        <f t="shared" ref="N93:N95" si="27">MEDIAN(I93:M93)</f>
        <v>11622.161</v>
      </c>
      <c r="O93" s="22">
        <f t="shared" ref="O93:O94" si="28">(1-H93/N93)*100</f>
        <v>100</v>
      </c>
      <c r="W93" s="23"/>
      <c r="X93" s="23"/>
    </row>
    <row r="94">
      <c r="B94" s="113" t="s">
        <v>103</v>
      </c>
      <c r="C94" s="23">
        <v>0.0</v>
      </c>
      <c r="H94" s="22">
        <f t="shared" si="26"/>
        <v>0</v>
      </c>
      <c r="I94" s="23">
        <v>2022.0</v>
      </c>
      <c r="J94" s="23">
        <v>2003.0</v>
      </c>
      <c r="K94" s="23">
        <v>2021.0</v>
      </c>
      <c r="L94" s="23">
        <v>1999.0</v>
      </c>
      <c r="N94" s="22">
        <f t="shared" si="27"/>
        <v>2012</v>
      </c>
      <c r="O94" s="22">
        <f t="shared" si="28"/>
        <v>100</v>
      </c>
      <c r="W94" s="23"/>
      <c r="X94" s="23"/>
    </row>
    <row r="95">
      <c r="A95" s="57" t="s">
        <v>104</v>
      </c>
      <c r="C95" s="23">
        <v>23357.0</v>
      </c>
      <c r="D95" s="23">
        <v>31812.0</v>
      </c>
      <c r="E95" s="23">
        <v>28472.0</v>
      </c>
      <c r="F95" s="23">
        <v>25180.0</v>
      </c>
      <c r="G95" s="23">
        <v>28457.0</v>
      </c>
      <c r="H95" s="22">
        <f t="shared" si="26"/>
        <v>28457</v>
      </c>
      <c r="I95" s="23">
        <v>46623.0</v>
      </c>
      <c r="J95" s="23">
        <v>57190.0</v>
      </c>
      <c r="K95" s="23">
        <v>60763.0</v>
      </c>
      <c r="L95" s="23">
        <v>51211.0</v>
      </c>
      <c r="M95" s="23">
        <v>52298.0</v>
      </c>
      <c r="N95" s="22">
        <f t="shared" si="27"/>
        <v>52298</v>
      </c>
      <c r="O95" s="114">
        <f>(N95-H95)/H95*100</f>
        <v>83.77903504</v>
      </c>
      <c r="W95" s="23"/>
      <c r="X95" s="23"/>
    </row>
    <row r="96">
      <c r="A96" s="108" t="s">
        <v>105</v>
      </c>
      <c r="C96" s="23">
        <v>8124.0</v>
      </c>
      <c r="D96" s="23">
        <v>8124.0</v>
      </c>
      <c r="E96" s="23">
        <v>8124.0</v>
      </c>
      <c r="F96" s="23">
        <v>8124.0</v>
      </c>
      <c r="G96" s="23">
        <v>8124.0</v>
      </c>
      <c r="H96" s="22">
        <f t="shared" si="26"/>
        <v>8124</v>
      </c>
      <c r="I96" s="23">
        <v>8124.0</v>
      </c>
      <c r="J96" s="23">
        <v>8124.0</v>
      </c>
      <c r="K96" s="23">
        <v>8124.0</v>
      </c>
      <c r="L96" s="23">
        <v>8124.0</v>
      </c>
      <c r="M96" s="23">
        <v>8124.0</v>
      </c>
      <c r="N96" s="23">
        <v>8124.0</v>
      </c>
      <c r="W96" s="23"/>
      <c r="X96" s="23"/>
    </row>
    <row r="97">
      <c r="A97" s="108" t="s">
        <v>106</v>
      </c>
      <c r="C97" s="23">
        <v>67.0</v>
      </c>
      <c r="D97" s="23">
        <v>67.0</v>
      </c>
      <c r="E97" s="23">
        <v>67.0</v>
      </c>
      <c r="F97" s="23">
        <v>67.0</v>
      </c>
      <c r="G97" s="23">
        <v>67.0</v>
      </c>
      <c r="H97" s="22">
        <f t="shared" si="26"/>
        <v>67</v>
      </c>
      <c r="I97" s="23">
        <v>67.0</v>
      </c>
      <c r="J97" s="23">
        <v>67.0</v>
      </c>
      <c r="K97" s="23">
        <v>67.0</v>
      </c>
      <c r="L97" s="23">
        <v>67.0</v>
      </c>
      <c r="M97" s="23">
        <v>67.0</v>
      </c>
      <c r="N97" s="22">
        <f>MEDIAN(I97:M97)</f>
        <v>67</v>
      </c>
      <c r="W97" s="23"/>
      <c r="X97" s="23"/>
    </row>
    <row r="98">
      <c r="A98" s="108"/>
      <c r="B98" s="108"/>
      <c r="C98" s="23"/>
      <c r="D98" s="23"/>
      <c r="E98" s="23"/>
      <c r="F98" s="23"/>
      <c r="G98" s="23"/>
      <c r="I98" s="23"/>
      <c r="J98" s="23"/>
      <c r="K98" s="23"/>
      <c r="L98" s="23"/>
      <c r="M98" s="23"/>
      <c r="W98" s="23"/>
      <c r="X98" s="23"/>
    </row>
    <row r="99">
      <c r="A99" s="108"/>
      <c r="B99" s="108"/>
      <c r="E99" s="23" t="s">
        <v>107</v>
      </c>
      <c r="F99" s="23" t="s">
        <v>108</v>
      </c>
      <c r="G99" s="23" t="s">
        <v>109</v>
      </c>
      <c r="H99" s="23" t="s">
        <v>110</v>
      </c>
      <c r="I99" s="23" t="s">
        <v>111</v>
      </c>
      <c r="J99" s="23" t="s">
        <v>25</v>
      </c>
      <c r="K99" s="23" t="s">
        <v>112</v>
      </c>
      <c r="L99" s="23" t="s">
        <v>113</v>
      </c>
      <c r="M99" s="23"/>
      <c r="W99" s="23"/>
      <c r="X99" s="23"/>
    </row>
    <row r="100">
      <c r="A100" s="108"/>
      <c r="B100" s="108"/>
      <c r="C100" s="57" t="s">
        <v>104</v>
      </c>
      <c r="E100" s="23">
        <v>23459.0</v>
      </c>
      <c r="F100" s="23">
        <v>28615.0</v>
      </c>
      <c r="G100" s="23">
        <v>25437.0</v>
      </c>
      <c r="H100" s="23">
        <v>25548.0</v>
      </c>
      <c r="I100" s="23">
        <v>18298.0</v>
      </c>
      <c r="J100" s="22">
        <f>MEDIAN(E100:I100)</f>
        <v>25437</v>
      </c>
      <c r="K100" s="115">
        <f>(H95-J100)/J100*100</f>
        <v>11.87246924</v>
      </c>
      <c r="L100" s="115">
        <f>(N95-J100)/J100*100</f>
        <v>105.5981444</v>
      </c>
      <c r="M100" s="23"/>
    </row>
    <row r="101">
      <c r="A101" s="108"/>
      <c r="B101" s="108"/>
      <c r="M101" s="23"/>
    </row>
    <row r="102">
      <c r="A102" s="108"/>
      <c r="B102" s="108"/>
      <c r="C102" s="23" t="s">
        <v>116</v>
      </c>
      <c r="D102" s="22">
        <v>531.007</v>
      </c>
      <c r="E102" s="22">
        <v>11769.246</v>
      </c>
      <c r="F102" s="22">
        <v>4309.445</v>
      </c>
      <c r="G102" s="22">
        <v>3425.045</v>
      </c>
      <c r="H102" s="22">
        <v>4840.451999999999</v>
      </c>
      <c r="I102" s="22">
        <v>15194.291</v>
      </c>
      <c r="M102" s="23"/>
    </row>
    <row r="103">
      <c r="A103" s="108"/>
      <c r="B103" s="108"/>
      <c r="C103" s="23" t="s">
        <v>117</v>
      </c>
      <c r="D103" s="22">
        <v>457.238</v>
      </c>
      <c r="E103" s="22">
        <v>12389.7025</v>
      </c>
      <c r="F103" s="22">
        <v>16709.253999999997</v>
      </c>
      <c r="G103" s="22">
        <v>16924.4785</v>
      </c>
      <c r="H103" s="22">
        <v>17166.492</v>
      </c>
      <c r="I103" s="22">
        <v>29314.181</v>
      </c>
      <c r="M103" s="23"/>
    </row>
    <row r="104">
      <c r="A104" s="108"/>
      <c r="B104" s="108"/>
      <c r="C104" s="23" t="s">
        <v>118</v>
      </c>
      <c r="D104" s="22">
        <v>418.7445</v>
      </c>
      <c r="E104" s="22">
        <v>12811.91</v>
      </c>
      <c r="F104" s="22">
        <v>4421.7074999999995</v>
      </c>
      <c r="G104" s="22">
        <v>30887.749</v>
      </c>
      <c r="H104" s="22">
        <v>4840.451999999999</v>
      </c>
      <c r="I104" s="22">
        <v>43699.659</v>
      </c>
      <c r="M104" s="23"/>
    </row>
    <row r="105">
      <c r="A105" s="103" t="s">
        <v>123</v>
      </c>
      <c r="Z105" s="118"/>
      <c r="AA105" s="118"/>
    </row>
    <row r="106">
      <c r="A106" s="104"/>
      <c r="Z106" s="118"/>
      <c r="AA106" s="118"/>
    </row>
    <row r="107">
      <c r="A107" s="106" t="s">
        <v>84</v>
      </c>
      <c r="C107" s="107" t="s">
        <v>124</v>
      </c>
    </row>
    <row r="108">
      <c r="C108" s="108" t="s">
        <v>86</v>
      </c>
      <c r="I108" s="108" t="s">
        <v>87</v>
      </c>
      <c r="O108" s="109" t="s">
        <v>36</v>
      </c>
    </row>
    <row r="109">
      <c r="C109" s="108" t="s">
        <v>88</v>
      </c>
      <c r="D109" s="108" t="s">
        <v>89</v>
      </c>
      <c r="E109" s="108" t="s">
        <v>90</v>
      </c>
      <c r="F109" s="108" t="s">
        <v>91</v>
      </c>
      <c r="G109" s="108" t="s">
        <v>92</v>
      </c>
      <c r="H109" s="108" t="s">
        <v>25</v>
      </c>
      <c r="I109" s="23" t="s">
        <v>93</v>
      </c>
      <c r="J109" s="23" t="s">
        <v>94</v>
      </c>
      <c r="K109" s="23" t="s">
        <v>95</v>
      </c>
      <c r="L109" s="23" t="s">
        <v>96</v>
      </c>
      <c r="M109" s="23" t="s">
        <v>97</v>
      </c>
      <c r="N109" s="23" t="s">
        <v>25</v>
      </c>
    </row>
    <row r="110">
      <c r="A110" s="110" t="s">
        <v>98</v>
      </c>
      <c r="B110" s="23" t="s">
        <v>99</v>
      </c>
      <c r="C110" s="23">
        <v>490.601</v>
      </c>
      <c r="D110" s="23">
        <v>603.684</v>
      </c>
      <c r="E110" s="23">
        <v>523.631</v>
      </c>
      <c r="F110" s="23">
        <v>539.834</v>
      </c>
      <c r="G110" s="23">
        <v>127.91</v>
      </c>
      <c r="H110" s="22">
        <f t="shared" ref="H110:H111" si="29">MEDIAN(C110:G110)</f>
        <v>523.631</v>
      </c>
      <c r="I110" s="23">
        <v>11443.892</v>
      </c>
      <c r="J110" s="23">
        <v>11651.314</v>
      </c>
      <c r="K110" s="23">
        <v>11367.132</v>
      </c>
      <c r="L110" s="23">
        <v>11263.523</v>
      </c>
      <c r="M110" s="23">
        <v>11743.02</v>
      </c>
      <c r="N110" s="23">
        <v>11443.892</v>
      </c>
      <c r="O110" s="22">
        <f t="shared" ref="O110:O112" si="30">(N110-H110)/H110*100</f>
        <v>2085.487872</v>
      </c>
    </row>
    <row r="111">
      <c r="B111" s="23" t="s">
        <v>125</v>
      </c>
      <c r="C111" s="117">
        <v>224005.442</v>
      </c>
      <c r="D111" s="117">
        <v>224054.202</v>
      </c>
      <c r="E111" s="117">
        <v>226910.807</v>
      </c>
      <c r="F111" s="117">
        <v>229180.313</v>
      </c>
      <c r="G111" s="117">
        <v>231691.035</v>
      </c>
      <c r="H111" s="22">
        <f t="shared" si="29"/>
        <v>226910.807</v>
      </c>
      <c r="I111" s="117">
        <v>180870.515</v>
      </c>
      <c r="J111" s="117">
        <v>180660.225</v>
      </c>
      <c r="K111" s="117">
        <v>212021.683</v>
      </c>
      <c r="L111" s="117">
        <v>183546.004</v>
      </c>
      <c r="M111" s="117">
        <v>214504.094</v>
      </c>
      <c r="N111" s="22">
        <f t="shared" ref="N111:N118" si="32">MEDIAN(I111:M111)</f>
        <v>183546.004</v>
      </c>
      <c r="O111" s="22">
        <f t="shared" si="30"/>
        <v>-19.11094653</v>
      </c>
    </row>
    <row r="112">
      <c r="B112" s="23" t="s">
        <v>101</v>
      </c>
      <c r="C112" s="22">
        <f t="shared" ref="C112:L112" si="31">SUM(C110:C111)</f>
        <v>224496.043</v>
      </c>
      <c r="D112" s="22">
        <f t="shared" si="31"/>
        <v>224657.886</v>
      </c>
      <c r="E112" s="22">
        <f t="shared" si="31"/>
        <v>227434.438</v>
      </c>
      <c r="F112" s="22">
        <f t="shared" si="31"/>
        <v>229720.147</v>
      </c>
      <c r="G112" s="22">
        <f t="shared" si="31"/>
        <v>231818.945</v>
      </c>
      <c r="H112" s="22">
        <f t="shared" si="31"/>
        <v>227434.438</v>
      </c>
      <c r="I112" s="22">
        <f t="shared" si="31"/>
        <v>192314.407</v>
      </c>
      <c r="J112" s="22">
        <f t="shared" si="31"/>
        <v>192311.539</v>
      </c>
      <c r="K112" s="22">
        <f t="shared" si="31"/>
        <v>223388.815</v>
      </c>
      <c r="L112" s="22">
        <f t="shared" si="31"/>
        <v>194809.527</v>
      </c>
      <c r="M112" s="22">
        <f>SUM(M111)</f>
        <v>214504.094</v>
      </c>
      <c r="N112" s="22">
        <f t="shared" si="32"/>
        <v>194809.527</v>
      </c>
      <c r="O112" s="112">
        <f t="shared" si="30"/>
        <v>-14.34475416</v>
      </c>
    </row>
    <row r="113">
      <c r="A113" s="110" t="s">
        <v>87</v>
      </c>
      <c r="B113" s="113" t="s">
        <v>102</v>
      </c>
      <c r="C113" s="23">
        <v>0.0</v>
      </c>
      <c r="H113" s="22">
        <f t="shared" ref="H113:H120" si="33">MEDIAN(C113:G113)</f>
        <v>0</v>
      </c>
      <c r="I113" s="23">
        <v>11313.441</v>
      </c>
      <c r="J113" s="23">
        <v>11528.856</v>
      </c>
      <c r="K113" s="23">
        <v>11245.501</v>
      </c>
      <c r="L113" s="23">
        <v>11150.604</v>
      </c>
      <c r="M113" s="23">
        <v>11635.433</v>
      </c>
      <c r="N113" s="22">
        <f t="shared" si="32"/>
        <v>11313.441</v>
      </c>
      <c r="O113" s="22">
        <f t="shared" ref="O113:O114" si="34">(1-H113/N113)*100</f>
        <v>100</v>
      </c>
      <c r="R113" s="67"/>
      <c r="S113" s="119"/>
    </row>
    <row r="114">
      <c r="B114" s="113" t="s">
        <v>103</v>
      </c>
      <c r="C114" s="23">
        <v>0.0</v>
      </c>
      <c r="H114" s="22">
        <f t="shared" si="33"/>
        <v>0</v>
      </c>
      <c r="I114" s="23">
        <v>0.0</v>
      </c>
      <c r="J114" s="23">
        <v>2004.0</v>
      </c>
      <c r="N114" s="22">
        <f t="shared" si="32"/>
        <v>1002</v>
      </c>
      <c r="O114" s="22">
        <f t="shared" si="34"/>
        <v>100</v>
      </c>
    </row>
    <row r="115">
      <c r="A115" s="110" t="s">
        <v>126</v>
      </c>
      <c r="C115" s="23">
        <v>7157848.0</v>
      </c>
      <c r="D115" s="23">
        <v>7016079.0</v>
      </c>
      <c r="E115" s="23">
        <v>6950142.0</v>
      </c>
      <c r="F115" s="23">
        <v>7077849.0</v>
      </c>
      <c r="G115" s="117">
        <v>231691.035</v>
      </c>
      <c r="H115" s="22">
        <f t="shared" si="33"/>
        <v>7016079</v>
      </c>
      <c r="I115" s="23">
        <v>6926476.0</v>
      </c>
      <c r="J115" s="23">
        <v>6945359.0</v>
      </c>
      <c r="K115" s="23">
        <v>6962987.0</v>
      </c>
      <c r="L115" s="23">
        <v>6964975.0</v>
      </c>
      <c r="M115" s="23">
        <v>6955189.0</v>
      </c>
      <c r="N115" s="22">
        <f t="shared" si="32"/>
        <v>6955189</v>
      </c>
      <c r="O115" s="22">
        <f t="shared" ref="O115:O116" si="35">(N115-H115)/H115*100</f>
        <v>-0.86786366</v>
      </c>
    </row>
    <row r="116">
      <c r="A116" s="110" t="s">
        <v>127</v>
      </c>
      <c r="C116" s="23">
        <v>3445.0</v>
      </c>
      <c r="D116" s="23">
        <v>3436.0</v>
      </c>
      <c r="E116" s="23">
        <v>3548.0</v>
      </c>
      <c r="F116" s="23">
        <v>3548.0</v>
      </c>
      <c r="G116" s="23">
        <v>3528.0</v>
      </c>
      <c r="H116" s="22">
        <f t="shared" si="33"/>
        <v>3528</v>
      </c>
      <c r="I116" s="23">
        <v>3732.0</v>
      </c>
      <c r="J116" s="23">
        <v>3630.0</v>
      </c>
      <c r="K116" s="23">
        <v>3852.0</v>
      </c>
      <c r="L116" s="23">
        <v>3766.0</v>
      </c>
      <c r="M116" s="23">
        <v>3880.0</v>
      </c>
      <c r="N116" s="22">
        <f t="shared" si="32"/>
        <v>3766</v>
      </c>
      <c r="O116" s="22">
        <f t="shared" si="35"/>
        <v>6.746031746</v>
      </c>
    </row>
    <row r="117">
      <c r="A117" s="110" t="s">
        <v>128</v>
      </c>
      <c r="C117" s="23">
        <v>0.0</v>
      </c>
      <c r="H117" s="22">
        <f t="shared" si="33"/>
        <v>0</v>
      </c>
      <c r="I117" s="23">
        <v>0.0</v>
      </c>
      <c r="N117" s="22">
        <f t="shared" si="32"/>
        <v>0</v>
      </c>
      <c r="O117" s="22" t="str">
        <f t="shared" ref="O117:O118" si="36">(1-H117/N117)*100</f>
        <v>#DIV/0!</v>
      </c>
    </row>
    <row r="118">
      <c r="A118" s="57" t="s">
        <v>104</v>
      </c>
      <c r="C118" s="23">
        <v>8871714.0</v>
      </c>
      <c r="D118" s="23">
        <v>8765950.0</v>
      </c>
      <c r="E118" s="23">
        <v>8673095.0</v>
      </c>
      <c r="F118" s="23">
        <v>8800457.0</v>
      </c>
      <c r="G118" s="23">
        <v>8625935.0</v>
      </c>
      <c r="H118" s="22">
        <f t="shared" si="33"/>
        <v>8765950</v>
      </c>
      <c r="I118" s="23">
        <v>8794689.0</v>
      </c>
      <c r="J118" s="23">
        <v>8810707.0</v>
      </c>
      <c r="K118" s="23">
        <v>8830608.0</v>
      </c>
      <c r="L118" s="23">
        <v>8841608.0</v>
      </c>
      <c r="M118" s="23">
        <v>8811383.0</v>
      </c>
      <c r="N118" s="22">
        <f t="shared" si="32"/>
        <v>8811383</v>
      </c>
      <c r="O118" s="114">
        <f t="shared" si="36"/>
        <v>0.5156171284</v>
      </c>
    </row>
    <row r="119">
      <c r="A119" s="108" t="s">
        <v>105</v>
      </c>
      <c r="C119" s="23">
        <v>1496428.0</v>
      </c>
      <c r="D119" s="23">
        <v>1488172.0</v>
      </c>
      <c r="E119" s="23">
        <v>1496428.0</v>
      </c>
      <c r="F119" s="23">
        <v>1488172.0</v>
      </c>
      <c r="G119" s="23">
        <v>1488172.0</v>
      </c>
      <c r="H119" s="22">
        <f t="shared" si="33"/>
        <v>1488172</v>
      </c>
      <c r="I119" s="23">
        <v>1496364.0</v>
      </c>
      <c r="J119" s="23">
        <v>1496364.0</v>
      </c>
      <c r="K119" s="22">
        <f>MEDIAN(F119:J119)</f>
        <v>1488172</v>
      </c>
      <c r="L119" s="23">
        <v>1496364.0</v>
      </c>
      <c r="M119" s="22">
        <f t="shared" ref="M119:N119" si="37">MEDIAN(H119:L119)</f>
        <v>1496364</v>
      </c>
      <c r="N119" s="22">
        <f t="shared" si="37"/>
        <v>1496364</v>
      </c>
    </row>
    <row r="120">
      <c r="A120" s="108" t="s">
        <v>106</v>
      </c>
      <c r="C120" s="23">
        <v>98.0</v>
      </c>
      <c r="D120" s="23">
        <v>98.0</v>
      </c>
      <c r="E120" s="23">
        <v>98.0</v>
      </c>
      <c r="F120" s="23">
        <v>98.0</v>
      </c>
      <c r="G120" s="23">
        <v>98.0</v>
      </c>
      <c r="H120" s="22">
        <f t="shared" si="33"/>
        <v>98</v>
      </c>
      <c r="I120" s="23">
        <v>98.0</v>
      </c>
      <c r="J120" s="23">
        <v>98.0</v>
      </c>
      <c r="K120" s="23">
        <v>98.0</v>
      </c>
      <c r="L120" s="23">
        <v>98.0</v>
      </c>
      <c r="M120" s="23">
        <v>98.0</v>
      </c>
      <c r="N120" s="22">
        <f>MEDIAN(I120:M120)</f>
        <v>98</v>
      </c>
    </row>
    <row r="122">
      <c r="C122" s="23" t="s">
        <v>107</v>
      </c>
      <c r="D122" s="23" t="s">
        <v>108</v>
      </c>
      <c r="E122" s="23" t="s">
        <v>109</v>
      </c>
      <c r="F122" s="23" t="s">
        <v>110</v>
      </c>
      <c r="G122" s="23" t="s">
        <v>111</v>
      </c>
      <c r="H122" s="23" t="s">
        <v>25</v>
      </c>
      <c r="I122" s="23" t="s">
        <v>112</v>
      </c>
      <c r="J122" s="23" t="s">
        <v>113</v>
      </c>
    </row>
    <row r="123">
      <c r="A123" s="57" t="s">
        <v>104</v>
      </c>
      <c r="C123" s="23">
        <v>7358785.0</v>
      </c>
      <c r="D123" s="23">
        <v>7377983.0</v>
      </c>
      <c r="E123" s="23">
        <v>7362127.0</v>
      </c>
      <c r="G123" s="23">
        <v>7362127.0</v>
      </c>
      <c r="H123" s="22">
        <f>MEDIAN(D123:G123)</f>
        <v>7362127</v>
      </c>
      <c r="I123" s="115">
        <f>(F118-H123)/H123*100</f>
        <v>19.53688112</v>
      </c>
      <c r="J123" s="115">
        <f>(L118-H123)/H123*100</f>
        <v>20.09583643</v>
      </c>
    </row>
    <row r="124">
      <c r="A124" s="57"/>
      <c r="B124" s="57"/>
    </row>
    <row r="125">
      <c r="A125" s="104"/>
    </row>
    <row r="126">
      <c r="A126" s="106" t="s">
        <v>84</v>
      </c>
      <c r="C126" s="107" t="s">
        <v>129</v>
      </c>
    </row>
    <row r="127">
      <c r="C127" s="108" t="s">
        <v>86</v>
      </c>
      <c r="I127" s="108" t="s">
        <v>87</v>
      </c>
      <c r="O127" s="109" t="s">
        <v>36</v>
      </c>
    </row>
    <row r="128">
      <c r="C128" s="108" t="s">
        <v>88</v>
      </c>
      <c r="D128" s="108" t="s">
        <v>89</v>
      </c>
      <c r="E128" s="108" t="s">
        <v>90</v>
      </c>
      <c r="F128" s="108" t="s">
        <v>91</v>
      </c>
      <c r="G128" s="108" t="s">
        <v>92</v>
      </c>
      <c r="H128" s="108" t="s">
        <v>25</v>
      </c>
      <c r="I128" s="23" t="s">
        <v>93</v>
      </c>
      <c r="J128" s="23" t="s">
        <v>94</v>
      </c>
      <c r="K128" s="23" t="s">
        <v>95</v>
      </c>
      <c r="L128" s="23" t="s">
        <v>96</v>
      </c>
      <c r="M128" s="23" t="s">
        <v>97</v>
      </c>
      <c r="N128" s="23" t="s">
        <v>25</v>
      </c>
    </row>
    <row r="129">
      <c r="A129" s="110" t="s">
        <v>98</v>
      </c>
      <c r="B129" s="23" t="s">
        <v>99</v>
      </c>
      <c r="C129" s="23">
        <v>392.999</v>
      </c>
      <c r="D129" s="23">
        <v>119.356</v>
      </c>
      <c r="E129" s="23">
        <v>395.609</v>
      </c>
      <c r="F129" s="23">
        <v>427.838</v>
      </c>
      <c r="H129" s="22">
        <f>MEDIAN(C129:G129)</f>
        <v>394.304</v>
      </c>
      <c r="I129" s="23">
        <v>11287.462</v>
      </c>
      <c r="J129" s="23">
        <v>11569.728</v>
      </c>
      <c r="K129" s="23">
        <v>11206.634</v>
      </c>
      <c r="L129" s="23">
        <v>11797.727</v>
      </c>
      <c r="N129" s="22">
        <f>MEDIAN(I129:M129)</f>
        <v>11428.595</v>
      </c>
      <c r="O129" s="22">
        <f t="shared" ref="O129:O131" si="39">(N129-H129)/H129*100</f>
        <v>2798.422283</v>
      </c>
    </row>
    <row r="130">
      <c r="B130" s="23" t="s">
        <v>100</v>
      </c>
      <c r="C130" s="109">
        <f t="shared" ref="C130:N130" si="38">C131-C129</f>
        <v>65475.205</v>
      </c>
      <c r="D130" s="109">
        <f t="shared" si="38"/>
        <v>66358.319</v>
      </c>
      <c r="E130" s="109">
        <f t="shared" si="38"/>
        <v>68110.797</v>
      </c>
      <c r="F130" s="109">
        <f t="shared" si="38"/>
        <v>66176.646</v>
      </c>
      <c r="G130" s="109">
        <f t="shared" si="38"/>
        <v>0</v>
      </c>
      <c r="H130" s="109">
        <f t="shared" si="38"/>
        <v>66146.7755</v>
      </c>
      <c r="I130" s="109">
        <f t="shared" si="38"/>
        <v>63475.334</v>
      </c>
      <c r="J130" s="109">
        <f t="shared" si="38"/>
        <v>63187.584</v>
      </c>
      <c r="K130" s="109">
        <f t="shared" si="38"/>
        <v>63556.162</v>
      </c>
      <c r="L130" s="109">
        <f t="shared" si="38"/>
        <v>62970.553</v>
      </c>
      <c r="M130" s="109">
        <f t="shared" si="38"/>
        <v>0</v>
      </c>
      <c r="N130" s="109">
        <f t="shared" si="38"/>
        <v>63334.201</v>
      </c>
      <c r="O130" s="22">
        <f t="shared" si="39"/>
        <v>-4.252020569</v>
      </c>
    </row>
    <row r="131">
      <c r="B131" s="23" t="s">
        <v>101</v>
      </c>
      <c r="C131" s="23">
        <v>65868.204</v>
      </c>
      <c r="D131" s="23">
        <v>66477.675</v>
      </c>
      <c r="E131" s="23">
        <v>68506.406</v>
      </c>
      <c r="F131" s="23">
        <v>66604.484</v>
      </c>
      <c r="H131" s="22">
        <f t="shared" ref="H131:H136" si="40">MEDIAN(C131:G131)</f>
        <v>66541.0795</v>
      </c>
      <c r="I131" s="22">
        <v>74762.796</v>
      </c>
      <c r="J131" s="23">
        <v>74757.312</v>
      </c>
      <c r="K131" s="22">
        <v>74762.796</v>
      </c>
      <c r="L131" s="23">
        <v>74768.28</v>
      </c>
      <c r="N131" s="22">
        <f t="shared" ref="N131:N136" si="41">MEDIAN(I131:M131)</f>
        <v>74762.796</v>
      </c>
      <c r="O131" s="112">
        <f t="shared" si="39"/>
        <v>12.35585079</v>
      </c>
    </row>
    <row r="132">
      <c r="A132" s="110" t="s">
        <v>87</v>
      </c>
      <c r="B132" s="113" t="s">
        <v>102</v>
      </c>
      <c r="C132" s="23">
        <v>0.0</v>
      </c>
      <c r="H132" s="22">
        <f t="shared" si="40"/>
        <v>0</v>
      </c>
      <c r="I132" s="23">
        <v>11165.849</v>
      </c>
      <c r="J132" s="23">
        <v>10915.357</v>
      </c>
      <c r="K132" s="23">
        <v>11070.119</v>
      </c>
      <c r="L132" s="23">
        <v>11681.845</v>
      </c>
      <c r="N132" s="22">
        <f t="shared" si="41"/>
        <v>11117.984</v>
      </c>
      <c r="O132" s="22">
        <f t="shared" ref="O132:O133" si="42">(1-H132/N132)*100</f>
        <v>100</v>
      </c>
    </row>
    <row r="133">
      <c r="B133" s="113" t="s">
        <v>103</v>
      </c>
      <c r="C133" s="23">
        <v>0.0</v>
      </c>
      <c r="H133" s="22">
        <f t="shared" si="40"/>
        <v>0</v>
      </c>
      <c r="I133" s="23">
        <v>2020.0</v>
      </c>
      <c r="J133" s="23">
        <v>2004.0</v>
      </c>
      <c r="K133" s="23">
        <v>2022.0</v>
      </c>
      <c r="L133" s="23">
        <v>2020.0</v>
      </c>
      <c r="N133" s="22">
        <f t="shared" si="41"/>
        <v>2020</v>
      </c>
      <c r="O133" s="22">
        <f t="shared" si="42"/>
        <v>100</v>
      </c>
    </row>
    <row r="134">
      <c r="A134" s="57" t="s">
        <v>104</v>
      </c>
      <c r="C134" s="23">
        <v>2591362.0</v>
      </c>
      <c r="D134" s="23">
        <v>2584526.0</v>
      </c>
      <c r="E134" s="23">
        <v>2600400.0</v>
      </c>
      <c r="F134" s="23">
        <v>2566371.0</v>
      </c>
      <c r="H134" s="22">
        <f t="shared" si="40"/>
        <v>2587944</v>
      </c>
      <c r="I134" s="23">
        <v>2633591.0</v>
      </c>
      <c r="J134" s="23">
        <v>2694316.0</v>
      </c>
      <c r="K134" s="23">
        <v>2637479.0</v>
      </c>
      <c r="L134" s="23">
        <v>2697817.0</v>
      </c>
      <c r="N134" s="22">
        <f t="shared" si="41"/>
        <v>2665897.5</v>
      </c>
      <c r="O134" s="114">
        <f>(N134-H134)/H134*100</f>
        <v>3.01217878</v>
      </c>
    </row>
    <row r="135">
      <c r="A135" s="108" t="s">
        <v>105</v>
      </c>
      <c r="C135" s="23">
        <v>441284.0</v>
      </c>
      <c r="D135" s="23">
        <v>441284.0</v>
      </c>
      <c r="E135" s="23">
        <v>441284.0</v>
      </c>
      <c r="F135" s="23">
        <v>441284.0</v>
      </c>
      <c r="G135" s="23">
        <v>441284.0</v>
      </c>
      <c r="H135" s="22">
        <f t="shared" si="40"/>
        <v>441284</v>
      </c>
      <c r="I135" s="23">
        <v>441284.0</v>
      </c>
      <c r="J135" s="23">
        <v>441284.0</v>
      </c>
      <c r="K135" s="23">
        <v>441284.0</v>
      </c>
      <c r="L135" s="23">
        <v>441284.0</v>
      </c>
      <c r="M135" s="23">
        <v>441284.0</v>
      </c>
      <c r="N135" s="22">
        <f t="shared" si="41"/>
        <v>441284</v>
      </c>
    </row>
    <row r="136">
      <c r="A136" s="108" t="s">
        <v>106</v>
      </c>
      <c r="C136" s="23">
        <v>98.0</v>
      </c>
      <c r="D136" s="23">
        <v>98.0</v>
      </c>
      <c r="E136" s="23">
        <v>98.0</v>
      </c>
      <c r="F136" s="23">
        <v>98.0</v>
      </c>
      <c r="G136" s="23">
        <v>98.0</v>
      </c>
      <c r="H136" s="22">
        <f t="shared" si="40"/>
        <v>98</v>
      </c>
      <c r="I136" s="23">
        <v>98.0</v>
      </c>
      <c r="J136" s="23">
        <v>98.0</v>
      </c>
      <c r="K136" s="23">
        <v>98.0</v>
      </c>
      <c r="L136" s="23">
        <v>98.0</v>
      </c>
      <c r="M136" s="23">
        <v>98.0</v>
      </c>
      <c r="N136" s="22">
        <f t="shared" si="41"/>
        <v>98</v>
      </c>
    </row>
    <row r="138">
      <c r="C138" s="23" t="s">
        <v>107</v>
      </c>
      <c r="D138" s="23" t="s">
        <v>108</v>
      </c>
      <c r="E138" s="23" t="s">
        <v>109</v>
      </c>
      <c r="F138" s="23" t="s">
        <v>110</v>
      </c>
      <c r="G138" s="23" t="s">
        <v>111</v>
      </c>
      <c r="H138" s="23" t="s">
        <v>25</v>
      </c>
      <c r="I138" s="23" t="s">
        <v>112</v>
      </c>
      <c r="J138" s="23" t="s">
        <v>113</v>
      </c>
    </row>
    <row r="139">
      <c r="A139" s="57" t="s">
        <v>104</v>
      </c>
      <c r="C139" s="23">
        <v>2219094.0</v>
      </c>
      <c r="D139" s="23">
        <v>2203449.0</v>
      </c>
      <c r="E139" s="23">
        <v>2203585.0</v>
      </c>
      <c r="F139" s="23">
        <v>2231220.0</v>
      </c>
      <c r="H139" s="22">
        <f>MEDIAN(D139:G139)</f>
        <v>2203585</v>
      </c>
      <c r="I139" s="115">
        <f>(F134-H139)/H139*100</f>
        <v>16.4634448</v>
      </c>
      <c r="J139" s="115">
        <f>(L134-H139)/H139*100</f>
        <v>22.42854258</v>
      </c>
    </row>
    <row r="140">
      <c r="A140" s="57"/>
    </row>
    <row r="141">
      <c r="A141" s="57"/>
      <c r="B141" s="57"/>
      <c r="I141" s="57"/>
    </row>
    <row r="142">
      <c r="A142" s="104"/>
    </row>
    <row r="143">
      <c r="A143" s="106" t="s">
        <v>84</v>
      </c>
      <c r="C143" s="107" t="s">
        <v>130</v>
      </c>
    </row>
    <row r="144">
      <c r="C144" s="108" t="s">
        <v>86</v>
      </c>
      <c r="I144" s="108" t="s">
        <v>87</v>
      </c>
      <c r="O144" s="109" t="s">
        <v>36</v>
      </c>
    </row>
    <row r="145">
      <c r="C145" s="108" t="s">
        <v>88</v>
      </c>
      <c r="D145" s="108" t="s">
        <v>89</v>
      </c>
      <c r="E145" s="108" t="s">
        <v>90</v>
      </c>
      <c r="F145" s="108" t="s">
        <v>91</v>
      </c>
      <c r="G145" s="108" t="s">
        <v>92</v>
      </c>
      <c r="H145" s="108" t="s">
        <v>25</v>
      </c>
      <c r="I145" s="23" t="s">
        <v>93</v>
      </c>
      <c r="J145" s="23" t="s">
        <v>94</v>
      </c>
      <c r="K145" s="23" t="s">
        <v>95</v>
      </c>
      <c r="L145" s="23" t="s">
        <v>96</v>
      </c>
      <c r="M145" s="23" t="s">
        <v>97</v>
      </c>
      <c r="N145" s="23" t="s">
        <v>25</v>
      </c>
    </row>
    <row r="146">
      <c r="A146" s="110" t="s">
        <v>98</v>
      </c>
      <c r="B146" s="23" t="s">
        <v>99</v>
      </c>
      <c r="C146" s="23">
        <v>119.919</v>
      </c>
      <c r="D146" s="23">
        <v>397.047</v>
      </c>
      <c r="E146" s="23">
        <v>403.717</v>
      </c>
      <c r="F146" s="23">
        <v>690.977</v>
      </c>
      <c r="H146" s="22">
        <f>MEDIAN(C146:G146)</f>
        <v>400.382</v>
      </c>
      <c r="I146" s="23">
        <v>11611.285</v>
      </c>
      <c r="J146" s="23">
        <v>11967.844</v>
      </c>
      <c r="K146" s="23">
        <v>11866.389</v>
      </c>
      <c r="L146" s="23">
        <v>14563.007</v>
      </c>
      <c r="N146" s="22">
        <f>MEDIAN(I146:M146)</f>
        <v>11917.1165</v>
      </c>
      <c r="O146" s="22">
        <f t="shared" ref="O146:O148" si="44">(N146-H146)/H146*100</f>
        <v>2876.436628</v>
      </c>
    </row>
    <row r="147">
      <c r="B147" s="23" t="s">
        <v>100</v>
      </c>
      <c r="C147" s="109">
        <f t="shared" ref="C147:N147" si="43">C148-C146</f>
        <v>18583.386</v>
      </c>
      <c r="D147" s="109">
        <f t="shared" si="43"/>
        <v>18199.934</v>
      </c>
      <c r="E147" s="109">
        <f t="shared" si="43"/>
        <v>19970.245</v>
      </c>
      <c r="F147" s="109">
        <f t="shared" si="43"/>
        <v>18722.43</v>
      </c>
      <c r="G147" s="109">
        <f t="shared" si="43"/>
        <v>0</v>
      </c>
      <c r="H147" s="109">
        <f t="shared" si="43"/>
        <v>18657.974</v>
      </c>
      <c r="I147" s="109">
        <f t="shared" si="43"/>
        <v>18236.67</v>
      </c>
      <c r="J147" s="109">
        <f t="shared" si="43"/>
        <v>18149.218</v>
      </c>
      <c r="K147" s="109">
        <f t="shared" si="43"/>
        <v>19156.594</v>
      </c>
      <c r="L147" s="109">
        <f t="shared" si="43"/>
        <v>17913.834</v>
      </c>
      <c r="M147" s="109">
        <f t="shared" si="43"/>
        <v>0</v>
      </c>
      <c r="N147" s="109">
        <f t="shared" si="43"/>
        <v>18652.906</v>
      </c>
      <c r="O147" s="22">
        <f t="shared" si="44"/>
        <v>-0.02716264906</v>
      </c>
    </row>
    <row r="148">
      <c r="B148" s="23" t="s">
        <v>101</v>
      </c>
      <c r="C148" s="23">
        <v>18703.305</v>
      </c>
      <c r="D148" s="23">
        <v>18596.981</v>
      </c>
      <c r="E148" s="23">
        <v>20373.962</v>
      </c>
      <c r="F148" s="23">
        <v>19413.407</v>
      </c>
      <c r="H148" s="22">
        <f t="shared" ref="H148:H153" si="45">MEDIAN(C148:G148)</f>
        <v>19058.356</v>
      </c>
      <c r="I148" s="23">
        <v>29847.955</v>
      </c>
      <c r="J148" s="23">
        <v>30117.062</v>
      </c>
      <c r="K148" s="23">
        <v>31022.983</v>
      </c>
      <c r="L148" s="23">
        <v>32476.841</v>
      </c>
      <c r="N148" s="22">
        <f t="shared" ref="N148:N153" si="46">MEDIAN(I148:M148)</f>
        <v>30570.0225</v>
      </c>
      <c r="O148" s="112">
        <f t="shared" si="44"/>
        <v>60.40220101</v>
      </c>
    </row>
    <row r="149">
      <c r="A149" s="110" t="s">
        <v>87</v>
      </c>
      <c r="B149" s="113" t="s">
        <v>102</v>
      </c>
      <c r="C149" s="23">
        <v>0.0</v>
      </c>
      <c r="H149" s="22">
        <f t="shared" si="45"/>
        <v>0</v>
      </c>
      <c r="I149" s="23">
        <v>11454.679</v>
      </c>
      <c r="J149" s="23">
        <v>11844.04</v>
      </c>
      <c r="K149" s="23">
        <v>11747.19</v>
      </c>
      <c r="L149" s="23">
        <v>14442.603</v>
      </c>
      <c r="N149" s="22">
        <f t="shared" si="46"/>
        <v>11795.615</v>
      </c>
      <c r="O149" s="22">
        <f t="shared" ref="O149:O150" si="47">(1-H149/N149)*100</f>
        <v>100</v>
      </c>
    </row>
    <row r="150">
      <c r="B150" s="113" t="s">
        <v>103</v>
      </c>
      <c r="C150" s="23">
        <v>0.0</v>
      </c>
      <c r="H150" s="22">
        <f t="shared" si="45"/>
        <v>0</v>
      </c>
      <c r="I150" s="23">
        <v>1997.0</v>
      </c>
      <c r="J150" s="23">
        <v>1969.0</v>
      </c>
      <c r="K150" s="23">
        <v>2004.0</v>
      </c>
      <c r="L150" s="23">
        <v>2007.0</v>
      </c>
      <c r="N150" s="22">
        <f t="shared" si="46"/>
        <v>2000.5</v>
      </c>
      <c r="O150" s="22">
        <f t="shared" si="47"/>
        <v>100</v>
      </c>
    </row>
    <row r="151">
      <c r="A151" s="57" t="s">
        <v>104</v>
      </c>
      <c r="C151" s="23">
        <v>631829.0</v>
      </c>
      <c r="D151" s="23">
        <v>640174.0</v>
      </c>
      <c r="E151" s="23">
        <v>654548.0</v>
      </c>
      <c r="F151" s="23">
        <v>642055.0</v>
      </c>
      <c r="H151" s="22">
        <f t="shared" si="45"/>
        <v>641114.5</v>
      </c>
      <c r="I151" s="23">
        <v>717481.0</v>
      </c>
      <c r="J151" s="23">
        <v>688881.0</v>
      </c>
      <c r="K151" s="23">
        <v>738346.0</v>
      </c>
      <c r="L151" s="23">
        <v>704823.0</v>
      </c>
      <c r="N151" s="22">
        <f t="shared" si="46"/>
        <v>711152</v>
      </c>
      <c r="O151" s="114">
        <f>(N151-H151)/H151*100</f>
        <v>10.92433567</v>
      </c>
    </row>
    <row r="152">
      <c r="A152" s="108" t="s">
        <v>105</v>
      </c>
      <c r="C152" s="23">
        <v>102276.0</v>
      </c>
      <c r="D152" s="23">
        <v>102276.0</v>
      </c>
      <c r="E152" s="23">
        <v>102276.0</v>
      </c>
      <c r="F152" s="23">
        <v>102276.0</v>
      </c>
      <c r="G152" s="23">
        <v>102276.0</v>
      </c>
      <c r="H152" s="22">
        <f t="shared" si="45"/>
        <v>102276</v>
      </c>
      <c r="I152" s="23">
        <v>102276.0</v>
      </c>
      <c r="J152" s="23">
        <v>102276.0</v>
      </c>
      <c r="K152" s="23">
        <v>102276.0</v>
      </c>
      <c r="L152" s="23">
        <v>102276.0</v>
      </c>
      <c r="M152" s="23">
        <v>102276.0</v>
      </c>
      <c r="N152" s="22">
        <f t="shared" si="46"/>
        <v>102276</v>
      </c>
    </row>
    <row r="153">
      <c r="A153" s="108" t="s">
        <v>106</v>
      </c>
      <c r="C153" s="23">
        <v>99.0</v>
      </c>
      <c r="D153" s="23">
        <v>99.0</v>
      </c>
      <c r="E153" s="23">
        <v>99.0</v>
      </c>
      <c r="F153" s="23">
        <v>99.0</v>
      </c>
      <c r="G153" s="23">
        <v>99.0</v>
      </c>
      <c r="H153" s="22">
        <f t="shared" si="45"/>
        <v>99</v>
      </c>
      <c r="I153" s="23">
        <v>99.0</v>
      </c>
      <c r="J153" s="23">
        <v>99.0</v>
      </c>
      <c r="K153" s="23">
        <v>99.0</v>
      </c>
      <c r="L153" s="23">
        <v>99.0</v>
      </c>
      <c r="M153" s="23">
        <v>99.0</v>
      </c>
      <c r="N153" s="22">
        <f t="shared" si="46"/>
        <v>99</v>
      </c>
    </row>
    <row r="155">
      <c r="C155" s="23" t="s">
        <v>107</v>
      </c>
      <c r="D155" s="23" t="s">
        <v>108</v>
      </c>
      <c r="E155" s="23" t="s">
        <v>109</v>
      </c>
      <c r="F155" s="23" t="s">
        <v>110</v>
      </c>
      <c r="G155" s="23" t="s">
        <v>111</v>
      </c>
      <c r="H155" s="23" t="s">
        <v>25</v>
      </c>
      <c r="I155" s="23" t="s">
        <v>112</v>
      </c>
      <c r="J155" s="23" t="s">
        <v>113</v>
      </c>
    </row>
    <row r="156">
      <c r="A156" s="57" t="s">
        <v>104</v>
      </c>
      <c r="C156" s="23">
        <v>554637.0</v>
      </c>
      <c r="D156" s="23">
        <v>552108.0</v>
      </c>
      <c r="E156" s="23">
        <v>560539.0</v>
      </c>
      <c r="F156" s="23">
        <v>558122.0</v>
      </c>
      <c r="H156" s="22">
        <f>MEDIAN(D156:G156)</f>
        <v>558122</v>
      </c>
      <c r="I156" s="115">
        <f>(F151-H156)/H156*100</f>
        <v>15.03846829</v>
      </c>
      <c r="J156" s="115">
        <f>(L151-H156)/H156*100</f>
        <v>26.28475495</v>
      </c>
    </row>
    <row r="157">
      <c r="A157" s="57"/>
      <c r="B157" s="57"/>
    </row>
    <row r="158">
      <c r="A158" s="57"/>
      <c r="B158" s="23" t="s">
        <v>116</v>
      </c>
      <c r="C158" s="22">
        <v>400.382</v>
      </c>
      <c r="D158" s="22">
        <v>11917.1165</v>
      </c>
      <c r="E158" s="22">
        <v>18657.974</v>
      </c>
      <c r="F158" s="22">
        <v>18652.906</v>
      </c>
      <c r="G158" s="22">
        <v>19058.356</v>
      </c>
      <c r="H158" s="22">
        <v>30570.0225</v>
      </c>
    </row>
    <row r="159">
      <c r="A159" s="57"/>
      <c r="B159" s="23" t="s">
        <v>117</v>
      </c>
      <c r="C159" s="22">
        <v>394.304</v>
      </c>
      <c r="D159" s="22">
        <v>11428.595</v>
      </c>
      <c r="E159" s="22">
        <v>66146.77549999999</v>
      </c>
      <c r="F159" s="22">
        <v>63334.201</v>
      </c>
      <c r="G159" s="22">
        <v>66541.07949999999</v>
      </c>
      <c r="H159" s="22">
        <v>74762.796</v>
      </c>
    </row>
    <row r="160">
      <c r="A160" s="57"/>
      <c r="B160" s="23" t="s">
        <v>118</v>
      </c>
      <c r="C160" s="22">
        <v>523.631</v>
      </c>
      <c r="D160" s="22">
        <v>11443.892</v>
      </c>
      <c r="E160" s="22">
        <v>226910.807</v>
      </c>
      <c r="F160" s="22">
        <v>183546.004</v>
      </c>
      <c r="G160" s="22">
        <v>227434.438</v>
      </c>
      <c r="H160" s="22">
        <v>194809.52699999997</v>
      </c>
    </row>
    <row r="161">
      <c r="A161" s="57"/>
      <c r="B161" s="57"/>
    </row>
    <row r="162">
      <c r="A162" s="103" t="s">
        <v>131</v>
      </c>
    </row>
    <row r="163">
      <c r="A163" s="104"/>
    </row>
    <row r="164">
      <c r="A164" s="120" t="s">
        <v>84</v>
      </c>
      <c r="C164" s="121" t="s">
        <v>132</v>
      </c>
      <c r="N164" s="122"/>
      <c r="O164" s="122"/>
    </row>
    <row r="165">
      <c r="C165" s="123" t="s">
        <v>86</v>
      </c>
      <c r="I165" s="123" t="s">
        <v>87</v>
      </c>
      <c r="O165" s="22" t="s">
        <v>36</v>
      </c>
    </row>
    <row r="166">
      <c r="C166" s="123" t="s">
        <v>88</v>
      </c>
      <c r="D166" s="123" t="s">
        <v>89</v>
      </c>
      <c r="E166" s="123" t="s">
        <v>90</v>
      </c>
      <c r="F166" s="123" t="s">
        <v>91</v>
      </c>
      <c r="G166" s="123" t="s">
        <v>92</v>
      </c>
      <c r="H166" s="123" t="s">
        <v>25</v>
      </c>
      <c r="I166" s="122" t="s">
        <v>93</v>
      </c>
      <c r="J166" s="122" t="s">
        <v>94</v>
      </c>
      <c r="K166" s="122" t="s">
        <v>95</v>
      </c>
      <c r="L166" s="122" t="s">
        <v>96</v>
      </c>
      <c r="M166" s="122" t="s">
        <v>97</v>
      </c>
      <c r="N166" s="122" t="s">
        <v>25</v>
      </c>
    </row>
    <row r="167">
      <c r="A167" s="124" t="s">
        <v>98</v>
      </c>
      <c r="B167" s="122" t="s">
        <v>99</v>
      </c>
      <c r="C167" s="66">
        <v>395.147</v>
      </c>
      <c r="D167" s="66">
        <v>493.356</v>
      </c>
      <c r="E167" s="66">
        <v>454.711</v>
      </c>
      <c r="F167" s="66">
        <v>398.072</v>
      </c>
      <c r="G167" s="67"/>
      <c r="H167" s="67">
        <f>MEDIAN(C167:G167)</f>
        <v>426.3915</v>
      </c>
      <c r="I167" s="66">
        <v>11679.471</v>
      </c>
      <c r="J167" s="66">
        <v>12537.463</v>
      </c>
      <c r="K167" s="66">
        <v>12165.059</v>
      </c>
      <c r="L167" s="66">
        <v>11282.946</v>
      </c>
      <c r="M167" s="67"/>
      <c r="N167" s="67">
        <f>MEDIAN(I167:M167)</f>
        <v>11922.265</v>
      </c>
      <c r="O167" s="22">
        <f t="shared" ref="O167:O169" si="49">(N167-H167)/H167*100</f>
        <v>2696.084115</v>
      </c>
    </row>
    <row r="168">
      <c r="B168" s="122" t="s">
        <v>100</v>
      </c>
      <c r="C168" s="67">
        <f t="shared" ref="C168:N168" si="48">C169-C167</f>
        <v>48491.273</v>
      </c>
      <c r="D168" s="67">
        <f t="shared" si="48"/>
        <v>47782.986</v>
      </c>
      <c r="E168" s="67">
        <f t="shared" si="48"/>
        <v>48127.26</v>
      </c>
      <c r="F168" s="67">
        <f t="shared" si="48"/>
        <v>46504.062</v>
      </c>
      <c r="G168" s="67">
        <f t="shared" si="48"/>
        <v>0</v>
      </c>
      <c r="H168" s="67">
        <f t="shared" si="48"/>
        <v>48002.765</v>
      </c>
      <c r="I168" s="67">
        <f t="shared" si="48"/>
        <v>46821.136</v>
      </c>
      <c r="J168" s="67">
        <f t="shared" si="48"/>
        <v>47032.648</v>
      </c>
      <c r="K168" s="67">
        <f t="shared" si="48"/>
        <v>47230.965</v>
      </c>
      <c r="L168" s="67">
        <f t="shared" si="48"/>
        <v>44917.971</v>
      </c>
      <c r="M168" s="67">
        <f t="shared" si="48"/>
        <v>0</v>
      </c>
      <c r="N168" s="67">
        <f t="shared" si="48"/>
        <v>47026.0505</v>
      </c>
      <c r="O168" s="22">
        <f t="shared" si="49"/>
        <v>-2.034704668</v>
      </c>
    </row>
    <row r="169">
      <c r="B169" s="122" t="s">
        <v>101</v>
      </c>
      <c r="C169" s="125">
        <v>48886.42</v>
      </c>
      <c r="D169" s="66">
        <v>48276.342</v>
      </c>
      <c r="E169" s="66">
        <v>48581.971</v>
      </c>
      <c r="F169" s="66">
        <v>46902.134</v>
      </c>
      <c r="G169" s="67"/>
      <c r="H169" s="67">
        <f t="shared" ref="H169:H174" si="50">MEDIAN(C169:G169)</f>
        <v>48429.1565</v>
      </c>
      <c r="I169" s="66">
        <v>58500.607</v>
      </c>
      <c r="J169" s="66">
        <v>59570.111</v>
      </c>
      <c r="K169" s="66">
        <v>59396.024</v>
      </c>
      <c r="L169" s="66">
        <v>56200.917</v>
      </c>
      <c r="M169" s="67"/>
      <c r="N169" s="67">
        <f t="shared" ref="N169:N172" si="51">MEDIAN(I169:M169)</f>
        <v>58948.3155</v>
      </c>
      <c r="O169" s="112">
        <f t="shared" si="49"/>
        <v>21.72071488</v>
      </c>
    </row>
    <row r="170">
      <c r="A170" s="124" t="s">
        <v>87</v>
      </c>
      <c r="B170" s="126" t="s">
        <v>102</v>
      </c>
      <c r="C170" s="67">
        <v>0.0</v>
      </c>
      <c r="D170" s="122"/>
      <c r="E170" s="122"/>
      <c r="F170" s="122"/>
      <c r="G170" s="122"/>
      <c r="H170" s="67">
        <f t="shared" si="50"/>
        <v>0</v>
      </c>
      <c r="I170" s="66">
        <v>11565.611</v>
      </c>
      <c r="J170" s="66">
        <v>12423.4</v>
      </c>
      <c r="K170" s="66">
        <v>12041.943</v>
      </c>
      <c r="L170" s="67"/>
      <c r="M170" s="67"/>
      <c r="N170" s="67">
        <f t="shared" si="51"/>
        <v>12041.943</v>
      </c>
      <c r="O170" s="67">
        <f t="shared" ref="O170:O171" si="52">(1-H170/N170)*100</f>
        <v>100</v>
      </c>
    </row>
    <row r="171">
      <c r="B171" s="126" t="s">
        <v>103</v>
      </c>
      <c r="C171" s="67">
        <v>0.0</v>
      </c>
      <c r="D171" s="122"/>
      <c r="E171" s="122"/>
      <c r="F171" s="122"/>
      <c r="G171" s="122"/>
      <c r="H171" s="67">
        <f t="shared" si="50"/>
        <v>0</v>
      </c>
      <c r="I171" s="66">
        <v>1786.0</v>
      </c>
      <c r="J171" s="66">
        <v>2498.0</v>
      </c>
      <c r="K171" s="66">
        <v>2001.0</v>
      </c>
      <c r="L171" s="66">
        <v>2000.0</v>
      </c>
      <c r="M171" s="67"/>
      <c r="N171" s="67">
        <f t="shared" si="51"/>
        <v>2000.5</v>
      </c>
      <c r="O171" s="67">
        <f t="shared" si="52"/>
        <v>100</v>
      </c>
    </row>
    <row r="172">
      <c r="A172" s="127" t="s">
        <v>104</v>
      </c>
      <c r="C172" s="66">
        <v>1.0215828E7</v>
      </c>
      <c r="D172" s="66">
        <v>1.0057406E7</v>
      </c>
      <c r="E172" s="66">
        <v>1.0074183E7</v>
      </c>
      <c r="F172" s="66">
        <v>1.0141342E7</v>
      </c>
      <c r="G172" s="67"/>
      <c r="H172" s="67">
        <f t="shared" si="50"/>
        <v>10107762.5</v>
      </c>
      <c r="I172" s="66">
        <v>1.0068726E7</v>
      </c>
      <c r="J172" s="66">
        <v>1.0105678E7</v>
      </c>
      <c r="K172" s="66">
        <v>1.0059629E7</v>
      </c>
      <c r="L172" s="66">
        <v>1.0099985E7</v>
      </c>
      <c r="M172" s="67"/>
      <c r="N172" s="67">
        <f t="shared" si="51"/>
        <v>10084355.5</v>
      </c>
      <c r="O172" s="114">
        <f>(N172-H172)/H172*100</f>
        <v>-0.2315744953</v>
      </c>
    </row>
    <row r="173">
      <c r="A173" s="123" t="s">
        <v>105</v>
      </c>
      <c r="C173" s="66">
        <v>195640.0</v>
      </c>
      <c r="D173" s="66">
        <v>195640.0</v>
      </c>
      <c r="E173" s="66">
        <v>195640.0</v>
      </c>
      <c r="F173" s="66">
        <v>195640.0</v>
      </c>
      <c r="G173" s="66">
        <v>195640.0</v>
      </c>
      <c r="H173" s="67">
        <f t="shared" si="50"/>
        <v>195640</v>
      </c>
      <c r="I173" s="66">
        <v>195640.0</v>
      </c>
      <c r="J173" s="66">
        <v>195640.0</v>
      </c>
      <c r="K173" s="66">
        <v>195640.0</v>
      </c>
      <c r="L173" s="66">
        <v>195640.0</v>
      </c>
      <c r="M173" s="66">
        <v>195640.0</v>
      </c>
      <c r="N173" s="66">
        <v>195640.0</v>
      </c>
      <c r="O173" s="122"/>
    </row>
    <row r="174">
      <c r="A174" s="123" t="s">
        <v>106</v>
      </c>
      <c r="C174" s="66">
        <v>99.0</v>
      </c>
      <c r="D174" s="66">
        <v>99.0</v>
      </c>
      <c r="E174" s="66">
        <v>99.0</v>
      </c>
      <c r="F174" s="66">
        <v>99.0</v>
      </c>
      <c r="G174" s="66">
        <v>99.0</v>
      </c>
      <c r="H174" s="67">
        <f t="shared" si="50"/>
        <v>99</v>
      </c>
      <c r="I174" s="66">
        <v>99.0</v>
      </c>
      <c r="J174" s="66">
        <v>99.0</v>
      </c>
      <c r="K174" s="66">
        <v>99.0</v>
      </c>
      <c r="L174" s="66">
        <v>99.0</v>
      </c>
      <c r="M174" s="66">
        <v>99.0</v>
      </c>
      <c r="N174" s="66">
        <v>99.0</v>
      </c>
      <c r="O174" s="122"/>
    </row>
    <row r="17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</row>
    <row r="176">
      <c r="A176" s="122"/>
      <c r="B176" s="122"/>
      <c r="C176" s="122" t="s">
        <v>107</v>
      </c>
      <c r="D176" s="122" t="s">
        <v>108</v>
      </c>
      <c r="E176" s="122" t="s">
        <v>109</v>
      </c>
      <c r="F176" s="122" t="s">
        <v>110</v>
      </c>
      <c r="G176" s="122" t="s">
        <v>111</v>
      </c>
      <c r="H176" s="122" t="s">
        <v>25</v>
      </c>
      <c r="I176" s="122" t="s">
        <v>133</v>
      </c>
      <c r="J176" s="122" t="s">
        <v>134</v>
      </c>
      <c r="K176" s="122" t="s">
        <v>112</v>
      </c>
      <c r="L176" s="122" t="s">
        <v>113</v>
      </c>
      <c r="M176" s="122"/>
      <c r="N176" s="122"/>
      <c r="O176" s="122"/>
    </row>
    <row r="177">
      <c r="A177" s="127" t="s">
        <v>104</v>
      </c>
      <c r="C177" s="66">
        <v>9992216.0</v>
      </c>
      <c r="D177" s="66">
        <v>9946527.0</v>
      </c>
      <c r="E177" s="66">
        <v>9956031.0</v>
      </c>
      <c r="F177" s="66">
        <v>1.0017564E7</v>
      </c>
      <c r="G177" s="67"/>
      <c r="H177" s="67">
        <f>MEDIAN(C177:G177)</f>
        <v>9974123.5</v>
      </c>
      <c r="I177" s="67">
        <v>1.01077625E7</v>
      </c>
      <c r="J177" s="67">
        <v>1.00843555E7</v>
      </c>
      <c r="K177" s="128">
        <f>(I177-H177)/H177*100</f>
        <v>1.339857081</v>
      </c>
      <c r="L177" s="128">
        <f>(J177-H177)/H177*100</f>
        <v>1.105179819</v>
      </c>
      <c r="M177" s="122"/>
      <c r="N177" s="122"/>
      <c r="O177" s="122"/>
    </row>
    <row r="178">
      <c r="A178" s="127"/>
      <c r="B178" s="127"/>
      <c r="C178" s="122"/>
      <c r="D178" s="122"/>
      <c r="E178" s="122"/>
      <c r="F178" s="122"/>
      <c r="G178" s="122"/>
      <c r="H178" s="122"/>
      <c r="I178" s="122"/>
      <c r="J178" s="122"/>
      <c r="K178" s="129"/>
      <c r="L178" s="129"/>
      <c r="M178" s="122"/>
      <c r="N178" s="122"/>
      <c r="O178" s="122"/>
    </row>
    <row r="179">
      <c r="A179" s="104"/>
    </row>
    <row r="180">
      <c r="A180" s="120" t="s">
        <v>84</v>
      </c>
      <c r="C180" s="121" t="s">
        <v>135</v>
      </c>
      <c r="N180" s="122"/>
      <c r="O180" s="122"/>
    </row>
    <row r="181">
      <c r="C181" s="123" t="s">
        <v>86</v>
      </c>
      <c r="I181" s="123" t="s">
        <v>87</v>
      </c>
      <c r="O181" s="22" t="s">
        <v>36</v>
      </c>
    </row>
    <row r="182">
      <c r="C182" s="123" t="s">
        <v>88</v>
      </c>
      <c r="D182" s="123" t="s">
        <v>89</v>
      </c>
      <c r="E182" s="123" t="s">
        <v>90</v>
      </c>
      <c r="F182" s="123" t="s">
        <v>91</v>
      </c>
      <c r="G182" s="123" t="s">
        <v>92</v>
      </c>
      <c r="H182" s="123" t="s">
        <v>25</v>
      </c>
      <c r="I182" s="122" t="s">
        <v>93</v>
      </c>
      <c r="J182" s="122" t="s">
        <v>94</v>
      </c>
      <c r="K182" s="122" t="s">
        <v>95</v>
      </c>
      <c r="L182" s="122" t="s">
        <v>96</v>
      </c>
      <c r="M182" s="122" t="s">
        <v>97</v>
      </c>
      <c r="N182" s="122" t="s">
        <v>25</v>
      </c>
    </row>
    <row r="183">
      <c r="A183" s="124" t="s">
        <v>98</v>
      </c>
      <c r="B183" s="122" t="s">
        <v>99</v>
      </c>
      <c r="C183" s="66">
        <v>128.913</v>
      </c>
      <c r="D183" s="66">
        <v>475.019</v>
      </c>
      <c r="E183" s="66">
        <v>464.336</v>
      </c>
      <c r="F183" s="66">
        <v>645.076</v>
      </c>
      <c r="G183" s="67"/>
      <c r="H183" s="67">
        <f>MEDIAN(C183:G183)</f>
        <v>469.6775</v>
      </c>
      <c r="I183" s="66">
        <v>25090.905</v>
      </c>
      <c r="J183" s="66">
        <v>23853.98</v>
      </c>
      <c r="K183" s="66">
        <v>25085.862</v>
      </c>
      <c r="L183" s="66">
        <v>27809.678</v>
      </c>
      <c r="M183" s="67"/>
      <c r="N183" s="67">
        <f>MEDIAN(I183:M183)</f>
        <v>25088.3835</v>
      </c>
      <c r="O183" s="22">
        <f t="shared" ref="O183:O185" si="54">(N183-H183)/H183*100</f>
        <v>5241.619196</v>
      </c>
    </row>
    <row r="184">
      <c r="B184" s="122" t="s">
        <v>100</v>
      </c>
      <c r="C184" s="67">
        <f t="shared" ref="C184:N184" si="53">C185-C183</f>
        <v>6007.036</v>
      </c>
      <c r="D184" s="67">
        <f t="shared" si="53"/>
        <v>8695.147</v>
      </c>
      <c r="E184" s="67">
        <f t="shared" si="53"/>
        <v>8467.941</v>
      </c>
      <c r="F184" s="67">
        <f t="shared" si="53"/>
        <v>9091.118</v>
      </c>
      <c r="G184" s="67">
        <f t="shared" si="53"/>
        <v>0</v>
      </c>
      <c r="H184" s="67">
        <f t="shared" si="53"/>
        <v>8581.544</v>
      </c>
      <c r="I184" s="67">
        <f t="shared" si="53"/>
        <v>7293.761</v>
      </c>
      <c r="J184" s="67">
        <f t="shared" si="53"/>
        <v>7093.554</v>
      </c>
      <c r="K184" s="67">
        <f t="shared" si="53"/>
        <v>6786.86</v>
      </c>
      <c r="L184" s="67">
        <f t="shared" si="53"/>
        <v>6594.782</v>
      </c>
      <c r="M184" s="67">
        <f t="shared" si="53"/>
        <v>0</v>
      </c>
      <c r="N184" s="67">
        <f t="shared" si="53"/>
        <v>7040.3105</v>
      </c>
      <c r="O184" s="22">
        <f t="shared" si="54"/>
        <v>-17.95986247</v>
      </c>
    </row>
    <row r="185">
      <c r="B185" s="122" t="s">
        <v>101</v>
      </c>
      <c r="C185" s="125">
        <v>6135.949</v>
      </c>
      <c r="D185" s="66">
        <v>9170.166</v>
      </c>
      <c r="E185" s="66">
        <v>8932.277</v>
      </c>
      <c r="F185" s="66">
        <v>9736.194</v>
      </c>
      <c r="G185" s="67"/>
      <c r="H185" s="67">
        <f t="shared" ref="H185:H190" si="55">MEDIAN(C185:G185)</f>
        <v>9051.2215</v>
      </c>
      <c r="I185" s="66">
        <v>32384.666</v>
      </c>
      <c r="J185" s="66">
        <v>30947.534</v>
      </c>
      <c r="K185" s="66">
        <v>31872.722</v>
      </c>
      <c r="L185" s="66">
        <v>34404.46</v>
      </c>
      <c r="M185" s="67"/>
      <c r="N185" s="67">
        <f t="shared" ref="N185:N188" si="56">MEDIAN(I185:M185)</f>
        <v>32128.694</v>
      </c>
      <c r="O185" s="112">
        <f t="shared" si="54"/>
        <v>254.9652829</v>
      </c>
    </row>
    <row r="186">
      <c r="A186" s="124" t="s">
        <v>87</v>
      </c>
      <c r="B186" s="126" t="s">
        <v>102</v>
      </c>
      <c r="C186" s="67">
        <v>0.0</v>
      </c>
      <c r="D186" s="122"/>
      <c r="E186" s="122"/>
      <c r="F186" s="122"/>
      <c r="G186" s="122"/>
      <c r="H186" s="67">
        <f t="shared" si="55"/>
        <v>0</v>
      </c>
      <c r="I186" s="66">
        <v>24968.256</v>
      </c>
      <c r="J186" s="66">
        <v>23738.894</v>
      </c>
      <c r="K186" s="66">
        <v>24970.586</v>
      </c>
      <c r="L186" s="66">
        <v>24684.737</v>
      </c>
      <c r="M186" s="67"/>
      <c r="N186" s="67">
        <f t="shared" si="56"/>
        <v>24826.4965</v>
      </c>
      <c r="O186" s="67">
        <f t="shared" ref="O186:O187" si="57">(1-H186/N186)*100</f>
        <v>100</v>
      </c>
    </row>
    <row r="187">
      <c r="B187" s="126" t="s">
        <v>103</v>
      </c>
      <c r="C187" s="67">
        <v>0.0</v>
      </c>
      <c r="D187" s="122"/>
      <c r="E187" s="122"/>
      <c r="F187" s="122"/>
      <c r="G187" s="122"/>
      <c r="H187" s="67">
        <f t="shared" si="55"/>
        <v>0</v>
      </c>
      <c r="I187" s="66">
        <v>3088.0</v>
      </c>
      <c r="J187" s="66">
        <v>2049.0</v>
      </c>
      <c r="K187" s="66">
        <v>2675.0</v>
      </c>
      <c r="L187" s="66">
        <v>2733.0</v>
      </c>
      <c r="M187" s="67"/>
      <c r="N187" s="67">
        <f t="shared" si="56"/>
        <v>2704</v>
      </c>
      <c r="O187" s="67">
        <f t="shared" si="57"/>
        <v>100</v>
      </c>
    </row>
    <row r="188">
      <c r="A188" s="127" t="s">
        <v>104</v>
      </c>
      <c r="C188" s="66">
        <v>608071.0</v>
      </c>
      <c r="D188" s="66">
        <v>615495.0</v>
      </c>
      <c r="E188" s="66">
        <v>791951.0</v>
      </c>
      <c r="F188" s="66">
        <v>612301.0</v>
      </c>
      <c r="G188" s="67"/>
      <c r="H188" s="67">
        <f t="shared" si="55"/>
        <v>613898</v>
      </c>
      <c r="I188" s="66">
        <v>643983.0</v>
      </c>
      <c r="J188" s="66">
        <v>653377.0</v>
      </c>
      <c r="K188" s="66">
        <v>635615.0</v>
      </c>
      <c r="L188" s="66">
        <v>658520.0</v>
      </c>
      <c r="M188" s="67"/>
      <c r="N188" s="67">
        <f t="shared" si="56"/>
        <v>648680</v>
      </c>
      <c r="O188" s="130">
        <f>(N188-H188)/H188*100</f>
        <v>5.665762065</v>
      </c>
    </row>
    <row r="189">
      <c r="A189" s="123" t="s">
        <v>105</v>
      </c>
      <c r="C189" s="66">
        <v>16412.0</v>
      </c>
      <c r="D189" s="66">
        <v>16412.0</v>
      </c>
      <c r="E189" s="66">
        <v>16412.0</v>
      </c>
      <c r="F189" s="66">
        <v>16412.0</v>
      </c>
      <c r="G189" s="66">
        <v>16412.0</v>
      </c>
      <c r="H189" s="67">
        <f t="shared" si="55"/>
        <v>16412</v>
      </c>
      <c r="I189" s="66">
        <v>16412.0</v>
      </c>
      <c r="J189" s="66">
        <v>16412.0</v>
      </c>
      <c r="K189" s="66">
        <v>16412.0</v>
      </c>
      <c r="L189" s="66">
        <v>16412.0</v>
      </c>
      <c r="M189" s="66">
        <v>16412.0</v>
      </c>
      <c r="N189" s="66">
        <v>16412.0</v>
      </c>
      <c r="O189" s="122"/>
    </row>
    <row r="190">
      <c r="A190" s="123" t="s">
        <v>106</v>
      </c>
      <c r="C190" s="66">
        <v>67.0</v>
      </c>
      <c r="D190" s="66">
        <v>67.0</v>
      </c>
      <c r="E190" s="66">
        <v>67.0</v>
      </c>
      <c r="F190" s="66">
        <v>67.0</v>
      </c>
      <c r="G190" s="66">
        <v>67.0</v>
      </c>
      <c r="H190" s="67">
        <f t="shared" si="55"/>
        <v>67</v>
      </c>
      <c r="I190" s="66">
        <v>66.0</v>
      </c>
      <c r="J190" s="66">
        <v>66.0</v>
      </c>
      <c r="K190" s="66">
        <v>66.0</v>
      </c>
      <c r="L190" s="66">
        <v>66.0</v>
      </c>
      <c r="M190" s="66">
        <v>66.0</v>
      </c>
      <c r="N190" s="66">
        <v>66.0</v>
      </c>
      <c r="O190" s="122"/>
    </row>
    <row r="19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</row>
    <row r="192">
      <c r="A192" s="122"/>
      <c r="B192" s="122"/>
      <c r="C192" s="122" t="s">
        <v>107</v>
      </c>
      <c r="D192" s="122" t="s">
        <v>108</v>
      </c>
      <c r="E192" s="122" t="s">
        <v>109</v>
      </c>
      <c r="F192" s="122" t="s">
        <v>110</v>
      </c>
      <c r="G192" s="122" t="s">
        <v>111</v>
      </c>
      <c r="H192" s="122" t="s">
        <v>25</v>
      </c>
      <c r="I192" s="122" t="s">
        <v>133</v>
      </c>
      <c r="J192" s="122" t="s">
        <v>134</v>
      </c>
      <c r="K192" s="122" t="s">
        <v>112</v>
      </c>
      <c r="L192" s="122" t="s">
        <v>113</v>
      </c>
      <c r="M192" s="122"/>
      <c r="N192" s="122"/>
      <c r="O192" s="122"/>
    </row>
    <row r="193">
      <c r="A193" s="127" t="s">
        <v>104</v>
      </c>
      <c r="C193" s="66">
        <v>600276.0</v>
      </c>
      <c r="D193" s="66">
        <v>588028.0</v>
      </c>
      <c r="E193" s="66">
        <v>586081.0</v>
      </c>
      <c r="F193" s="66">
        <v>594603.0</v>
      </c>
      <c r="G193" s="67"/>
      <c r="H193" s="67">
        <f>MEDIAN(C193:G193)</f>
        <v>591315.5</v>
      </c>
      <c r="I193" s="67">
        <v>613898.0</v>
      </c>
      <c r="J193" s="67">
        <v>648680.0</v>
      </c>
      <c r="K193" s="128">
        <f>(I193-H193)/H193*100</f>
        <v>3.819027237</v>
      </c>
      <c r="L193" s="128">
        <f>(J193-H193)/H193*100</f>
        <v>9.701166298</v>
      </c>
      <c r="M193" s="122"/>
      <c r="N193" s="122"/>
      <c r="O193" s="122"/>
    </row>
    <row r="194">
      <c r="A194" s="127"/>
      <c r="B194" s="127"/>
      <c r="C194" s="122"/>
      <c r="D194" s="122"/>
      <c r="E194" s="122"/>
      <c r="F194" s="122"/>
      <c r="G194" s="122"/>
      <c r="H194" s="122"/>
      <c r="I194" s="122"/>
      <c r="J194" s="122"/>
      <c r="K194" s="129"/>
      <c r="L194" s="129"/>
      <c r="M194" s="122"/>
      <c r="N194" s="122"/>
      <c r="O194" s="122"/>
    </row>
    <row r="195">
      <c r="A195" s="104"/>
    </row>
    <row r="196">
      <c r="A196" s="106" t="s">
        <v>84</v>
      </c>
      <c r="C196" s="107" t="s">
        <v>136</v>
      </c>
    </row>
    <row r="197">
      <c r="C197" s="108" t="s">
        <v>86</v>
      </c>
      <c r="I197" s="108" t="s">
        <v>87</v>
      </c>
      <c r="O197" s="109" t="s">
        <v>36</v>
      </c>
    </row>
    <row r="198">
      <c r="C198" s="108" t="s">
        <v>88</v>
      </c>
      <c r="D198" s="108" t="s">
        <v>89</v>
      </c>
      <c r="E198" s="108" t="s">
        <v>90</v>
      </c>
      <c r="F198" s="108" t="s">
        <v>91</v>
      </c>
      <c r="G198" s="108" t="s">
        <v>92</v>
      </c>
      <c r="H198" s="108" t="s">
        <v>25</v>
      </c>
      <c r="I198" s="23" t="s">
        <v>93</v>
      </c>
      <c r="J198" s="23" t="s">
        <v>94</v>
      </c>
      <c r="K198" s="23" t="s">
        <v>95</v>
      </c>
      <c r="L198" s="23" t="s">
        <v>96</v>
      </c>
      <c r="M198" s="23" t="s">
        <v>97</v>
      </c>
      <c r="N198" s="23" t="s">
        <v>25</v>
      </c>
    </row>
    <row r="199">
      <c r="A199" s="110" t="s">
        <v>98</v>
      </c>
      <c r="B199" s="23" t="s">
        <v>99</v>
      </c>
      <c r="C199" s="23">
        <v>485.446</v>
      </c>
      <c r="D199" s="23">
        <v>861.964</v>
      </c>
      <c r="E199" s="23">
        <v>439.724</v>
      </c>
      <c r="F199" s="23">
        <v>453.762</v>
      </c>
      <c r="G199" s="23">
        <v>433.681</v>
      </c>
      <c r="H199" s="22">
        <f>MEDIAN(C199:G199)</f>
        <v>453.762</v>
      </c>
      <c r="I199" s="117">
        <v>12534.018</v>
      </c>
      <c r="J199" s="117">
        <v>12384.848</v>
      </c>
      <c r="K199" s="117">
        <v>11371.562</v>
      </c>
      <c r="L199" s="117">
        <v>11167.226</v>
      </c>
      <c r="M199" s="117">
        <v>11996.536</v>
      </c>
      <c r="N199" s="22">
        <f>MEDIAN(I199:M199)</f>
        <v>11996.536</v>
      </c>
      <c r="O199" s="22">
        <f t="shared" ref="O199:O201" si="58">(N199-H199)/H199*100</f>
        <v>2543.794765</v>
      </c>
    </row>
    <row r="200">
      <c r="B200" s="23" t="s">
        <v>100</v>
      </c>
      <c r="C200" s="117">
        <v>1951.9680569999998</v>
      </c>
      <c r="D200" s="117">
        <v>3041.0640000000003</v>
      </c>
      <c r="E200" s="117">
        <v>3532.952</v>
      </c>
      <c r="F200" s="117">
        <v>4351.753</v>
      </c>
      <c r="G200" s="117">
        <v>4273.142</v>
      </c>
      <c r="H200" s="117">
        <v>3387.7570000000005</v>
      </c>
      <c r="I200" s="117">
        <v>1528.23</v>
      </c>
      <c r="J200" s="117">
        <v>1565.62</v>
      </c>
      <c r="K200" s="117">
        <v>1575.762</v>
      </c>
      <c r="L200" s="117">
        <v>1650.904</v>
      </c>
      <c r="M200" s="117">
        <v>1549.847</v>
      </c>
      <c r="N200" s="117">
        <v>1520.5390000000002</v>
      </c>
      <c r="O200" s="22">
        <f t="shared" si="58"/>
        <v>-55.11664503</v>
      </c>
    </row>
    <row r="201">
      <c r="B201" s="23" t="s">
        <v>101</v>
      </c>
      <c r="C201" s="131">
        <v>2437.414057</v>
      </c>
      <c r="D201" s="22">
        <v>3903.0280000000002</v>
      </c>
      <c r="E201" s="22">
        <v>3972.676</v>
      </c>
      <c r="F201" s="22">
        <v>4805.514999999999</v>
      </c>
      <c r="G201" s="22">
        <v>4706.823</v>
      </c>
      <c r="H201" s="22">
        <v>3841.5190000000002</v>
      </c>
      <c r="I201" s="22">
        <v>14062.248</v>
      </c>
      <c r="J201" s="22">
        <v>13950.468</v>
      </c>
      <c r="K201" s="22">
        <v>12947.323999999999</v>
      </c>
      <c r="L201" s="22">
        <v>12818.130000000001</v>
      </c>
      <c r="M201" s="22">
        <v>13546.383</v>
      </c>
      <c r="N201" s="22">
        <v>13517.074999999999</v>
      </c>
      <c r="O201" s="112">
        <f t="shared" si="58"/>
        <v>251.867972</v>
      </c>
    </row>
    <row r="202">
      <c r="A202" s="110" t="s">
        <v>87</v>
      </c>
      <c r="B202" s="113" t="s">
        <v>102</v>
      </c>
      <c r="C202" s="23">
        <v>0.0</v>
      </c>
      <c r="H202" s="22">
        <f t="shared" ref="H202:H206" si="59">MEDIAN(C202:G202)</f>
        <v>0</v>
      </c>
      <c r="I202" s="117">
        <v>12397.058</v>
      </c>
      <c r="J202" s="117">
        <v>12364.966</v>
      </c>
      <c r="K202" s="117">
        <v>11228.408</v>
      </c>
      <c r="L202" s="117">
        <v>11038.905</v>
      </c>
      <c r="M202" s="117">
        <v>11966.591</v>
      </c>
      <c r="N202" s="22">
        <f t="shared" ref="N202:N204" si="60">MEDIAN(I202:M202)</f>
        <v>11966.591</v>
      </c>
      <c r="O202" s="22">
        <f t="shared" ref="O202:O203" si="61">(1-H202/N202)*100</f>
        <v>100</v>
      </c>
    </row>
    <row r="203">
      <c r="B203" s="113" t="s">
        <v>103</v>
      </c>
      <c r="C203" s="23">
        <v>0.0</v>
      </c>
      <c r="H203" s="22">
        <f t="shared" si="59"/>
        <v>0</v>
      </c>
      <c r="I203" s="23">
        <v>2506.0</v>
      </c>
      <c r="J203" s="23">
        <v>1996.0</v>
      </c>
      <c r="K203" s="23">
        <v>2030.0</v>
      </c>
      <c r="L203" s="23">
        <v>2002.0</v>
      </c>
      <c r="M203" s="23">
        <v>2007.0</v>
      </c>
      <c r="N203" s="22">
        <f t="shared" si="60"/>
        <v>2007</v>
      </c>
      <c r="O203" s="22">
        <f t="shared" si="61"/>
        <v>100</v>
      </c>
    </row>
    <row r="204">
      <c r="A204" s="57" t="s">
        <v>104</v>
      </c>
      <c r="C204" s="23">
        <v>94052.0</v>
      </c>
      <c r="D204" s="23">
        <v>99754.0</v>
      </c>
      <c r="E204" s="23">
        <v>96242.0</v>
      </c>
      <c r="F204" s="23">
        <v>101870.0</v>
      </c>
      <c r="G204" s="117">
        <v>911.454</v>
      </c>
      <c r="H204" s="22">
        <f t="shared" si="59"/>
        <v>96242</v>
      </c>
      <c r="I204" s="23">
        <v>130186.0</v>
      </c>
      <c r="J204" s="23">
        <v>124211.0</v>
      </c>
      <c r="K204" s="23">
        <v>123383.0</v>
      </c>
      <c r="L204" s="23">
        <v>144631.0</v>
      </c>
      <c r="M204" s="23">
        <v>124205.0</v>
      </c>
      <c r="N204" s="22">
        <f t="shared" si="60"/>
        <v>124211</v>
      </c>
      <c r="O204" s="114">
        <f>(N204-H204)/H204*100</f>
        <v>29.06111677</v>
      </c>
    </row>
    <row r="205">
      <c r="A205" s="108" t="s">
        <v>105</v>
      </c>
      <c r="C205" s="23">
        <v>4264.0</v>
      </c>
      <c r="D205" s="23">
        <v>4264.0</v>
      </c>
      <c r="E205" s="23">
        <v>4264.0</v>
      </c>
      <c r="F205" s="23">
        <v>4264.0</v>
      </c>
      <c r="G205" s="23">
        <v>4264.0</v>
      </c>
      <c r="H205" s="22">
        <f t="shared" si="59"/>
        <v>4264</v>
      </c>
      <c r="I205" s="23">
        <v>4264.0</v>
      </c>
      <c r="J205" s="23">
        <v>4264.0</v>
      </c>
      <c r="K205" s="23">
        <v>4264.0</v>
      </c>
      <c r="L205" s="23">
        <v>4264.0</v>
      </c>
      <c r="M205" s="23">
        <v>4264.0</v>
      </c>
      <c r="N205" s="23">
        <v>4264.0</v>
      </c>
    </row>
    <row r="206">
      <c r="A206" s="108" t="s">
        <v>106</v>
      </c>
      <c r="C206" s="23">
        <v>69.0</v>
      </c>
      <c r="D206" s="23">
        <v>69.0</v>
      </c>
      <c r="E206" s="23">
        <v>69.0</v>
      </c>
      <c r="F206" s="23">
        <v>69.0</v>
      </c>
      <c r="G206" s="23">
        <v>69.0</v>
      </c>
      <c r="H206" s="22">
        <f t="shared" si="59"/>
        <v>69</v>
      </c>
      <c r="I206" s="23">
        <v>68.0</v>
      </c>
      <c r="J206" s="23">
        <v>68.0</v>
      </c>
      <c r="K206" s="23">
        <v>68.0</v>
      </c>
      <c r="L206" s="23">
        <v>68.0</v>
      </c>
      <c r="M206" s="23">
        <v>68.0</v>
      </c>
      <c r="N206" s="22">
        <f>MEDIAN(I206:M206)</f>
        <v>68</v>
      </c>
    </row>
    <row r="208">
      <c r="C208" s="23" t="s">
        <v>107</v>
      </c>
      <c r="D208" s="23" t="s">
        <v>108</v>
      </c>
      <c r="E208" s="23" t="s">
        <v>109</v>
      </c>
      <c r="F208" s="23" t="s">
        <v>110</v>
      </c>
      <c r="G208" s="23" t="s">
        <v>111</v>
      </c>
      <c r="H208" s="23" t="s">
        <v>25</v>
      </c>
      <c r="I208" s="23" t="s">
        <v>133</v>
      </c>
      <c r="J208" s="23" t="s">
        <v>134</v>
      </c>
      <c r="K208" s="23" t="s">
        <v>112</v>
      </c>
      <c r="L208" s="23" t="s">
        <v>113</v>
      </c>
    </row>
    <row r="209">
      <c r="A209" s="57" t="s">
        <v>104</v>
      </c>
      <c r="C209" s="23">
        <v>86459.0</v>
      </c>
      <c r="D209" s="23">
        <v>98010.0</v>
      </c>
      <c r="E209" s="23">
        <v>89975.0</v>
      </c>
      <c r="F209" s="23">
        <v>93503.0</v>
      </c>
      <c r="G209" s="23">
        <v>85253.0</v>
      </c>
      <c r="H209" s="22">
        <f>MEDIAN(C209:G209)</f>
        <v>89975</v>
      </c>
      <c r="I209" s="22">
        <v>96242.0</v>
      </c>
      <c r="J209" s="22">
        <v>124211.0</v>
      </c>
      <c r="K209" s="115">
        <f>(I209-H209)/H209*100</f>
        <v>6.96526813</v>
      </c>
      <c r="L209" s="115">
        <f>(J209-H209)/H209*100</f>
        <v>38.0505696</v>
      </c>
    </row>
    <row r="210">
      <c r="A210" s="57"/>
      <c r="B210" s="57"/>
      <c r="C210" s="23"/>
      <c r="D210" s="23"/>
      <c r="E210" s="23"/>
      <c r="F210" s="23"/>
      <c r="G210" s="23"/>
      <c r="K210" s="132"/>
      <c r="L210" s="132"/>
    </row>
    <row r="211">
      <c r="A211" s="57"/>
      <c r="B211" s="57"/>
      <c r="C211" s="23" t="s">
        <v>116</v>
      </c>
      <c r="D211" s="116">
        <v>453.762</v>
      </c>
      <c r="E211" s="116">
        <v>11996.536</v>
      </c>
      <c r="F211" s="116">
        <v>3387.7570000000005</v>
      </c>
      <c r="G211" s="116">
        <v>1520.5390000000002</v>
      </c>
      <c r="H211" s="22">
        <v>3841.5190000000002</v>
      </c>
      <c r="I211" s="22">
        <v>13517.074999999999</v>
      </c>
      <c r="K211" s="132"/>
      <c r="L211" s="132"/>
    </row>
    <row r="212">
      <c r="A212" s="57"/>
      <c r="B212" s="57"/>
      <c r="C212" s="23" t="s">
        <v>117</v>
      </c>
      <c r="D212" s="116">
        <v>469.6775</v>
      </c>
      <c r="E212" s="116">
        <v>25088.3835</v>
      </c>
      <c r="F212" s="116">
        <v>8581.544</v>
      </c>
      <c r="G212" s="116">
        <v>7040.310500000003</v>
      </c>
      <c r="H212" s="22">
        <v>9051.2215</v>
      </c>
      <c r="I212" s="22">
        <v>32128.694000000003</v>
      </c>
      <c r="K212" s="132"/>
      <c r="L212" s="132"/>
    </row>
    <row r="213">
      <c r="A213" s="57"/>
      <c r="B213" s="57"/>
      <c r="C213" s="23" t="s">
        <v>118</v>
      </c>
      <c r="D213" s="116">
        <v>426.3915</v>
      </c>
      <c r="E213" s="116">
        <v>11922.265</v>
      </c>
      <c r="F213" s="116">
        <v>48002.765</v>
      </c>
      <c r="G213" s="116">
        <v>47026.0505</v>
      </c>
      <c r="H213" s="22">
        <v>48429.1565</v>
      </c>
      <c r="I213" s="22">
        <v>58948.3155</v>
      </c>
      <c r="K213" s="132"/>
      <c r="L213" s="132"/>
    </row>
    <row r="214">
      <c r="A214" s="103" t="s">
        <v>137</v>
      </c>
    </row>
    <row r="215">
      <c r="A215" s="104"/>
    </row>
    <row r="216">
      <c r="A216" s="106" t="s">
        <v>84</v>
      </c>
      <c r="C216" s="107" t="s">
        <v>138</v>
      </c>
    </row>
    <row r="217">
      <c r="C217" s="108" t="s">
        <v>86</v>
      </c>
      <c r="I217" s="108" t="s">
        <v>87</v>
      </c>
      <c r="O217" s="109" t="s">
        <v>36</v>
      </c>
    </row>
    <row r="218">
      <c r="C218" s="108" t="s">
        <v>88</v>
      </c>
      <c r="D218" s="108" t="s">
        <v>89</v>
      </c>
      <c r="E218" s="108" t="s">
        <v>90</v>
      </c>
      <c r="F218" s="108" t="s">
        <v>91</v>
      </c>
      <c r="G218" s="108" t="s">
        <v>92</v>
      </c>
      <c r="H218" s="108" t="s">
        <v>25</v>
      </c>
      <c r="I218" s="23" t="s">
        <v>93</v>
      </c>
      <c r="J218" s="23" t="s">
        <v>94</v>
      </c>
      <c r="K218" s="23" t="s">
        <v>95</v>
      </c>
      <c r="L218" s="23" t="s">
        <v>96</v>
      </c>
      <c r="M218" s="23" t="s">
        <v>97</v>
      </c>
      <c r="N218" s="23" t="s">
        <v>25</v>
      </c>
    </row>
    <row r="219">
      <c r="A219" s="110" t="s">
        <v>98</v>
      </c>
      <c r="B219" s="23" t="s">
        <v>99</v>
      </c>
      <c r="C219" s="23">
        <v>463.489</v>
      </c>
      <c r="D219" s="23">
        <v>524.07</v>
      </c>
      <c r="E219" s="23">
        <v>464.899</v>
      </c>
      <c r="F219" s="23">
        <v>472.82</v>
      </c>
      <c r="G219" s="23">
        <v>479.645</v>
      </c>
      <c r="H219" s="22">
        <f>MEDIAN(C219:G219)</f>
        <v>472.82</v>
      </c>
      <c r="I219" s="23">
        <v>12275.019</v>
      </c>
      <c r="J219" s="23">
        <v>12139.241</v>
      </c>
      <c r="K219" s="23">
        <v>11991.442</v>
      </c>
      <c r="L219" s="23">
        <v>10907.011</v>
      </c>
      <c r="M219" s="23">
        <v>13128.775</v>
      </c>
      <c r="N219" s="22">
        <f>MEDIAN(I219:M219)</f>
        <v>12139.241</v>
      </c>
      <c r="O219" s="22">
        <f t="shared" ref="O219:O221" si="64">(N219-H219)/H219*100</f>
        <v>2467.412757</v>
      </c>
    </row>
    <row r="220">
      <c r="B220" s="23" t="s">
        <v>100</v>
      </c>
      <c r="C220" s="109">
        <f t="shared" ref="C220:I220" si="62">C221-C219</f>
        <v>35863.184</v>
      </c>
      <c r="D220" s="109">
        <f t="shared" si="62"/>
        <v>35805.168</v>
      </c>
      <c r="E220" s="109">
        <f t="shared" si="62"/>
        <v>35929.595</v>
      </c>
      <c r="F220" s="109">
        <f t="shared" si="62"/>
        <v>35806.244</v>
      </c>
      <c r="G220" s="109">
        <f t="shared" si="62"/>
        <v>35194.867</v>
      </c>
      <c r="H220" s="109">
        <f t="shared" si="62"/>
        <v>35853.853</v>
      </c>
      <c r="I220" s="109">
        <f t="shared" si="62"/>
        <v>35894.946</v>
      </c>
      <c r="J220" s="109">
        <f>J224-J219</f>
        <v>451910.759</v>
      </c>
      <c r="K220" s="109">
        <f t="shared" ref="K220:N220" si="63">K221-K219</f>
        <v>35443.555</v>
      </c>
      <c r="L220" s="109">
        <f t="shared" si="63"/>
        <v>36024.229</v>
      </c>
      <c r="M220" s="109">
        <f t="shared" si="63"/>
        <v>35432.363</v>
      </c>
      <c r="N220" s="109">
        <f t="shared" si="63"/>
        <v>35295.756</v>
      </c>
      <c r="O220" s="22">
        <f t="shared" si="64"/>
        <v>-1.556588632</v>
      </c>
    </row>
    <row r="221">
      <c r="B221" s="23" t="s">
        <v>101</v>
      </c>
      <c r="C221" s="23">
        <v>36326.673</v>
      </c>
      <c r="D221" s="23">
        <v>36329.238</v>
      </c>
      <c r="E221" s="23">
        <v>36394.494</v>
      </c>
      <c r="F221" s="23">
        <v>36279.064</v>
      </c>
      <c r="G221" s="23">
        <v>35674.512</v>
      </c>
      <c r="H221" s="22">
        <f t="shared" ref="H221:H226" si="65">MEDIAN(C221:G221)</f>
        <v>36326.673</v>
      </c>
      <c r="I221" s="23">
        <v>48169.965</v>
      </c>
      <c r="J221" s="23">
        <v>47320.824</v>
      </c>
      <c r="K221" s="23">
        <v>47434.997</v>
      </c>
      <c r="L221" s="23">
        <v>46931.24</v>
      </c>
      <c r="M221" s="23">
        <v>48561.138</v>
      </c>
      <c r="N221" s="22">
        <f t="shared" ref="N221:N224" si="66">MEDIAN(I221:M221)</f>
        <v>47434.997</v>
      </c>
      <c r="O221" s="112">
        <f t="shared" si="64"/>
        <v>30.5789743</v>
      </c>
    </row>
    <row r="222">
      <c r="A222" s="110" t="s">
        <v>87</v>
      </c>
      <c r="B222" s="113" t="s">
        <v>102</v>
      </c>
      <c r="C222" s="23">
        <v>0.0</v>
      </c>
      <c r="H222" s="22">
        <f t="shared" si="65"/>
        <v>0</v>
      </c>
      <c r="I222" s="23">
        <v>12156.825</v>
      </c>
      <c r="J222" s="23">
        <v>12018.698</v>
      </c>
      <c r="K222" s="23">
        <v>12879.112</v>
      </c>
      <c r="L222" s="23">
        <v>10800.149</v>
      </c>
      <c r="M222" s="23">
        <v>13082.06</v>
      </c>
      <c r="N222" s="22">
        <f t="shared" si="66"/>
        <v>12156.825</v>
      </c>
      <c r="O222" s="22">
        <f t="shared" ref="O222:O223" si="67">(1-H222/N222)*100</f>
        <v>100</v>
      </c>
    </row>
    <row r="223">
      <c r="B223" s="113" t="s">
        <v>103</v>
      </c>
      <c r="C223" s="23">
        <v>0.0</v>
      </c>
      <c r="H223" s="22">
        <f t="shared" si="65"/>
        <v>0</v>
      </c>
      <c r="I223" s="23">
        <v>2001.0</v>
      </c>
      <c r="J223" s="23">
        <v>1841.0</v>
      </c>
      <c r="K223" s="23">
        <v>2002.0</v>
      </c>
      <c r="L223" s="23">
        <v>1999.0</v>
      </c>
      <c r="M223" s="23">
        <v>2498.0</v>
      </c>
      <c r="N223" s="22">
        <f t="shared" si="66"/>
        <v>2001</v>
      </c>
      <c r="O223" s="22">
        <f t="shared" si="67"/>
        <v>100</v>
      </c>
    </row>
    <row r="224">
      <c r="A224" s="57" t="s">
        <v>104</v>
      </c>
      <c r="C224" s="23">
        <v>387550.0</v>
      </c>
      <c r="D224" s="23">
        <v>382058.0</v>
      </c>
      <c r="E224" s="23">
        <v>413387.0</v>
      </c>
      <c r="F224" s="23">
        <v>416139.0</v>
      </c>
      <c r="G224" s="23">
        <v>419095.0</v>
      </c>
      <c r="H224" s="22">
        <f t="shared" si="65"/>
        <v>413387</v>
      </c>
      <c r="I224" s="23">
        <v>466449.0</v>
      </c>
      <c r="J224" s="23">
        <v>464050.0</v>
      </c>
      <c r="K224" s="23">
        <v>456292.0</v>
      </c>
      <c r="L224" s="23">
        <v>488299.0</v>
      </c>
      <c r="M224" s="23">
        <v>459154.0</v>
      </c>
      <c r="N224" s="22">
        <f t="shared" si="66"/>
        <v>464050</v>
      </c>
      <c r="O224" s="114">
        <f>(N224-H224)/H224*100</f>
        <v>12.25558617</v>
      </c>
    </row>
    <row r="225">
      <c r="A225" s="108" t="s">
        <v>105</v>
      </c>
      <c r="C225" s="23">
        <v>212092.0</v>
      </c>
      <c r="D225" s="23">
        <v>212092.0</v>
      </c>
      <c r="E225" s="23">
        <v>212092.0</v>
      </c>
      <c r="F225" s="23">
        <v>212092.0</v>
      </c>
      <c r="G225" s="23">
        <v>212092.0</v>
      </c>
      <c r="H225" s="22">
        <f t="shared" si="65"/>
        <v>212092</v>
      </c>
      <c r="I225" s="23">
        <v>212092.0</v>
      </c>
      <c r="J225" s="23">
        <v>212092.0</v>
      </c>
      <c r="K225" s="23">
        <v>212092.0</v>
      </c>
      <c r="L225" s="23">
        <v>212092.0</v>
      </c>
      <c r="M225" s="23">
        <v>212092.0</v>
      </c>
      <c r="N225" s="23">
        <v>212092.0</v>
      </c>
    </row>
    <row r="226">
      <c r="A226" s="108" t="s">
        <v>106</v>
      </c>
      <c r="C226" s="23">
        <v>99.0</v>
      </c>
      <c r="D226" s="23">
        <v>99.0</v>
      </c>
      <c r="E226" s="23">
        <v>99.0</v>
      </c>
      <c r="F226" s="23">
        <v>99.0</v>
      </c>
      <c r="G226" s="23">
        <v>99.0</v>
      </c>
      <c r="H226" s="22">
        <f t="shared" si="65"/>
        <v>99</v>
      </c>
      <c r="I226" s="23">
        <v>99.0</v>
      </c>
      <c r="J226" s="23">
        <v>99.0</v>
      </c>
      <c r="K226" s="23">
        <v>99.0</v>
      </c>
      <c r="L226" s="23">
        <v>99.0</v>
      </c>
      <c r="M226" s="23">
        <v>99.0</v>
      </c>
      <c r="N226" s="23">
        <v>99.0</v>
      </c>
    </row>
    <row r="227">
      <c r="C227" s="109"/>
    </row>
    <row r="228">
      <c r="C228" s="23" t="s">
        <v>107</v>
      </c>
      <c r="D228" s="23" t="s">
        <v>108</v>
      </c>
      <c r="E228" s="23" t="s">
        <v>109</v>
      </c>
      <c r="F228" s="23" t="s">
        <v>110</v>
      </c>
      <c r="G228" s="23" t="s">
        <v>111</v>
      </c>
      <c r="H228" s="23" t="s">
        <v>25</v>
      </c>
      <c r="I228" s="23" t="s">
        <v>133</v>
      </c>
      <c r="J228" s="23" t="s">
        <v>134</v>
      </c>
      <c r="K228" s="23" t="s">
        <v>112</v>
      </c>
      <c r="L228" s="23" t="s">
        <v>113</v>
      </c>
    </row>
    <row r="229">
      <c r="A229" s="57" t="s">
        <v>104</v>
      </c>
      <c r="C229" s="23">
        <v>128021.0</v>
      </c>
      <c r="D229" s="23">
        <v>120746.0</v>
      </c>
      <c r="E229" s="23">
        <v>124283.0</v>
      </c>
      <c r="F229" s="23">
        <v>134526.0</v>
      </c>
      <c r="G229" s="23">
        <v>118979.0</v>
      </c>
      <c r="H229" s="22">
        <f>MEDIAN(C229:G229)</f>
        <v>124283</v>
      </c>
      <c r="I229" s="117">
        <v>419095.0</v>
      </c>
      <c r="J229" s="22">
        <v>464050.0</v>
      </c>
      <c r="K229" s="115">
        <f>(I229-H229)/H229*100</f>
        <v>237.2102379</v>
      </c>
      <c r="L229" s="115">
        <f>(J229-H229)/H229*100</f>
        <v>273.3817175</v>
      </c>
    </row>
    <row r="230">
      <c r="A230" s="57"/>
      <c r="B230" s="57"/>
      <c r="C230" s="23"/>
      <c r="D230" s="23"/>
      <c r="E230" s="23"/>
      <c r="F230" s="23"/>
      <c r="G230" s="23"/>
      <c r="K230" s="132"/>
      <c r="L230" s="132"/>
    </row>
    <row r="231">
      <c r="A231" s="104"/>
    </row>
    <row r="232">
      <c r="A232" s="106" t="s">
        <v>84</v>
      </c>
      <c r="C232" s="107" t="s">
        <v>139</v>
      </c>
    </row>
    <row r="233">
      <c r="C233" s="108" t="s">
        <v>86</v>
      </c>
      <c r="I233" s="108" t="s">
        <v>87</v>
      </c>
      <c r="O233" s="109" t="s">
        <v>36</v>
      </c>
    </row>
    <row r="234">
      <c r="C234" s="108" t="s">
        <v>88</v>
      </c>
      <c r="D234" s="108" t="s">
        <v>89</v>
      </c>
      <c r="E234" s="108" t="s">
        <v>90</v>
      </c>
      <c r="F234" s="108" t="s">
        <v>91</v>
      </c>
      <c r="G234" s="108" t="s">
        <v>92</v>
      </c>
      <c r="H234" s="108" t="s">
        <v>25</v>
      </c>
      <c r="I234" s="23" t="s">
        <v>93</v>
      </c>
      <c r="J234" s="23" t="s">
        <v>94</v>
      </c>
      <c r="K234" s="23" t="s">
        <v>95</v>
      </c>
      <c r="L234" s="23" t="s">
        <v>96</v>
      </c>
      <c r="M234" s="23" t="s">
        <v>97</v>
      </c>
      <c r="N234" s="23" t="s">
        <v>25</v>
      </c>
    </row>
    <row r="235">
      <c r="A235" s="110" t="s">
        <v>98</v>
      </c>
      <c r="B235" s="23" t="s">
        <v>99</v>
      </c>
      <c r="C235" s="23">
        <v>442.432</v>
      </c>
      <c r="D235" s="23">
        <v>396.794</v>
      </c>
      <c r="E235" s="23">
        <v>444.752</v>
      </c>
      <c r="F235" s="23">
        <v>465.595</v>
      </c>
      <c r="G235" s="23">
        <v>446.838</v>
      </c>
      <c r="H235" s="22">
        <f>MEDIAN(C235:G235)</f>
        <v>444.752</v>
      </c>
      <c r="I235" s="23">
        <v>11614.348</v>
      </c>
      <c r="J235" s="23">
        <v>12983.457</v>
      </c>
      <c r="K235" s="23">
        <v>12559.744</v>
      </c>
      <c r="L235" s="23">
        <v>12397.332</v>
      </c>
      <c r="M235" s="23">
        <v>13446.885</v>
      </c>
      <c r="N235" s="22">
        <f>MEDIAN(I235:M235)</f>
        <v>12559.744</v>
      </c>
      <c r="O235" s="22">
        <f t="shared" ref="O235:O237" si="70">(N235-H235)/H235*100</f>
        <v>2723.9882</v>
      </c>
    </row>
    <row r="236">
      <c r="B236" s="23" t="s">
        <v>100</v>
      </c>
      <c r="C236" s="109">
        <f t="shared" ref="C236:I236" si="68">C237-C235</f>
        <v>19244.657</v>
      </c>
      <c r="D236" s="109">
        <f t="shared" si="68"/>
        <v>18860.376</v>
      </c>
      <c r="E236" s="109">
        <f t="shared" si="68"/>
        <v>19850.708</v>
      </c>
      <c r="F236" s="109">
        <f t="shared" si="68"/>
        <v>19207.754</v>
      </c>
      <c r="G236" s="109">
        <f t="shared" si="68"/>
        <v>18899.843</v>
      </c>
      <c r="H236" s="109">
        <f t="shared" si="68"/>
        <v>19228.597</v>
      </c>
      <c r="I236" s="109">
        <f t="shared" si="68"/>
        <v>19407.73</v>
      </c>
      <c r="J236" s="109">
        <f>J240-J235</f>
        <v>290906.543</v>
      </c>
      <c r="K236" s="109">
        <f t="shared" ref="K236:N236" si="69">K237-K235</f>
        <v>18739.17</v>
      </c>
      <c r="L236" s="109">
        <f t="shared" si="69"/>
        <v>18900.223</v>
      </c>
      <c r="M236" s="109">
        <f t="shared" si="69"/>
        <v>19535.45</v>
      </c>
      <c r="N236" s="109">
        <f t="shared" si="69"/>
        <v>18739.17</v>
      </c>
      <c r="O236" s="22">
        <f t="shared" si="70"/>
        <v>-2.545307908</v>
      </c>
    </row>
    <row r="237">
      <c r="B237" s="23" t="s">
        <v>101</v>
      </c>
      <c r="C237" s="23">
        <v>19687.089</v>
      </c>
      <c r="D237" s="23">
        <v>19257.17</v>
      </c>
      <c r="E237" s="23">
        <v>20295.46</v>
      </c>
      <c r="F237" s="23">
        <v>19673.349</v>
      </c>
      <c r="G237" s="23">
        <v>19346.681</v>
      </c>
      <c r="H237" s="22">
        <f t="shared" ref="H237:H242" si="71">MEDIAN(C237:G237)</f>
        <v>19673.349</v>
      </c>
      <c r="I237" s="23">
        <v>31022.078</v>
      </c>
      <c r="J237" s="23">
        <v>31644.716</v>
      </c>
      <c r="K237" s="23">
        <v>31298.914</v>
      </c>
      <c r="L237" s="23">
        <v>31297.555</v>
      </c>
      <c r="M237" s="23">
        <v>32982.335</v>
      </c>
      <c r="N237" s="22">
        <f t="shared" ref="N237:N240" si="72">MEDIAN(I237:M237)</f>
        <v>31298.914</v>
      </c>
      <c r="O237" s="112">
        <f t="shared" si="70"/>
        <v>59.09296379</v>
      </c>
    </row>
    <row r="238">
      <c r="A238" s="110" t="s">
        <v>87</v>
      </c>
      <c r="B238" s="113" t="s">
        <v>102</v>
      </c>
      <c r="C238" s="23">
        <v>0.0</v>
      </c>
      <c r="H238" s="22">
        <f t="shared" si="71"/>
        <v>0</v>
      </c>
      <c r="I238" s="23">
        <v>11488.81</v>
      </c>
      <c r="J238" s="23">
        <v>12865.892</v>
      </c>
      <c r="K238" s="23">
        <v>12411.997</v>
      </c>
      <c r="L238" s="23">
        <v>12249.321</v>
      </c>
      <c r="M238" s="23">
        <v>13329.436</v>
      </c>
      <c r="N238" s="22">
        <f t="shared" si="72"/>
        <v>12411.997</v>
      </c>
      <c r="O238" s="22">
        <f t="shared" ref="O238:O239" si="73">(1-H238/N238)*100</f>
        <v>100</v>
      </c>
    </row>
    <row r="239">
      <c r="B239" s="113" t="s">
        <v>103</v>
      </c>
      <c r="C239" s="23">
        <v>0.0</v>
      </c>
      <c r="H239" s="22">
        <f t="shared" si="71"/>
        <v>0</v>
      </c>
      <c r="I239" s="23">
        <v>1999.0</v>
      </c>
      <c r="J239" s="23">
        <v>2004.0</v>
      </c>
      <c r="K239" s="23">
        <v>2003.0</v>
      </c>
      <c r="L239" s="23">
        <v>1996.0</v>
      </c>
      <c r="M239" s="23">
        <v>2481.0</v>
      </c>
      <c r="N239" s="22">
        <f t="shared" si="72"/>
        <v>2003</v>
      </c>
      <c r="O239" s="22">
        <f t="shared" si="73"/>
        <v>100</v>
      </c>
    </row>
    <row r="240">
      <c r="A240" s="57" t="s">
        <v>104</v>
      </c>
      <c r="C240" s="23">
        <v>251435.0</v>
      </c>
      <c r="D240" s="23">
        <v>252334.0</v>
      </c>
      <c r="E240" s="23">
        <v>249978.0</v>
      </c>
      <c r="F240" s="23">
        <v>255490.0</v>
      </c>
      <c r="G240" s="23">
        <v>249266.0</v>
      </c>
      <c r="H240" s="22">
        <f t="shared" si="71"/>
        <v>251435</v>
      </c>
      <c r="I240" s="23">
        <v>314000.0</v>
      </c>
      <c r="J240" s="23">
        <v>303890.0</v>
      </c>
      <c r="K240" s="23">
        <v>296306.0</v>
      </c>
      <c r="L240" s="23">
        <v>314072.0</v>
      </c>
      <c r="M240" s="23">
        <v>303565.0</v>
      </c>
      <c r="N240" s="22">
        <f t="shared" si="72"/>
        <v>303890</v>
      </c>
      <c r="O240" s="114">
        <f>(N240-H240)/H240*100</f>
        <v>20.86225068</v>
      </c>
    </row>
    <row r="241">
      <c r="A241" s="108" t="s">
        <v>105</v>
      </c>
      <c r="C241" s="23">
        <v>106144.0</v>
      </c>
      <c r="D241" s="23">
        <v>106144.0</v>
      </c>
      <c r="E241" s="23">
        <v>106144.0</v>
      </c>
      <c r="F241" s="23">
        <v>106144.0</v>
      </c>
      <c r="G241" s="23">
        <v>106144.0</v>
      </c>
      <c r="H241" s="22">
        <f t="shared" si="71"/>
        <v>106144</v>
      </c>
      <c r="I241" s="23">
        <v>106144.0</v>
      </c>
      <c r="J241" s="23">
        <v>106144.0</v>
      </c>
      <c r="K241" s="23">
        <v>106144.0</v>
      </c>
      <c r="L241" s="23">
        <v>106144.0</v>
      </c>
      <c r="M241" s="23">
        <v>106144.0</v>
      </c>
      <c r="N241" s="23">
        <v>106144.0</v>
      </c>
    </row>
    <row r="242">
      <c r="A242" s="108" t="s">
        <v>106</v>
      </c>
      <c r="C242" s="23">
        <v>99.0</v>
      </c>
      <c r="D242" s="23">
        <v>99.0</v>
      </c>
      <c r="E242" s="23">
        <v>99.0</v>
      </c>
      <c r="F242" s="23">
        <v>99.0</v>
      </c>
      <c r="G242" s="23">
        <v>99.0</v>
      </c>
      <c r="H242" s="22">
        <f t="shared" si="71"/>
        <v>99</v>
      </c>
      <c r="I242" s="23">
        <v>99.0</v>
      </c>
      <c r="J242" s="23">
        <v>99.0</v>
      </c>
      <c r="K242" s="23">
        <v>99.0</v>
      </c>
      <c r="L242" s="23">
        <v>99.0</v>
      </c>
      <c r="M242" s="23">
        <v>99.0</v>
      </c>
      <c r="N242" s="23">
        <v>99.0</v>
      </c>
    </row>
    <row r="243">
      <c r="C243" s="109"/>
    </row>
    <row r="244">
      <c r="C244" s="23" t="s">
        <v>107</v>
      </c>
      <c r="D244" s="23" t="s">
        <v>108</v>
      </c>
      <c r="E244" s="23" t="s">
        <v>109</v>
      </c>
      <c r="F244" s="23" t="s">
        <v>110</v>
      </c>
      <c r="G244" s="23" t="s">
        <v>111</v>
      </c>
      <c r="H244" s="23" t="s">
        <v>25</v>
      </c>
      <c r="I244" s="23" t="s">
        <v>133</v>
      </c>
      <c r="J244" s="23" t="s">
        <v>134</v>
      </c>
      <c r="K244" s="23" t="s">
        <v>112</v>
      </c>
      <c r="L244" s="23" t="s">
        <v>113</v>
      </c>
    </row>
    <row r="245">
      <c r="A245" s="57" t="s">
        <v>104</v>
      </c>
      <c r="C245" s="23">
        <v>125284.0</v>
      </c>
      <c r="D245" s="23">
        <v>123837.0</v>
      </c>
      <c r="E245" s="23">
        <v>122095.0</v>
      </c>
      <c r="H245" s="22">
        <f>MEDIAN(C245:G245)</f>
        <v>123837</v>
      </c>
      <c r="I245" s="22">
        <v>251435.0</v>
      </c>
      <c r="J245" s="22">
        <v>303890.0</v>
      </c>
      <c r="K245" s="115">
        <f>(I245-H245)/H245*100</f>
        <v>103.0370568</v>
      </c>
      <c r="L245" s="115">
        <f>(J245-H245)/H245*100</f>
        <v>145.3951565</v>
      </c>
    </row>
    <row r="246">
      <c r="A246" s="57"/>
      <c r="B246" s="57"/>
      <c r="C246" s="23"/>
      <c r="D246" s="23"/>
      <c r="E246" s="23"/>
      <c r="F246" s="23"/>
      <c r="G246" s="23"/>
      <c r="K246" s="132"/>
      <c r="L246" s="132"/>
    </row>
    <row r="247">
      <c r="A247" s="104"/>
    </row>
    <row r="248">
      <c r="A248" s="106" t="s">
        <v>84</v>
      </c>
      <c r="C248" s="107" t="s">
        <v>140</v>
      </c>
    </row>
    <row r="249">
      <c r="C249" s="108" t="s">
        <v>86</v>
      </c>
      <c r="I249" s="108" t="s">
        <v>87</v>
      </c>
      <c r="O249" s="109" t="s">
        <v>36</v>
      </c>
    </row>
    <row r="250">
      <c r="C250" s="108" t="s">
        <v>88</v>
      </c>
      <c r="D250" s="108" t="s">
        <v>89</v>
      </c>
      <c r="E250" s="108" t="s">
        <v>90</v>
      </c>
      <c r="F250" s="108" t="s">
        <v>91</v>
      </c>
      <c r="G250" s="108" t="s">
        <v>92</v>
      </c>
      <c r="H250" s="108" t="s">
        <v>25</v>
      </c>
      <c r="I250" s="23" t="s">
        <v>93</v>
      </c>
      <c r="J250" s="23" t="s">
        <v>94</v>
      </c>
      <c r="K250" s="23" t="s">
        <v>95</v>
      </c>
      <c r="L250" s="23" t="s">
        <v>96</v>
      </c>
      <c r="M250" s="23" t="s">
        <v>97</v>
      </c>
      <c r="N250" s="23" t="s">
        <v>25</v>
      </c>
    </row>
    <row r="251">
      <c r="A251" s="110" t="s">
        <v>98</v>
      </c>
      <c r="B251" s="23" t="s">
        <v>99</v>
      </c>
      <c r="C251" s="23">
        <v>398.541</v>
      </c>
      <c r="D251" s="23">
        <v>611.829</v>
      </c>
      <c r="E251" s="23">
        <v>116.956</v>
      </c>
      <c r="F251" s="23">
        <v>493.693</v>
      </c>
      <c r="H251" s="22">
        <f>MEDIAN(C251:G251)</f>
        <v>446.117</v>
      </c>
      <c r="I251" s="23">
        <v>11448.698</v>
      </c>
      <c r="J251" s="23">
        <v>11661.743</v>
      </c>
      <c r="K251" s="23">
        <v>12898.416</v>
      </c>
      <c r="L251" s="23">
        <v>13305.931</v>
      </c>
      <c r="N251" s="22">
        <f>MEDIAN(I251:M251)</f>
        <v>12280.0795</v>
      </c>
      <c r="O251" s="22">
        <f t="shared" ref="O251:O253" si="75">(N251-H251)/H251*100</f>
        <v>2652.658944</v>
      </c>
    </row>
    <row r="252">
      <c r="B252" s="23" t="s">
        <v>100</v>
      </c>
      <c r="C252" s="109">
        <f t="shared" ref="C252:N252" si="74">C253-C251</f>
        <v>11170.798</v>
      </c>
      <c r="D252" s="109">
        <f t="shared" si="74"/>
        <v>11271.761</v>
      </c>
      <c r="E252" s="109">
        <f t="shared" si="74"/>
        <v>11288.949</v>
      </c>
      <c r="F252" s="109">
        <f t="shared" si="74"/>
        <v>11071.606</v>
      </c>
      <c r="G252" s="109">
        <f t="shared" si="74"/>
        <v>0</v>
      </c>
      <c r="H252" s="109">
        <f t="shared" si="74"/>
        <v>11121.202</v>
      </c>
      <c r="I252" s="109">
        <f t="shared" si="74"/>
        <v>11364.76</v>
      </c>
      <c r="J252" s="109">
        <f t="shared" si="74"/>
        <v>11599.061</v>
      </c>
      <c r="K252" s="109">
        <f t="shared" si="74"/>
        <v>11275.765</v>
      </c>
      <c r="L252" s="109">
        <f t="shared" si="74"/>
        <v>11309.99</v>
      </c>
      <c r="M252" s="109">
        <f t="shared" si="74"/>
        <v>0</v>
      </c>
      <c r="N252" s="109">
        <f t="shared" si="74"/>
        <v>11437.413</v>
      </c>
      <c r="O252" s="22">
        <f t="shared" si="75"/>
        <v>2.843316757</v>
      </c>
    </row>
    <row r="253">
      <c r="B253" s="23" t="s">
        <v>101</v>
      </c>
      <c r="C253" s="23">
        <v>11569.339</v>
      </c>
      <c r="D253" s="23">
        <v>11883.59</v>
      </c>
      <c r="E253" s="23">
        <v>11405.905</v>
      </c>
      <c r="F253" s="23">
        <v>11565.299</v>
      </c>
      <c r="H253" s="22">
        <f t="shared" ref="H253:H258" si="76">MEDIAN(C253:G253)</f>
        <v>11567.319</v>
      </c>
      <c r="I253" s="23">
        <v>22813.458</v>
      </c>
      <c r="J253" s="23">
        <v>23260.804</v>
      </c>
      <c r="K253" s="23">
        <v>24174.181</v>
      </c>
      <c r="L253" s="23">
        <v>24615.921</v>
      </c>
      <c r="N253" s="22">
        <f t="shared" ref="N253:N258" si="77">MEDIAN(I253:M253)</f>
        <v>23717.4925</v>
      </c>
      <c r="O253" s="112">
        <f t="shared" si="75"/>
        <v>105.0388037</v>
      </c>
    </row>
    <row r="254">
      <c r="A254" s="110" t="s">
        <v>87</v>
      </c>
      <c r="B254" s="113" t="s">
        <v>102</v>
      </c>
      <c r="C254" s="23">
        <v>0.0</v>
      </c>
      <c r="H254" s="22">
        <f t="shared" si="76"/>
        <v>0</v>
      </c>
      <c r="I254" s="23">
        <v>11340.207</v>
      </c>
      <c r="J254" s="23">
        <v>11546.401</v>
      </c>
      <c r="K254" s="23">
        <v>12784.714</v>
      </c>
      <c r="L254" s="23">
        <v>13158.551</v>
      </c>
      <c r="N254" s="22">
        <f t="shared" si="77"/>
        <v>12165.5575</v>
      </c>
      <c r="O254" s="22">
        <f t="shared" ref="O254:O255" si="78">(1-H254/N254)*100</f>
        <v>100</v>
      </c>
    </row>
    <row r="255">
      <c r="B255" s="113" t="s">
        <v>103</v>
      </c>
      <c r="C255" s="23">
        <v>0.0</v>
      </c>
      <c r="H255" s="22">
        <f t="shared" si="76"/>
        <v>0</v>
      </c>
      <c r="I255" s="23">
        <v>2006.0</v>
      </c>
      <c r="J255" s="23">
        <v>1819.0</v>
      </c>
      <c r="K255" s="23">
        <v>1999.0</v>
      </c>
      <c r="L255" s="23">
        <v>2479.0</v>
      </c>
      <c r="N255" s="22">
        <f t="shared" si="77"/>
        <v>2002.5</v>
      </c>
      <c r="O255" s="22">
        <f t="shared" si="78"/>
        <v>100</v>
      </c>
    </row>
    <row r="256">
      <c r="A256" s="57" t="s">
        <v>104</v>
      </c>
      <c r="C256" s="23">
        <v>183647.0</v>
      </c>
      <c r="D256" s="23">
        <v>183772.0</v>
      </c>
      <c r="E256" s="23">
        <v>180239.0</v>
      </c>
      <c r="F256" s="111">
        <v>191519.0</v>
      </c>
      <c r="H256" s="22">
        <f t="shared" si="76"/>
        <v>183709.5</v>
      </c>
      <c r="I256" s="23">
        <v>223033.0</v>
      </c>
      <c r="J256" s="23">
        <v>219213.0</v>
      </c>
      <c r="K256" s="23">
        <v>222722.0</v>
      </c>
      <c r="L256" s="23">
        <v>218056.0</v>
      </c>
      <c r="N256" s="22">
        <f t="shared" si="77"/>
        <v>220967.5</v>
      </c>
      <c r="O256" s="114">
        <f>(N256-H256)/H256*100</f>
        <v>20.28093267</v>
      </c>
    </row>
    <row r="257">
      <c r="A257" s="108" t="s">
        <v>105</v>
      </c>
      <c r="C257" s="23">
        <v>56404.0</v>
      </c>
      <c r="D257" s="23">
        <v>56404.0</v>
      </c>
      <c r="E257" s="23">
        <v>56404.0</v>
      </c>
      <c r="F257" s="23">
        <v>56404.0</v>
      </c>
      <c r="G257" s="23">
        <v>56404.0</v>
      </c>
      <c r="H257" s="22">
        <f t="shared" si="76"/>
        <v>56404</v>
      </c>
      <c r="I257" s="22">
        <f t="shared" ref="I257:L257" si="79">MEDIAN(D257:H257)</f>
        <v>56404</v>
      </c>
      <c r="J257" s="22">
        <f t="shared" si="79"/>
        <v>56404</v>
      </c>
      <c r="K257" s="22">
        <f t="shared" si="79"/>
        <v>56404</v>
      </c>
      <c r="L257" s="22">
        <f t="shared" si="79"/>
        <v>56404</v>
      </c>
      <c r="N257" s="22">
        <f t="shared" si="77"/>
        <v>56404</v>
      </c>
    </row>
    <row r="258">
      <c r="A258" s="108" t="s">
        <v>106</v>
      </c>
      <c r="C258" s="23">
        <v>99.0</v>
      </c>
      <c r="D258" s="23">
        <v>99.0</v>
      </c>
      <c r="E258" s="23">
        <v>99.0</v>
      </c>
      <c r="F258" s="23">
        <v>99.0</v>
      </c>
      <c r="G258" s="23">
        <v>99.0</v>
      </c>
      <c r="H258" s="22">
        <f t="shared" si="76"/>
        <v>99</v>
      </c>
      <c r="I258" s="22">
        <f t="shared" ref="I258:L258" si="80">MEDIAN(D258:H258)</f>
        <v>99</v>
      </c>
      <c r="J258" s="22">
        <f t="shared" si="80"/>
        <v>99</v>
      </c>
      <c r="K258" s="22">
        <f t="shared" si="80"/>
        <v>99</v>
      </c>
      <c r="L258" s="22">
        <f t="shared" si="80"/>
        <v>99</v>
      </c>
      <c r="N258" s="22">
        <f t="shared" si="77"/>
        <v>99</v>
      </c>
    </row>
    <row r="259">
      <c r="C259" s="109"/>
    </row>
    <row r="260">
      <c r="C260" s="23" t="s">
        <v>107</v>
      </c>
      <c r="D260" s="23" t="s">
        <v>108</v>
      </c>
      <c r="E260" s="23" t="s">
        <v>109</v>
      </c>
      <c r="F260" s="23" t="s">
        <v>110</v>
      </c>
      <c r="G260" s="23" t="s">
        <v>111</v>
      </c>
      <c r="H260" s="23" t="s">
        <v>25</v>
      </c>
      <c r="I260" s="23" t="s">
        <v>133</v>
      </c>
      <c r="J260" s="23" t="s">
        <v>134</v>
      </c>
      <c r="K260" s="23" t="s">
        <v>112</v>
      </c>
      <c r="L260" s="23" t="s">
        <v>113</v>
      </c>
    </row>
    <row r="261">
      <c r="A261" s="57" t="s">
        <v>104</v>
      </c>
      <c r="C261" s="23">
        <v>120405.0</v>
      </c>
      <c r="D261" s="23">
        <v>126168.0</v>
      </c>
      <c r="E261" s="23">
        <v>127686.0</v>
      </c>
      <c r="H261" s="22">
        <f>MEDIAN(C261:G261)</f>
        <v>126168</v>
      </c>
      <c r="I261" s="22">
        <v>183709.5</v>
      </c>
      <c r="J261" s="22">
        <v>220967.5</v>
      </c>
      <c r="K261" s="115">
        <f>(I261-H261)/H261*100</f>
        <v>45.60704775</v>
      </c>
      <c r="L261" s="115">
        <f>(J261-H261)/H261*100</f>
        <v>75.13751506</v>
      </c>
    </row>
    <row r="262">
      <c r="A262" s="57"/>
      <c r="B262" s="57"/>
      <c r="C262" s="23"/>
      <c r="D262" s="23"/>
      <c r="E262" s="23"/>
      <c r="F262" s="23"/>
      <c r="G262" s="23"/>
      <c r="K262" s="132"/>
      <c r="L262" s="132"/>
    </row>
    <row r="263">
      <c r="A263" s="57"/>
      <c r="B263" s="57"/>
      <c r="C263" s="23" t="s">
        <v>116</v>
      </c>
      <c r="D263" s="22">
        <v>446.11699999999996</v>
      </c>
      <c r="E263" s="22">
        <v>12280.0795</v>
      </c>
      <c r="F263" s="22">
        <v>11121.202</v>
      </c>
      <c r="G263" s="22">
        <v>11437.413</v>
      </c>
      <c r="H263" s="22">
        <v>11567.319</v>
      </c>
      <c r="I263" s="22">
        <v>23717.4925</v>
      </c>
      <c r="K263" s="132"/>
      <c r="L263" s="132"/>
    </row>
    <row r="264">
      <c r="A264" s="57"/>
      <c r="B264" s="57"/>
      <c r="C264" s="23" t="s">
        <v>117</v>
      </c>
      <c r="D264" s="116">
        <v>444.752</v>
      </c>
      <c r="E264" s="116">
        <v>12559.744</v>
      </c>
      <c r="F264" s="116">
        <v>19228.596999999998</v>
      </c>
      <c r="G264" s="116">
        <v>18739.17</v>
      </c>
      <c r="H264" s="22">
        <v>19673.349</v>
      </c>
      <c r="I264" s="22">
        <v>31298.914</v>
      </c>
      <c r="K264" s="132"/>
      <c r="L264" s="132"/>
    </row>
    <row r="265">
      <c r="C265" s="23" t="s">
        <v>118</v>
      </c>
      <c r="D265" s="22">
        <v>472.82</v>
      </c>
      <c r="E265" s="22">
        <v>12139.241</v>
      </c>
      <c r="F265" s="22">
        <v>35853.853</v>
      </c>
      <c r="G265" s="22">
        <v>35295.756</v>
      </c>
      <c r="H265" s="22">
        <v>36326.673</v>
      </c>
      <c r="I265" s="22">
        <v>47434.997</v>
      </c>
    </row>
    <row r="266">
      <c r="C266" s="23"/>
    </row>
    <row r="267">
      <c r="C267" s="23"/>
    </row>
    <row r="268">
      <c r="A268" s="103" t="s">
        <v>141</v>
      </c>
    </row>
    <row r="269">
      <c r="A269" s="104"/>
    </row>
    <row r="270">
      <c r="A270" s="106" t="s">
        <v>84</v>
      </c>
      <c r="C270" s="107" t="s">
        <v>142</v>
      </c>
    </row>
    <row r="271">
      <c r="C271" s="108" t="s">
        <v>86</v>
      </c>
      <c r="I271" s="108" t="s">
        <v>87</v>
      </c>
      <c r="O271" s="109" t="s">
        <v>36</v>
      </c>
    </row>
    <row r="272">
      <c r="C272" s="108" t="s">
        <v>88</v>
      </c>
      <c r="D272" s="108" t="s">
        <v>89</v>
      </c>
      <c r="E272" s="108" t="s">
        <v>90</v>
      </c>
      <c r="F272" s="108" t="s">
        <v>91</v>
      </c>
      <c r="G272" s="108" t="s">
        <v>92</v>
      </c>
      <c r="H272" s="108" t="s">
        <v>25</v>
      </c>
      <c r="I272" s="23" t="s">
        <v>93</v>
      </c>
      <c r="J272" s="23" t="s">
        <v>94</v>
      </c>
      <c r="K272" s="23" t="s">
        <v>95</v>
      </c>
      <c r="L272" s="23" t="s">
        <v>96</v>
      </c>
      <c r="M272" s="23" t="s">
        <v>97</v>
      </c>
      <c r="N272" s="23" t="s">
        <v>25</v>
      </c>
    </row>
    <row r="273">
      <c r="A273" s="110" t="s">
        <v>98</v>
      </c>
      <c r="B273" s="23" t="s">
        <v>99</v>
      </c>
      <c r="C273" s="23">
        <v>570.982</v>
      </c>
      <c r="D273" s="23">
        <v>399.876</v>
      </c>
      <c r="E273" s="23">
        <v>444.079</v>
      </c>
      <c r="F273" s="23">
        <v>483.716</v>
      </c>
      <c r="G273" s="23">
        <v>447.013</v>
      </c>
      <c r="H273" s="22">
        <f>MEDIAN(C273:G273)</f>
        <v>447.013</v>
      </c>
      <c r="I273" s="23">
        <v>12807.024</v>
      </c>
      <c r="J273" s="23">
        <v>11052.328</v>
      </c>
      <c r="K273" s="23">
        <v>13197.392</v>
      </c>
      <c r="L273" s="23">
        <v>14006.938</v>
      </c>
      <c r="M273" s="23">
        <v>16758.642</v>
      </c>
      <c r="N273" s="22">
        <f>MEDIAN(I273:M273)</f>
        <v>13197.392</v>
      </c>
      <c r="O273" s="22">
        <f t="shared" ref="O273:O275" si="82">(N273-H273)/H273*100</f>
        <v>2852.350826</v>
      </c>
    </row>
    <row r="274">
      <c r="B274" s="23" t="s">
        <v>100</v>
      </c>
      <c r="C274" s="109">
        <f t="shared" ref="C274:N274" si="81">C275-C273</f>
        <v>27289.8</v>
      </c>
      <c r="D274" s="109">
        <f t="shared" si="81"/>
        <v>27120.944</v>
      </c>
      <c r="E274" s="109">
        <f t="shared" si="81"/>
        <v>33739.046</v>
      </c>
      <c r="F274" s="109">
        <f t="shared" si="81"/>
        <v>36012.92</v>
      </c>
      <c r="G274" s="109">
        <f t="shared" si="81"/>
        <v>30110.289</v>
      </c>
      <c r="H274" s="109">
        <f t="shared" si="81"/>
        <v>30110.289</v>
      </c>
      <c r="I274" s="109">
        <f t="shared" si="81"/>
        <v>34631.431</v>
      </c>
      <c r="J274" s="109">
        <f t="shared" si="81"/>
        <v>35184.598</v>
      </c>
      <c r="K274" s="109">
        <f t="shared" si="81"/>
        <v>26721.515</v>
      </c>
      <c r="L274" s="109">
        <f t="shared" si="81"/>
        <v>24455.105</v>
      </c>
      <c r="M274" s="109">
        <f t="shared" si="81"/>
        <v>24814.545</v>
      </c>
      <c r="N274" s="109">
        <f t="shared" si="81"/>
        <v>28375.795</v>
      </c>
      <c r="O274" s="22">
        <f t="shared" si="82"/>
        <v>-5.760469453</v>
      </c>
    </row>
    <row r="275">
      <c r="B275" s="23" t="s">
        <v>101</v>
      </c>
      <c r="C275" s="23">
        <v>27860.782</v>
      </c>
      <c r="D275" s="23">
        <v>27520.82</v>
      </c>
      <c r="E275" s="23">
        <v>34183.125</v>
      </c>
      <c r="F275" s="23">
        <v>36496.636</v>
      </c>
      <c r="G275" s="23">
        <v>30557.302</v>
      </c>
      <c r="H275" s="22">
        <f t="shared" ref="H275:H280" si="83">MEDIAN(C275:G275)</f>
        <v>30557.302</v>
      </c>
      <c r="I275" s="23">
        <v>47438.455</v>
      </c>
      <c r="J275" s="23">
        <v>46236.926</v>
      </c>
      <c r="K275" s="23">
        <v>39918.907</v>
      </c>
      <c r="L275" s="23">
        <v>38462.043</v>
      </c>
      <c r="M275" s="23">
        <v>41573.187</v>
      </c>
      <c r="N275" s="22">
        <f t="shared" ref="N275:N278" si="84">MEDIAN(I275:M275)</f>
        <v>41573.187</v>
      </c>
      <c r="O275" s="112">
        <f t="shared" si="82"/>
        <v>36.04992679</v>
      </c>
    </row>
    <row r="276">
      <c r="A276" s="110" t="s">
        <v>87</v>
      </c>
      <c r="B276" s="113" t="s">
        <v>102</v>
      </c>
      <c r="C276" s="23">
        <v>0.0</v>
      </c>
      <c r="H276" s="22">
        <f t="shared" si="83"/>
        <v>0</v>
      </c>
      <c r="I276" s="23">
        <v>12307.37</v>
      </c>
      <c r="J276" s="23">
        <v>10889.995</v>
      </c>
      <c r="K276" s="23">
        <v>13810.23</v>
      </c>
      <c r="L276" s="23">
        <v>13897.55</v>
      </c>
      <c r="M276" s="23">
        <v>15929.788</v>
      </c>
      <c r="N276" s="22">
        <f t="shared" si="84"/>
        <v>13810.23</v>
      </c>
      <c r="O276" s="22">
        <f t="shared" ref="O276:O277" si="85">(1-H276/N276)*100</f>
        <v>100</v>
      </c>
    </row>
    <row r="277">
      <c r="B277" s="113" t="s">
        <v>103</v>
      </c>
      <c r="C277" s="23">
        <v>0.0</v>
      </c>
      <c r="H277" s="22">
        <f t="shared" si="83"/>
        <v>0</v>
      </c>
      <c r="I277" s="23">
        <v>2003.0</v>
      </c>
      <c r="J277" s="23">
        <v>1472.0</v>
      </c>
      <c r="K277" s="23">
        <v>1999.0</v>
      </c>
      <c r="L277" s="23">
        <v>1991.0</v>
      </c>
      <c r="M277" s="23">
        <v>2004.0</v>
      </c>
      <c r="N277" s="22">
        <f t="shared" si="84"/>
        <v>1999</v>
      </c>
      <c r="O277" s="22">
        <f t="shared" si="85"/>
        <v>100</v>
      </c>
    </row>
    <row r="278">
      <c r="A278" s="57" t="s">
        <v>104</v>
      </c>
      <c r="C278" s="23">
        <v>3966246.0</v>
      </c>
      <c r="D278" s="23">
        <v>3939112.0</v>
      </c>
      <c r="E278" s="23">
        <v>3988991.0</v>
      </c>
      <c r="F278" s="23">
        <v>4115933.0</v>
      </c>
      <c r="G278" s="23">
        <v>3942511.0</v>
      </c>
      <c r="H278" s="22">
        <f t="shared" si="83"/>
        <v>3966246</v>
      </c>
      <c r="I278" s="23">
        <v>4314789.0</v>
      </c>
      <c r="J278" s="23">
        <v>4368816.0</v>
      </c>
      <c r="K278" s="23">
        <v>4234177.0</v>
      </c>
      <c r="L278" s="23">
        <v>4360477.0</v>
      </c>
      <c r="M278" s="23">
        <v>4475807.0</v>
      </c>
      <c r="N278" s="22">
        <f t="shared" si="84"/>
        <v>4360477</v>
      </c>
      <c r="O278" s="114">
        <f>(N278-H278)/H278*100</f>
        <v>9.939650743</v>
      </c>
    </row>
    <row r="279">
      <c r="A279" s="108" t="s">
        <v>105</v>
      </c>
      <c r="C279" s="23">
        <v>47332.0</v>
      </c>
      <c r="D279" s="23">
        <v>47332.0</v>
      </c>
      <c r="E279" s="23">
        <v>47332.0</v>
      </c>
      <c r="F279" s="23">
        <v>47332.0</v>
      </c>
      <c r="G279" s="23">
        <v>47332.0</v>
      </c>
      <c r="H279" s="22">
        <f t="shared" si="83"/>
        <v>47332</v>
      </c>
      <c r="I279" s="23">
        <v>47332.0</v>
      </c>
      <c r="J279" s="23">
        <v>47332.0</v>
      </c>
      <c r="K279" s="23">
        <v>47332.0</v>
      </c>
      <c r="L279" s="23">
        <v>47332.0</v>
      </c>
      <c r="M279" s="23">
        <v>47332.0</v>
      </c>
      <c r="N279" s="23">
        <v>47332.0</v>
      </c>
    </row>
    <row r="280">
      <c r="A280" s="108" t="s">
        <v>106</v>
      </c>
      <c r="C280" s="23">
        <v>99.0</v>
      </c>
      <c r="D280" s="23">
        <v>99.0</v>
      </c>
      <c r="E280" s="23">
        <v>99.0</v>
      </c>
      <c r="F280" s="23">
        <v>99.0</v>
      </c>
      <c r="G280" s="23">
        <v>99.0</v>
      </c>
      <c r="H280" s="22">
        <f t="shared" si="83"/>
        <v>99</v>
      </c>
      <c r="I280" s="23">
        <v>99.0</v>
      </c>
      <c r="J280" s="23">
        <v>99.0</v>
      </c>
      <c r="K280" s="23">
        <v>99.0</v>
      </c>
      <c r="L280" s="23">
        <v>99.0</v>
      </c>
      <c r="M280" s="23">
        <v>99.0</v>
      </c>
      <c r="N280" s="23">
        <v>99.0</v>
      </c>
    </row>
    <row r="281">
      <c r="C281" s="109"/>
    </row>
    <row r="282">
      <c r="C282" s="23" t="s">
        <v>107</v>
      </c>
      <c r="D282" s="23" t="s">
        <v>108</v>
      </c>
      <c r="E282" s="23" t="s">
        <v>109</v>
      </c>
      <c r="F282" s="23" t="s">
        <v>110</v>
      </c>
      <c r="G282" s="23" t="s">
        <v>111</v>
      </c>
      <c r="H282" s="23" t="s">
        <v>25</v>
      </c>
      <c r="I282" s="23" t="s">
        <v>133</v>
      </c>
      <c r="J282" s="23" t="s">
        <v>134</v>
      </c>
      <c r="K282" s="23" t="s">
        <v>112</v>
      </c>
      <c r="L282" s="23" t="s">
        <v>113</v>
      </c>
    </row>
    <row r="283">
      <c r="A283" s="57" t="s">
        <v>104</v>
      </c>
      <c r="C283" s="23">
        <v>3946561.0</v>
      </c>
      <c r="D283" s="23">
        <v>4099733.0</v>
      </c>
      <c r="E283" s="23">
        <v>3930519.0</v>
      </c>
      <c r="F283" s="23">
        <v>3899008.0</v>
      </c>
      <c r="G283" s="23">
        <v>3909190.0</v>
      </c>
      <c r="H283" s="22">
        <f>MEDIAN(D283:G283)</f>
        <v>3919854.5</v>
      </c>
      <c r="I283" s="22">
        <v>3966246.0</v>
      </c>
      <c r="J283" s="22">
        <v>4360477.0</v>
      </c>
      <c r="K283" s="115">
        <f>(I283-H283)/H283*100</f>
        <v>1.183500561</v>
      </c>
      <c r="L283" s="115">
        <f>(J283-H283)/H283*100</f>
        <v>11.24078713</v>
      </c>
    </row>
    <row r="284">
      <c r="A284" s="104"/>
    </row>
    <row r="285">
      <c r="A285" s="106" t="s">
        <v>84</v>
      </c>
      <c r="C285" s="133" t="s">
        <v>143</v>
      </c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</row>
    <row r="286">
      <c r="C286" s="108" t="s">
        <v>86</v>
      </c>
      <c r="I286" s="108" t="s">
        <v>87</v>
      </c>
      <c r="O286" s="109" t="s">
        <v>36</v>
      </c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</row>
    <row r="287">
      <c r="C287" s="108" t="s">
        <v>88</v>
      </c>
      <c r="D287" s="108" t="s">
        <v>89</v>
      </c>
      <c r="E287" s="108" t="s">
        <v>90</v>
      </c>
      <c r="F287" s="108" t="s">
        <v>91</v>
      </c>
      <c r="G287" s="108" t="s">
        <v>92</v>
      </c>
      <c r="H287" s="108" t="s">
        <v>25</v>
      </c>
      <c r="I287" s="23" t="s">
        <v>93</v>
      </c>
      <c r="J287" s="23" t="s">
        <v>94</v>
      </c>
      <c r="K287" s="23" t="s">
        <v>95</v>
      </c>
      <c r="L287" s="23" t="s">
        <v>96</v>
      </c>
      <c r="M287" s="23" t="s">
        <v>97</v>
      </c>
      <c r="N287" s="23" t="s">
        <v>25</v>
      </c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</row>
    <row r="288">
      <c r="A288" s="110" t="s">
        <v>98</v>
      </c>
      <c r="B288" s="23" t="s">
        <v>99</v>
      </c>
      <c r="C288" s="23">
        <v>437.333</v>
      </c>
      <c r="D288" s="23">
        <v>118.678</v>
      </c>
      <c r="E288" s="23">
        <v>423.86</v>
      </c>
      <c r="F288" s="23">
        <v>470.838</v>
      </c>
      <c r="G288" s="23">
        <v>435.906</v>
      </c>
      <c r="H288" s="22">
        <f>MEDIAN(C288:G288)</f>
        <v>435.906</v>
      </c>
      <c r="J288" s="23">
        <v>13095.919</v>
      </c>
      <c r="K288" s="23">
        <v>12309.264</v>
      </c>
      <c r="L288" s="23">
        <v>12552.877</v>
      </c>
      <c r="M288" s="23">
        <v>13089.793</v>
      </c>
      <c r="N288" s="22">
        <f>MEDIAN(I288:M288)</f>
        <v>12821.335</v>
      </c>
      <c r="O288" s="22">
        <f t="shared" ref="O288:O290" si="87">(N288-H288)/H288*100</f>
        <v>2841.3073</v>
      </c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</row>
    <row r="289">
      <c r="B289" s="23" t="s">
        <v>100</v>
      </c>
      <c r="C289" s="109">
        <f t="shared" ref="C289:N289" si="86">C290-C288</f>
        <v>5988.733</v>
      </c>
      <c r="D289" s="109">
        <f t="shared" si="86"/>
        <v>10006.034</v>
      </c>
      <c r="E289" s="109">
        <f t="shared" si="86"/>
        <v>6846.592</v>
      </c>
      <c r="F289" s="109">
        <f t="shared" si="86"/>
        <v>9820.773</v>
      </c>
      <c r="G289" s="109">
        <f t="shared" si="86"/>
        <v>6574.54</v>
      </c>
      <c r="H289" s="109">
        <f t="shared" si="86"/>
        <v>6834.546</v>
      </c>
      <c r="I289" s="109">
        <f t="shared" si="86"/>
        <v>0</v>
      </c>
      <c r="J289" s="109">
        <f t="shared" si="86"/>
        <v>5171.197</v>
      </c>
      <c r="K289" s="109">
        <f t="shared" si="86"/>
        <v>5909.493</v>
      </c>
      <c r="L289" s="109">
        <f t="shared" si="86"/>
        <v>4643.712</v>
      </c>
      <c r="M289" s="109">
        <f t="shared" si="86"/>
        <v>11338.107</v>
      </c>
      <c r="N289" s="109">
        <f t="shared" si="86"/>
        <v>5421.6015</v>
      </c>
      <c r="O289" s="22">
        <f t="shared" si="87"/>
        <v>-20.67356778</v>
      </c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</row>
    <row r="290">
      <c r="B290" s="23" t="s">
        <v>101</v>
      </c>
      <c r="C290" s="23">
        <v>6426.066</v>
      </c>
      <c r="D290" s="23">
        <v>10124.712</v>
      </c>
      <c r="E290" s="23">
        <v>7270.452</v>
      </c>
      <c r="F290" s="23">
        <v>10291.611</v>
      </c>
      <c r="G290" s="23">
        <v>7010.446</v>
      </c>
      <c r="H290" s="22">
        <f t="shared" ref="H290:H295" si="88">MEDIAN(C290:G290)</f>
        <v>7270.452</v>
      </c>
      <c r="J290" s="23">
        <v>18267.116</v>
      </c>
      <c r="K290" s="23">
        <v>18218.757</v>
      </c>
      <c r="L290" s="23">
        <v>17196.589</v>
      </c>
      <c r="M290" s="23">
        <v>24427.9</v>
      </c>
      <c r="N290" s="22">
        <f t="shared" ref="N290:N293" si="89">MEDIAN(I290:M290)</f>
        <v>18242.9365</v>
      </c>
      <c r="O290" s="112">
        <f t="shared" si="87"/>
        <v>150.9188768</v>
      </c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</row>
    <row r="291">
      <c r="A291" s="110" t="s">
        <v>87</v>
      </c>
      <c r="B291" s="113" t="s">
        <v>102</v>
      </c>
      <c r="C291" s="23">
        <v>0.0</v>
      </c>
      <c r="H291" s="22">
        <f t="shared" si="88"/>
        <v>0</v>
      </c>
      <c r="J291" s="23">
        <v>12981.235</v>
      </c>
      <c r="K291" s="23">
        <v>12192.242</v>
      </c>
      <c r="L291" s="23">
        <v>12422.05</v>
      </c>
      <c r="M291" s="23">
        <v>12316.104</v>
      </c>
      <c r="N291" s="22">
        <f t="shared" si="89"/>
        <v>12369.077</v>
      </c>
      <c r="O291" s="22">
        <f t="shared" ref="O291:O292" si="90">(1-H291/N291)*100</f>
        <v>100</v>
      </c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</row>
    <row r="292">
      <c r="B292" s="113" t="s">
        <v>103</v>
      </c>
      <c r="C292" s="23">
        <v>0.0</v>
      </c>
      <c r="H292" s="22">
        <f t="shared" si="88"/>
        <v>0</v>
      </c>
      <c r="J292" s="23">
        <v>1999.0</v>
      </c>
      <c r="K292" s="23">
        <v>1995.0</v>
      </c>
      <c r="L292" s="23">
        <v>1787.0</v>
      </c>
      <c r="M292" s="23">
        <v>2002.0</v>
      </c>
      <c r="N292" s="22">
        <f t="shared" si="89"/>
        <v>1997</v>
      </c>
      <c r="O292" s="22">
        <f t="shared" si="90"/>
        <v>100</v>
      </c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</row>
    <row r="293">
      <c r="A293" s="57" t="s">
        <v>104</v>
      </c>
      <c r="C293" s="23">
        <v>178146.0</v>
      </c>
      <c r="D293" s="23">
        <v>177527.0</v>
      </c>
      <c r="E293" s="23">
        <v>191183.0</v>
      </c>
      <c r="F293" s="23">
        <v>181753.0</v>
      </c>
      <c r="G293" s="23">
        <v>178831.0</v>
      </c>
      <c r="H293" s="22">
        <f t="shared" si="88"/>
        <v>178831</v>
      </c>
      <c r="J293" s="23">
        <v>201573.0</v>
      </c>
      <c r="K293" s="23">
        <v>212208.0</v>
      </c>
      <c r="L293" s="23">
        <v>209280.0</v>
      </c>
      <c r="M293" s="23">
        <v>206204.0</v>
      </c>
      <c r="N293" s="22">
        <f t="shared" si="89"/>
        <v>207742</v>
      </c>
      <c r="O293" s="114">
        <f>(N293-H293)/H293*100</f>
        <v>16.16666014</v>
      </c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</row>
    <row r="294">
      <c r="A294" s="108" t="s">
        <v>105</v>
      </c>
      <c r="C294" s="23">
        <v>16212.0</v>
      </c>
      <c r="D294" s="23">
        <v>16212.0</v>
      </c>
      <c r="E294" s="23">
        <v>16212.0</v>
      </c>
      <c r="F294" s="23">
        <v>16212.0</v>
      </c>
      <c r="G294" s="23">
        <v>16212.0</v>
      </c>
      <c r="H294" s="22">
        <f t="shared" si="88"/>
        <v>16212</v>
      </c>
      <c r="J294" s="23">
        <v>16212.0</v>
      </c>
      <c r="K294" s="23">
        <v>16212.0</v>
      </c>
      <c r="L294" s="23">
        <v>16212.0</v>
      </c>
      <c r="M294" s="23">
        <v>16212.0</v>
      </c>
      <c r="N294" s="23">
        <v>16212.0</v>
      </c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</row>
    <row r="295">
      <c r="A295" s="108" t="s">
        <v>106</v>
      </c>
      <c r="C295" s="23">
        <v>72.0</v>
      </c>
      <c r="D295" s="23">
        <v>72.0</v>
      </c>
      <c r="E295" s="23">
        <v>72.0</v>
      </c>
      <c r="F295" s="23">
        <v>72.0</v>
      </c>
      <c r="G295" s="23">
        <v>72.0</v>
      </c>
      <c r="H295" s="22">
        <f t="shared" si="88"/>
        <v>72</v>
      </c>
      <c r="J295" s="23">
        <v>72.0</v>
      </c>
      <c r="K295" s="23">
        <v>72.0</v>
      </c>
      <c r="L295" s="23">
        <v>72.0</v>
      </c>
      <c r="M295" s="23">
        <v>72.0</v>
      </c>
      <c r="N295" s="23">
        <v>72.0</v>
      </c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</row>
    <row r="296">
      <c r="C296" s="109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</row>
    <row r="297">
      <c r="C297" s="23" t="s">
        <v>107</v>
      </c>
      <c r="D297" s="23" t="s">
        <v>108</v>
      </c>
      <c r="E297" s="23" t="s">
        <v>109</v>
      </c>
      <c r="F297" s="23" t="s">
        <v>110</v>
      </c>
      <c r="G297" s="23" t="s">
        <v>111</v>
      </c>
      <c r="H297" s="23" t="s">
        <v>25</v>
      </c>
      <c r="I297" s="23" t="s">
        <v>133</v>
      </c>
      <c r="J297" s="23" t="s">
        <v>134</v>
      </c>
      <c r="K297" s="23" t="s">
        <v>112</v>
      </c>
      <c r="L297" s="23" t="s">
        <v>113</v>
      </c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</row>
    <row r="298">
      <c r="A298" s="57" t="s">
        <v>104</v>
      </c>
      <c r="C298" s="23">
        <v>167903.0</v>
      </c>
      <c r="D298" s="23">
        <v>178962.0</v>
      </c>
      <c r="E298" s="23">
        <v>155669.0</v>
      </c>
      <c r="F298" s="23">
        <v>155511.0</v>
      </c>
      <c r="G298" s="23">
        <v>158318.0</v>
      </c>
      <c r="H298" s="22">
        <f>MEDIAN(D298:G298)</f>
        <v>156993.5</v>
      </c>
      <c r="I298" s="22">
        <v>178831.0</v>
      </c>
      <c r="J298" s="22">
        <v>207742.0</v>
      </c>
      <c r="K298" s="115">
        <f>(I298-H298)/H298*100</f>
        <v>13.90981155</v>
      </c>
      <c r="L298" s="115">
        <f>(J298-H298)/H298*100</f>
        <v>32.32522366</v>
      </c>
      <c r="P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</row>
    <row r="299">
      <c r="A299" s="134"/>
      <c r="B299" s="134"/>
      <c r="C299" s="118"/>
      <c r="D299" s="118"/>
      <c r="E299" s="118"/>
      <c r="F299" s="118"/>
      <c r="G299" s="118"/>
      <c r="H299" s="105"/>
      <c r="I299" s="105"/>
      <c r="J299" s="105"/>
      <c r="K299" s="132"/>
      <c r="L299" s="132"/>
      <c r="M299" s="105"/>
      <c r="N299" s="105"/>
      <c r="O299" s="105"/>
      <c r="P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</row>
    <row r="300">
      <c r="A300" s="104"/>
    </row>
    <row r="301">
      <c r="A301" s="106" t="s">
        <v>84</v>
      </c>
      <c r="C301" s="107" t="s">
        <v>144</v>
      </c>
    </row>
    <row r="302">
      <c r="C302" s="108" t="s">
        <v>86</v>
      </c>
      <c r="I302" s="108" t="s">
        <v>87</v>
      </c>
      <c r="O302" s="109" t="s">
        <v>36</v>
      </c>
    </row>
    <row r="303">
      <c r="C303" s="108" t="s">
        <v>88</v>
      </c>
      <c r="D303" s="108" t="s">
        <v>89</v>
      </c>
      <c r="E303" s="108" t="s">
        <v>90</v>
      </c>
      <c r="F303" s="108" t="s">
        <v>91</v>
      </c>
      <c r="G303" s="108" t="s">
        <v>92</v>
      </c>
      <c r="H303" s="108" t="s">
        <v>25</v>
      </c>
      <c r="I303" s="23" t="s">
        <v>93</v>
      </c>
      <c r="J303" s="23" t="s">
        <v>94</v>
      </c>
      <c r="K303" s="23" t="s">
        <v>95</v>
      </c>
      <c r="L303" s="23" t="s">
        <v>96</v>
      </c>
      <c r="M303" s="23" t="s">
        <v>97</v>
      </c>
      <c r="N303" s="23" t="s">
        <v>25</v>
      </c>
    </row>
    <row r="304">
      <c r="A304" s="110" t="s">
        <v>98</v>
      </c>
      <c r="B304" s="23" t="s">
        <v>99</v>
      </c>
      <c r="C304" s="23">
        <v>501.328</v>
      </c>
      <c r="D304" s="23">
        <v>426.733</v>
      </c>
      <c r="E304" s="23">
        <v>441.287</v>
      </c>
      <c r="H304" s="22">
        <f>MEDIAN(C304:G304)</f>
        <v>441.287</v>
      </c>
      <c r="I304" s="23">
        <v>11556.639</v>
      </c>
      <c r="J304" s="23">
        <v>11823.802</v>
      </c>
      <c r="K304" s="23">
        <v>11172.167</v>
      </c>
      <c r="N304" s="22">
        <f>MEDIAN(I304:M304)</f>
        <v>11556.639</v>
      </c>
      <c r="O304" s="22">
        <f t="shared" ref="O304:O306" si="92">(N304-H304)/H304*100</f>
        <v>2518.848731</v>
      </c>
    </row>
    <row r="305">
      <c r="B305" s="23" t="s">
        <v>100</v>
      </c>
      <c r="C305" s="109">
        <f t="shared" ref="C305:N305" si="91">C306-C304</f>
        <v>4311.725</v>
      </c>
      <c r="D305" s="109">
        <f t="shared" si="91"/>
        <v>5131.499</v>
      </c>
      <c r="E305" s="109">
        <f t="shared" si="91"/>
        <v>5438.558</v>
      </c>
      <c r="F305" s="109">
        <f t="shared" si="91"/>
        <v>0</v>
      </c>
      <c r="G305" s="109">
        <f t="shared" si="91"/>
        <v>0</v>
      </c>
      <c r="H305" s="109">
        <f t="shared" si="91"/>
        <v>5116.945</v>
      </c>
      <c r="I305" s="109">
        <f t="shared" si="91"/>
        <v>3327.316</v>
      </c>
      <c r="J305" s="109">
        <f t="shared" si="91"/>
        <v>3210.515</v>
      </c>
      <c r="K305" s="109">
        <f t="shared" si="91"/>
        <v>3609.674</v>
      </c>
      <c r="L305" s="109">
        <f t="shared" si="91"/>
        <v>0</v>
      </c>
      <c r="M305" s="109">
        <f t="shared" si="91"/>
        <v>0</v>
      </c>
      <c r="N305" s="109">
        <f t="shared" si="91"/>
        <v>3327.316</v>
      </c>
      <c r="O305" s="22">
        <f t="shared" si="92"/>
        <v>-34.97456002</v>
      </c>
    </row>
    <row r="306">
      <c r="B306" s="23" t="s">
        <v>101</v>
      </c>
      <c r="C306" s="23">
        <v>4813.053</v>
      </c>
      <c r="D306" s="23">
        <v>5558.232</v>
      </c>
      <c r="E306" s="23">
        <v>5879.845</v>
      </c>
      <c r="H306" s="22">
        <f t="shared" ref="H306:H311" si="93">MEDIAN(C306:G306)</f>
        <v>5558.232</v>
      </c>
      <c r="I306" s="23">
        <v>14883.955</v>
      </c>
      <c r="J306" s="23">
        <v>15034.317</v>
      </c>
      <c r="K306" s="23">
        <v>14781.841</v>
      </c>
      <c r="N306" s="22">
        <f t="shared" ref="N306:N309" si="94">MEDIAN(I306:M306)</f>
        <v>14883.955</v>
      </c>
      <c r="O306" s="112">
        <f t="shared" si="92"/>
        <v>167.7821833</v>
      </c>
    </row>
    <row r="307">
      <c r="A307" s="110" t="s">
        <v>87</v>
      </c>
      <c r="B307" s="113" t="s">
        <v>102</v>
      </c>
      <c r="C307" s="23">
        <v>0.0</v>
      </c>
      <c r="H307" s="22">
        <f t="shared" si="93"/>
        <v>0</v>
      </c>
      <c r="I307" s="23">
        <v>11449.27</v>
      </c>
      <c r="J307" s="23">
        <v>11710.569</v>
      </c>
      <c r="K307" s="23">
        <v>11334.01</v>
      </c>
      <c r="N307" s="22">
        <f t="shared" si="94"/>
        <v>11449.27</v>
      </c>
      <c r="O307" s="22">
        <f t="shared" ref="O307:O308" si="95">(1-H307/N307)*100</f>
        <v>100</v>
      </c>
    </row>
    <row r="308">
      <c r="B308" s="113" t="s">
        <v>103</v>
      </c>
      <c r="C308" s="23">
        <v>0.0</v>
      </c>
      <c r="H308" s="22">
        <f t="shared" si="93"/>
        <v>0</v>
      </c>
      <c r="I308" s="23">
        <v>2017.0</v>
      </c>
      <c r="J308" s="23">
        <v>2007.0</v>
      </c>
      <c r="K308" s="23">
        <v>2019.0</v>
      </c>
      <c r="N308" s="22">
        <f t="shared" si="94"/>
        <v>2017</v>
      </c>
      <c r="O308" s="22">
        <f t="shared" si="95"/>
        <v>100</v>
      </c>
    </row>
    <row r="309">
      <c r="A309" s="57" t="s">
        <v>104</v>
      </c>
      <c r="C309" s="23">
        <v>50616.0</v>
      </c>
      <c r="D309" s="23">
        <v>51564.0</v>
      </c>
      <c r="E309" s="23">
        <v>52902.0</v>
      </c>
      <c r="H309" s="22">
        <f t="shared" si="93"/>
        <v>51564</v>
      </c>
      <c r="I309" s="23">
        <v>84264.0</v>
      </c>
      <c r="J309" s="23">
        <v>88147.0</v>
      </c>
      <c r="K309" s="23">
        <v>77320.0</v>
      </c>
      <c r="N309" s="22">
        <f t="shared" si="94"/>
        <v>84264</v>
      </c>
      <c r="O309" s="114">
        <f>(N309-H309)/H309*100</f>
        <v>63.41633698</v>
      </c>
    </row>
    <row r="310">
      <c r="A310" s="108" t="s">
        <v>105</v>
      </c>
      <c r="C310" s="23">
        <v>5564.0</v>
      </c>
      <c r="D310" s="23">
        <v>5564.0</v>
      </c>
      <c r="E310" s="23">
        <v>5564.0</v>
      </c>
      <c r="F310" s="23">
        <v>5564.0</v>
      </c>
      <c r="G310" s="23">
        <v>5564.0</v>
      </c>
      <c r="H310" s="22">
        <f t="shared" si="93"/>
        <v>5564</v>
      </c>
      <c r="N310" s="23">
        <v>16212.0</v>
      </c>
    </row>
    <row r="311">
      <c r="A311" s="108" t="s">
        <v>106</v>
      </c>
      <c r="C311" s="23">
        <v>98.0</v>
      </c>
      <c r="D311" s="23">
        <v>98.0</v>
      </c>
      <c r="E311" s="23">
        <v>98.0</v>
      </c>
      <c r="F311" s="23">
        <v>98.0</v>
      </c>
      <c r="G311" s="23">
        <v>98.0</v>
      </c>
      <c r="H311" s="22">
        <f t="shared" si="93"/>
        <v>98</v>
      </c>
      <c r="N311" s="23">
        <v>72.0</v>
      </c>
    </row>
    <row r="312">
      <c r="C312" s="109"/>
    </row>
    <row r="313">
      <c r="C313" s="23" t="s">
        <v>107</v>
      </c>
      <c r="D313" s="23" t="s">
        <v>108</v>
      </c>
      <c r="E313" s="23" t="s">
        <v>109</v>
      </c>
      <c r="F313" s="23" t="s">
        <v>110</v>
      </c>
      <c r="G313" s="23" t="s">
        <v>111</v>
      </c>
      <c r="H313" s="23" t="s">
        <v>25</v>
      </c>
      <c r="I313" s="23" t="s">
        <v>133</v>
      </c>
      <c r="J313" s="23" t="s">
        <v>134</v>
      </c>
      <c r="K313" s="23" t="s">
        <v>112</v>
      </c>
      <c r="L313" s="23" t="s">
        <v>113</v>
      </c>
    </row>
    <row r="314">
      <c r="A314" s="57" t="s">
        <v>104</v>
      </c>
      <c r="C314" s="23">
        <v>55286.0</v>
      </c>
      <c r="D314" s="23">
        <v>60419.0</v>
      </c>
      <c r="E314" s="23">
        <v>40300.0</v>
      </c>
      <c r="F314" s="23">
        <v>44789.0</v>
      </c>
      <c r="G314" s="23">
        <v>44626.0</v>
      </c>
      <c r="H314" s="22">
        <f>MEDIAN(D314:G314)</f>
        <v>44707.5</v>
      </c>
      <c r="I314" s="22">
        <v>51564.0</v>
      </c>
      <c r="J314" s="22">
        <v>84264.0</v>
      </c>
      <c r="K314" s="115">
        <f>(I314-H314)/H314*100</f>
        <v>15.33635296</v>
      </c>
      <c r="L314" s="115">
        <f>(J314-H314)/H314*100</f>
        <v>88.47844321</v>
      </c>
    </row>
    <row r="316">
      <c r="C316" s="23" t="s">
        <v>116</v>
      </c>
      <c r="D316" s="22">
        <v>441.287</v>
      </c>
      <c r="E316" s="22">
        <v>11556.639</v>
      </c>
      <c r="F316" s="22">
        <v>5116.945</v>
      </c>
      <c r="G316" s="22">
        <v>3327.3160000000007</v>
      </c>
      <c r="H316" s="22">
        <v>5558.232</v>
      </c>
      <c r="I316" s="22">
        <v>14883.955</v>
      </c>
    </row>
    <row r="317">
      <c r="C317" s="23" t="s">
        <v>117</v>
      </c>
      <c r="D317" s="22">
        <v>435.906</v>
      </c>
      <c r="E317" s="22">
        <v>12821.335</v>
      </c>
      <c r="F317" s="22">
        <v>6834.546</v>
      </c>
      <c r="G317" s="22">
        <v>5421.601500000004</v>
      </c>
      <c r="H317" s="22">
        <v>7270.452</v>
      </c>
      <c r="I317" s="22">
        <v>18242.936500000003</v>
      </c>
    </row>
    <row r="318">
      <c r="C318" s="23" t="s">
        <v>118</v>
      </c>
      <c r="D318" s="22">
        <v>447.013</v>
      </c>
      <c r="E318" s="22">
        <v>13197.392</v>
      </c>
      <c r="F318" s="22">
        <v>30110.289</v>
      </c>
      <c r="G318" s="22">
        <v>28375.795</v>
      </c>
      <c r="H318" s="22">
        <v>30557.302</v>
      </c>
      <c r="I318" s="22">
        <v>41573.187</v>
      </c>
    </row>
    <row r="320">
      <c r="A320" s="103" t="s">
        <v>145</v>
      </c>
    </row>
    <row r="321">
      <c r="A321" s="106" t="s">
        <v>84</v>
      </c>
      <c r="C321" s="133" t="s">
        <v>146</v>
      </c>
    </row>
    <row r="322">
      <c r="C322" s="108" t="s">
        <v>86</v>
      </c>
      <c r="I322" s="108" t="s">
        <v>87</v>
      </c>
      <c r="O322" s="109" t="s">
        <v>36</v>
      </c>
    </row>
    <row r="323">
      <c r="C323" s="108" t="s">
        <v>88</v>
      </c>
      <c r="D323" s="108" t="s">
        <v>89</v>
      </c>
      <c r="E323" s="108" t="s">
        <v>90</v>
      </c>
      <c r="F323" s="108" t="s">
        <v>91</v>
      </c>
      <c r="G323" s="108" t="s">
        <v>92</v>
      </c>
      <c r="H323" s="108" t="s">
        <v>25</v>
      </c>
      <c r="I323" s="23" t="s">
        <v>93</v>
      </c>
      <c r="J323" s="23" t="s">
        <v>94</v>
      </c>
      <c r="K323" s="23" t="s">
        <v>95</v>
      </c>
      <c r="L323" s="23" t="s">
        <v>96</v>
      </c>
      <c r="M323" s="23" t="s">
        <v>97</v>
      </c>
      <c r="N323" s="23" t="s">
        <v>25</v>
      </c>
    </row>
    <row r="324">
      <c r="A324" s="110" t="s">
        <v>98</v>
      </c>
      <c r="B324" s="23" t="s">
        <v>99</v>
      </c>
      <c r="C324" s="23">
        <v>463.355</v>
      </c>
      <c r="D324" s="23">
        <v>362.545</v>
      </c>
      <c r="E324" s="23">
        <v>398.914</v>
      </c>
      <c r="F324" s="23">
        <v>403.649</v>
      </c>
      <c r="G324" s="23">
        <v>401.872</v>
      </c>
      <c r="H324" s="22">
        <f>MEDIAN(C324:G324)</f>
        <v>401.872</v>
      </c>
      <c r="I324" s="23">
        <v>13122.916</v>
      </c>
      <c r="J324" s="23">
        <v>12841.286</v>
      </c>
      <c r="K324" s="23">
        <v>14218.03</v>
      </c>
      <c r="L324" s="23">
        <v>12310.545</v>
      </c>
      <c r="M324" s="23">
        <v>12479.623</v>
      </c>
      <c r="N324" s="22">
        <f>MEDIAN(I324:M324)</f>
        <v>12841.286</v>
      </c>
      <c r="O324" s="22">
        <f t="shared" ref="O324:O326" si="97">(N324-H324)/H324*100</f>
        <v>3095.367182</v>
      </c>
    </row>
    <row r="325">
      <c r="B325" s="23" t="s">
        <v>100</v>
      </c>
      <c r="C325" s="109">
        <f t="shared" ref="C325:N325" si="96">C326-C324</f>
        <v>23050.875</v>
      </c>
      <c r="D325" s="109">
        <f t="shared" si="96"/>
        <v>26230.87</v>
      </c>
      <c r="E325" s="109">
        <f t="shared" si="96"/>
        <v>22743.293</v>
      </c>
      <c r="F325" s="109">
        <f t="shared" si="96"/>
        <v>26079.196</v>
      </c>
      <c r="G325" s="109">
        <f t="shared" si="96"/>
        <v>22908.185</v>
      </c>
      <c r="H325" s="109">
        <f t="shared" si="96"/>
        <v>23112.358</v>
      </c>
      <c r="I325" s="109">
        <f t="shared" si="96"/>
        <v>18403.957</v>
      </c>
      <c r="J325" s="109">
        <f t="shared" si="96"/>
        <v>17125.087</v>
      </c>
      <c r="K325" s="109">
        <f t="shared" si="96"/>
        <v>16783.666</v>
      </c>
      <c r="L325" s="109">
        <f t="shared" si="96"/>
        <v>17024.233</v>
      </c>
      <c r="M325" s="109">
        <f t="shared" si="96"/>
        <v>15333.165</v>
      </c>
      <c r="N325" s="22">
        <f t="shared" si="96"/>
        <v>17125.087</v>
      </c>
      <c r="O325" s="22">
        <f t="shared" si="97"/>
        <v>-25.90506343</v>
      </c>
    </row>
    <row r="326">
      <c r="B326" s="23" t="s">
        <v>101</v>
      </c>
      <c r="C326" s="23">
        <v>23514.23</v>
      </c>
      <c r="D326" s="23">
        <v>26593.415</v>
      </c>
      <c r="E326" s="23">
        <v>23142.207</v>
      </c>
      <c r="F326" s="23">
        <v>26482.845</v>
      </c>
      <c r="G326" s="23">
        <v>23310.057</v>
      </c>
      <c r="H326" s="22">
        <f t="shared" ref="H326:H331" si="98">MEDIAN(C326:G326)</f>
        <v>23514.23</v>
      </c>
      <c r="I326" s="23">
        <v>31526.873</v>
      </c>
      <c r="J326" s="23">
        <v>29966.373</v>
      </c>
      <c r="K326" s="23">
        <v>31001.696</v>
      </c>
      <c r="L326" s="23">
        <v>29334.778</v>
      </c>
      <c r="M326" s="23">
        <v>27812.788</v>
      </c>
      <c r="N326" s="22">
        <f t="shared" ref="N326:N329" si="99">MEDIAN(I326:M326)</f>
        <v>29966.373</v>
      </c>
      <c r="O326" s="112">
        <f t="shared" si="97"/>
        <v>27.43931228</v>
      </c>
    </row>
    <row r="327">
      <c r="A327" s="110" t="s">
        <v>87</v>
      </c>
      <c r="B327" s="113" t="s">
        <v>102</v>
      </c>
      <c r="C327" s="23">
        <v>0.0</v>
      </c>
      <c r="H327" s="22">
        <f t="shared" si="98"/>
        <v>0</v>
      </c>
      <c r="I327" s="22">
        <v>12456.603</v>
      </c>
      <c r="J327" s="23">
        <v>12739.586</v>
      </c>
      <c r="K327" s="23">
        <v>14089.134</v>
      </c>
      <c r="L327" s="23">
        <v>12147.284</v>
      </c>
      <c r="M327" s="23">
        <v>12370.858</v>
      </c>
      <c r="N327" s="22">
        <f t="shared" si="99"/>
        <v>12456.603</v>
      </c>
      <c r="O327" s="22">
        <f t="shared" ref="O327:O328" si="100">(1-H327/N327)*100</f>
        <v>100</v>
      </c>
    </row>
    <row r="328">
      <c r="B328" s="113" t="s">
        <v>103</v>
      </c>
      <c r="C328" s="23">
        <v>0.0</v>
      </c>
      <c r="H328" s="22">
        <f t="shared" si="98"/>
        <v>0</v>
      </c>
      <c r="I328" s="23">
        <v>2003.0</v>
      </c>
      <c r="J328" s="23">
        <v>2000.0</v>
      </c>
      <c r="K328" s="23">
        <v>2018.0</v>
      </c>
      <c r="L328" s="23">
        <v>2002.0</v>
      </c>
      <c r="M328" s="23">
        <v>2001.0</v>
      </c>
      <c r="N328" s="22">
        <f t="shared" si="99"/>
        <v>2002</v>
      </c>
      <c r="O328" s="22">
        <f t="shared" si="100"/>
        <v>100</v>
      </c>
    </row>
    <row r="329">
      <c r="A329" s="57" t="s">
        <v>104</v>
      </c>
      <c r="C329" s="23">
        <v>487000.0</v>
      </c>
      <c r="D329" s="23">
        <v>493000.0</v>
      </c>
      <c r="E329" s="23">
        <v>485000.0</v>
      </c>
      <c r="F329" s="23">
        <v>491000.0</v>
      </c>
      <c r="G329" s="23">
        <v>492000.0</v>
      </c>
      <c r="H329" s="22">
        <f t="shared" si="98"/>
        <v>491000</v>
      </c>
      <c r="I329" s="23">
        <v>489000.0</v>
      </c>
      <c r="J329" s="23">
        <v>497000.0</v>
      </c>
      <c r="K329" s="23">
        <v>502000.0</v>
      </c>
      <c r="L329" s="23">
        <v>505000.0</v>
      </c>
      <c r="M329" s="23">
        <v>507000.0</v>
      </c>
      <c r="N329" s="22">
        <f t="shared" si="99"/>
        <v>502000</v>
      </c>
      <c r="O329" s="114">
        <f>(N329-H329)/H329*100</f>
        <v>2.240325866</v>
      </c>
    </row>
    <row r="330">
      <c r="A330" s="108" t="s">
        <v>105</v>
      </c>
      <c r="C330" s="23">
        <v>15076.0</v>
      </c>
      <c r="D330" s="23">
        <v>15076.0</v>
      </c>
      <c r="E330" s="23">
        <v>15076.0</v>
      </c>
      <c r="F330" s="23">
        <v>15076.0</v>
      </c>
      <c r="G330" s="23">
        <v>15076.0</v>
      </c>
      <c r="H330" s="22">
        <f t="shared" si="98"/>
        <v>15076</v>
      </c>
      <c r="I330" s="23">
        <v>15076.0</v>
      </c>
      <c r="J330" s="23">
        <v>15076.0</v>
      </c>
      <c r="K330" s="23">
        <v>15076.0</v>
      </c>
      <c r="L330" s="23">
        <v>15076.0</v>
      </c>
      <c r="M330" s="23">
        <v>15076.0</v>
      </c>
      <c r="N330" s="23">
        <v>15076.0</v>
      </c>
    </row>
    <row r="331">
      <c r="A331" s="108" t="s">
        <v>106</v>
      </c>
      <c r="C331" s="23">
        <v>96.0</v>
      </c>
      <c r="D331" s="23">
        <v>96.0</v>
      </c>
      <c r="E331" s="23">
        <v>96.0</v>
      </c>
      <c r="F331" s="23">
        <v>96.0</v>
      </c>
      <c r="G331" s="23">
        <v>96.0</v>
      </c>
      <c r="H331" s="22">
        <f t="shared" si="98"/>
        <v>96</v>
      </c>
      <c r="I331" s="23">
        <v>96.0</v>
      </c>
      <c r="J331" s="23">
        <v>96.0</v>
      </c>
      <c r="K331" s="23">
        <v>96.0</v>
      </c>
      <c r="L331" s="23">
        <v>96.0</v>
      </c>
      <c r="M331" s="23">
        <v>96.0</v>
      </c>
      <c r="N331" s="23">
        <v>96.0</v>
      </c>
    </row>
    <row r="332">
      <c r="C332" s="23"/>
      <c r="D332" s="23"/>
      <c r="E332" s="23"/>
      <c r="F332" s="23"/>
      <c r="G332" s="23"/>
      <c r="H332" s="23"/>
      <c r="I332" s="23"/>
      <c r="J332" s="23"/>
    </row>
    <row r="333">
      <c r="C333" s="23" t="s">
        <v>107</v>
      </c>
      <c r="D333" s="23" t="s">
        <v>108</v>
      </c>
      <c r="E333" s="23" t="s">
        <v>109</v>
      </c>
      <c r="F333" s="23" t="s">
        <v>110</v>
      </c>
      <c r="G333" s="23" t="s">
        <v>111</v>
      </c>
      <c r="H333" s="23" t="s">
        <v>147</v>
      </c>
      <c r="I333" s="23" t="s">
        <v>112</v>
      </c>
      <c r="J333" s="23" t="s">
        <v>113</v>
      </c>
    </row>
    <row r="334">
      <c r="A334" s="57" t="s">
        <v>148</v>
      </c>
      <c r="C334" s="23">
        <v>342000.0</v>
      </c>
      <c r="D334" s="23">
        <v>357000.0</v>
      </c>
      <c r="E334" s="23">
        <v>352000.0</v>
      </c>
      <c r="F334" s="23">
        <v>356000.0</v>
      </c>
      <c r="G334" s="23">
        <v>355000.0</v>
      </c>
      <c r="H334" s="22">
        <f>MEDIAN(C334:G334)</f>
        <v>355000</v>
      </c>
      <c r="I334" s="115">
        <f>(H329-H334)/H334*100</f>
        <v>38.30985915</v>
      </c>
      <c r="J334" s="115">
        <f>(N329-H334)/H334*100</f>
        <v>41.4084507</v>
      </c>
    </row>
    <row r="335">
      <c r="A335" s="104"/>
    </row>
    <row r="336">
      <c r="A336" s="106" t="s">
        <v>84</v>
      </c>
      <c r="C336" s="107" t="s">
        <v>149</v>
      </c>
    </row>
    <row r="337">
      <c r="C337" s="108" t="s">
        <v>86</v>
      </c>
      <c r="I337" s="108" t="s">
        <v>87</v>
      </c>
      <c r="O337" s="109" t="s">
        <v>36</v>
      </c>
    </row>
    <row r="338">
      <c r="C338" s="108" t="s">
        <v>88</v>
      </c>
      <c r="D338" s="108" t="s">
        <v>89</v>
      </c>
      <c r="E338" s="108" t="s">
        <v>90</v>
      </c>
      <c r="F338" s="108" t="s">
        <v>91</v>
      </c>
      <c r="G338" s="108" t="s">
        <v>92</v>
      </c>
      <c r="H338" s="108" t="s">
        <v>25</v>
      </c>
      <c r="I338" s="23" t="s">
        <v>93</v>
      </c>
      <c r="J338" s="23" t="s">
        <v>94</v>
      </c>
      <c r="K338" s="23" t="s">
        <v>95</v>
      </c>
      <c r="L338" s="23" t="s">
        <v>96</v>
      </c>
      <c r="M338" s="23" t="s">
        <v>97</v>
      </c>
      <c r="N338" s="23" t="s">
        <v>25</v>
      </c>
    </row>
    <row r="339">
      <c r="A339" s="110" t="s">
        <v>98</v>
      </c>
      <c r="B339" s="23" t="s">
        <v>99</v>
      </c>
      <c r="C339" s="23">
        <v>590.179</v>
      </c>
      <c r="D339" s="23">
        <v>432.961</v>
      </c>
      <c r="E339" s="23">
        <v>418.816</v>
      </c>
      <c r="F339" s="23">
        <v>501.817</v>
      </c>
      <c r="G339" s="23">
        <v>366.366</v>
      </c>
      <c r="H339" s="22">
        <f>MEDIAN(D339:G339)</f>
        <v>425.8885</v>
      </c>
      <c r="I339" s="23">
        <v>11224.719</v>
      </c>
      <c r="J339" s="23">
        <v>12172.512</v>
      </c>
      <c r="K339" s="23">
        <v>12587.309</v>
      </c>
      <c r="N339" s="22">
        <f>MEDIAN(I339:M339)</f>
        <v>12172.512</v>
      </c>
      <c r="O339" s="22">
        <f t="shared" ref="O339:O341" si="102">(N339-H339)/H339*100</f>
        <v>2758.145266</v>
      </c>
    </row>
    <row r="340">
      <c r="B340" s="23" t="s">
        <v>100</v>
      </c>
      <c r="C340" s="109">
        <f t="shared" ref="C340:N340" si="101">C341-C339</f>
        <v>96373.459</v>
      </c>
      <c r="D340" s="109">
        <f t="shared" si="101"/>
        <v>89967.126</v>
      </c>
      <c r="E340" s="109">
        <f t="shared" si="101"/>
        <v>87034.028</v>
      </c>
      <c r="F340" s="109">
        <f t="shared" si="101"/>
        <v>95775.269</v>
      </c>
      <c r="G340" s="109">
        <f t="shared" si="101"/>
        <v>94593.375</v>
      </c>
      <c r="H340" s="109">
        <f t="shared" si="101"/>
        <v>92254.0255</v>
      </c>
      <c r="I340" s="109">
        <f t="shared" si="101"/>
        <v>60439.631</v>
      </c>
      <c r="J340" s="109">
        <f t="shared" si="101"/>
        <v>61955.824</v>
      </c>
      <c r="K340" s="109">
        <f t="shared" si="101"/>
        <v>62246.244</v>
      </c>
      <c r="L340" s="109">
        <f t="shared" si="101"/>
        <v>0</v>
      </c>
      <c r="M340" s="109">
        <f t="shared" si="101"/>
        <v>0</v>
      </c>
      <c r="N340" s="109">
        <f t="shared" si="101"/>
        <v>61955.824</v>
      </c>
      <c r="O340" s="22">
        <f t="shared" si="102"/>
        <v>-32.84214573</v>
      </c>
    </row>
    <row r="341">
      <c r="B341" s="23" t="s">
        <v>101</v>
      </c>
      <c r="C341" s="23">
        <v>96963.638</v>
      </c>
      <c r="D341" s="23">
        <v>90400.087</v>
      </c>
      <c r="E341" s="23">
        <v>87452.844</v>
      </c>
      <c r="F341" s="23">
        <v>96277.086</v>
      </c>
      <c r="G341" s="23">
        <v>94959.741</v>
      </c>
      <c r="H341" s="22">
        <f>MEDIAN(D341:G341)</f>
        <v>92679.914</v>
      </c>
      <c r="I341" s="23">
        <v>71664.35</v>
      </c>
      <c r="J341" s="23">
        <v>74128.336</v>
      </c>
      <c r="K341" s="23">
        <v>74833.553</v>
      </c>
      <c r="N341" s="22">
        <f t="shared" ref="N341:N344" si="103">MEDIAN(I341:M341)</f>
        <v>74128.336</v>
      </c>
      <c r="O341" s="112">
        <f t="shared" si="102"/>
        <v>-20.01682695</v>
      </c>
    </row>
    <row r="342">
      <c r="A342" s="110" t="s">
        <v>87</v>
      </c>
      <c r="B342" s="113" t="s">
        <v>102</v>
      </c>
      <c r="C342" s="23">
        <v>0.0</v>
      </c>
      <c r="H342" s="22">
        <f t="shared" ref="H342:H343" si="104">MEDIAN(C342:G342)</f>
        <v>0</v>
      </c>
      <c r="I342" s="23">
        <v>10109.396</v>
      </c>
      <c r="J342" s="23">
        <v>12529.98</v>
      </c>
      <c r="K342" s="23">
        <v>12474.25</v>
      </c>
      <c r="N342" s="22">
        <f t="shared" si="103"/>
        <v>12474.25</v>
      </c>
      <c r="O342" s="22">
        <f t="shared" ref="O342:O343" si="105">(1-H342/N342)*100</f>
        <v>100</v>
      </c>
    </row>
    <row r="343">
      <c r="B343" s="113" t="s">
        <v>103</v>
      </c>
      <c r="C343" s="23">
        <v>0.0</v>
      </c>
      <c r="H343" s="22">
        <f t="shared" si="104"/>
        <v>0</v>
      </c>
      <c r="J343" s="23">
        <v>2445.0</v>
      </c>
      <c r="K343" s="23">
        <v>1858.0</v>
      </c>
      <c r="N343" s="22">
        <f t="shared" si="103"/>
        <v>2151.5</v>
      </c>
      <c r="O343" s="22">
        <f t="shared" si="105"/>
        <v>100</v>
      </c>
    </row>
    <row r="344">
      <c r="A344" s="57" t="s">
        <v>150</v>
      </c>
      <c r="C344" s="23">
        <v>2186.0</v>
      </c>
      <c r="D344" s="23">
        <v>2186.0</v>
      </c>
      <c r="E344" s="23">
        <v>2186.0</v>
      </c>
      <c r="F344" s="23">
        <v>2173.0</v>
      </c>
      <c r="G344" s="23">
        <v>2181.0</v>
      </c>
      <c r="H344" s="22">
        <f>MEDIAN(D344:G344)</f>
        <v>2183.5</v>
      </c>
      <c r="I344" s="23">
        <v>2146.0</v>
      </c>
      <c r="J344" s="23">
        <v>2156.0</v>
      </c>
      <c r="K344" s="23">
        <v>2143.0</v>
      </c>
      <c r="N344" s="22">
        <f t="shared" si="103"/>
        <v>2146</v>
      </c>
      <c r="O344" s="114">
        <f>(N344-H344)/H344*100</f>
        <v>-1.717426151</v>
      </c>
    </row>
    <row r="345">
      <c r="A345" s="108" t="s">
        <v>105</v>
      </c>
      <c r="C345" s="23">
        <v>67768.0</v>
      </c>
      <c r="D345" s="23">
        <v>67768.0</v>
      </c>
      <c r="E345" s="23">
        <v>67768.0</v>
      </c>
      <c r="F345" s="23">
        <v>67768.0</v>
      </c>
      <c r="G345" s="23">
        <v>67768.0</v>
      </c>
      <c r="H345" s="22">
        <f t="shared" ref="H345:H346" si="106">MEDIAN(C345:G345)</f>
        <v>67768</v>
      </c>
      <c r="N345" s="23">
        <v>15076.0</v>
      </c>
    </row>
    <row r="346">
      <c r="A346" s="108" t="s">
        <v>106</v>
      </c>
      <c r="C346" s="23">
        <v>91.0</v>
      </c>
      <c r="D346" s="23">
        <v>91.0</v>
      </c>
      <c r="E346" s="23">
        <v>91.0</v>
      </c>
      <c r="F346" s="23">
        <v>91.0</v>
      </c>
      <c r="G346" s="23">
        <v>91.0</v>
      </c>
      <c r="H346" s="22">
        <f t="shared" si="106"/>
        <v>91</v>
      </c>
      <c r="N346" s="23">
        <v>96.0</v>
      </c>
    </row>
    <row r="347">
      <c r="C347" s="23"/>
      <c r="D347" s="23"/>
      <c r="E347" s="23"/>
      <c r="F347" s="23"/>
      <c r="G347" s="23"/>
      <c r="H347" s="23"/>
      <c r="I347" s="23"/>
      <c r="J347" s="23"/>
    </row>
    <row r="348">
      <c r="C348" s="23" t="s">
        <v>107</v>
      </c>
      <c r="D348" s="23" t="s">
        <v>108</v>
      </c>
      <c r="E348" s="23" t="s">
        <v>109</v>
      </c>
      <c r="F348" s="23" t="s">
        <v>110</v>
      </c>
      <c r="G348" s="23" t="s">
        <v>111</v>
      </c>
      <c r="H348" s="23" t="s">
        <v>147</v>
      </c>
      <c r="I348" s="23" t="s">
        <v>112</v>
      </c>
      <c r="J348" s="23" t="s">
        <v>113</v>
      </c>
    </row>
    <row r="349">
      <c r="A349" s="57" t="s">
        <v>151</v>
      </c>
      <c r="C349" s="23">
        <v>1578.0</v>
      </c>
      <c r="D349" s="23">
        <v>1611.0</v>
      </c>
      <c r="E349" s="23">
        <v>1586.0</v>
      </c>
      <c r="F349" s="23">
        <v>1589.0</v>
      </c>
      <c r="G349" s="23">
        <v>1600.0</v>
      </c>
      <c r="H349" s="22">
        <f>MEDIAN(C349:G349)</f>
        <v>1589</v>
      </c>
      <c r="I349" s="115">
        <f>(H344-H349)/H349*100</f>
        <v>37.41346759</v>
      </c>
      <c r="J349" s="115">
        <f>(N344-H349)/H349*100</f>
        <v>35.05349276</v>
      </c>
    </row>
    <row r="350">
      <c r="A350" s="104"/>
    </row>
    <row r="351">
      <c r="A351" s="106" t="s">
        <v>84</v>
      </c>
      <c r="C351" s="107" t="s">
        <v>152</v>
      </c>
    </row>
    <row r="352">
      <c r="C352" s="108" t="s">
        <v>86</v>
      </c>
      <c r="I352" s="108" t="s">
        <v>87</v>
      </c>
      <c r="O352" s="109" t="s">
        <v>36</v>
      </c>
    </row>
    <row r="353">
      <c r="C353" s="108" t="s">
        <v>88</v>
      </c>
      <c r="D353" s="108" t="s">
        <v>89</v>
      </c>
      <c r="E353" s="108" t="s">
        <v>90</v>
      </c>
      <c r="F353" s="108" t="s">
        <v>91</v>
      </c>
      <c r="G353" s="108" t="s">
        <v>92</v>
      </c>
      <c r="H353" s="108" t="s">
        <v>25</v>
      </c>
      <c r="I353" s="23" t="s">
        <v>93</v>
      </c>
      <c r="J353" s="23" t="s">
        <v>94</v>
      </c>
      <c r="K353" s="23" t="s">
        <v>95</v>
      </c>
      <c r="L353" s="23" t="s">
        <v>96</v>
      </c>
      <c r="M353" s="23" t="s">
        <v>97</v>
      </c>
      <c r="N353" s="23" t="s">
        <v>25</v>
      </c>
    </row>
    <row r="354">
      <c r="A354" s="110" t="s">
        <v>98</v>
      </c>
      <c r="B354" s="23" t="s">
        <v>99</v>
      </c>
      <c r="C354" s="23">
        <v>111.48</v>
      </c>
      <c r="D354" s="23">
        <v>360.07</v>
      </c>
      <c r="E354" s="23">
        <v>554.865</v>
      </c>
      <c r="F354" s="23">
        <v>392.775</v>
      </c>
      <c r="G354" s="23">
        <v>403.957</v>
      </c>
      <c r="H354" s="22">
        <f>MEDIAN(C354:G354)</f>
        <v>392.775</v>
      </c>
      <c r="I354" s="23">
        <v>14503.823</v>
      </c>
      <c r="J354" s="23">
        <v>10442.886</v>
      </c>
      <c r="K354" s="23">
        <v>11351.193</v>
      </c>
      <c r="L354" s="23">
        <v>11035.623</v>
      </c>
      <c r="M354" s="23">
        <v>13971.012</v>
      </c>
      <c r="N354" s="22">
        <f>MEDIAN(I354:M354)</f>
        <v>11351.193</v>
      </c>
      <c r="O354" s="22">
        <f t="shared" ref="O354:O356" si="108">(N354-H354)/H354*100</f>
        <v>2789.998854</v>
      </c>
    </row>
    <row r="355">
      <c r="B355" s="23" t="s">
        <v>100</v>
      </c>
      <c r="C355" s="109">
        <f t="shared" ref="C355:N355" si="107">C356-C354</f>
        <v>242250.61</v>
      </c>
      <c r="D355" s="109">
        <f t="shared" si="107"/>
        <v>247680.693</v>
      </c>
      <c r="E355" s="109">
        <f t="shared" si="107"/>
        <v>247420.153</v>
      </c>
      <c r="F355" s="109">
        <f t="shared" si="107"/>
        <v>244897.707</v>
      </c>
      <c r="G355" s="109">
        <f t="shared" si="107"/>
        <v>256107.2</v>
      </c>
      <c r="H355" s="109">
        <f t="shared" si="107"/>
        <v>247582.243</v>
      </c>
      <c r="I355" s="109">
        <f t="shared" si="107"/>
        <v>151340.332</v>
      </c>
      <c r="J355" s="109">
        <f t="shared" si="107"/>
        <v>147206.346</v>
      </c>
      <c r="K355" s="109">
        <f t="shared" si="107"/>
        <v>144994.141</v>
      </c>
      <c r="L355" s="109">
        <f t="shared" si="107"/>
        <v>143212.541</v>
      </c>
      <c r="M355" s="109">
        <f t="shared" si="107"/>
        <v>144424.759</v>
      </c>
      <c r="N355" s="22">
        <f t="shared" si="107"/>
        <v>146298.039</v>
      </c>
      <c r="O355" s="22">
        <f t="shared" si="108"/>
        <v>-40.90931675</v>
      </c>
    </row>
    <row r="356">
      <c r="B356" s="23" t="s">
        <v>101</v>
      </c>
      <c r="C356" s="23">
        <v>242362.09</v>
      </c>
      <c r="D356" s="23">
        <v>248040.763</v>
      </c>
      <c r="E356" s="23">
        <v>247975.018</v>
      </c>
      <c r="F356" s="23">
        <v>245290.482</v>
      </c>
      <c r="G356" s="23">
        <v>256511.157</v>
      </c>
      <c r="H356" s="22">
        <f t="shared" ref="H356:H361" si="109">MEDIAN(C356:G356)</f>
        <v>247975.018</v>
      </c>
      <c r="I356" s="23">
        <v>165844.155</v>
      </c>
      <c r="J356" s="23">
        <v>157649.232</v>
      </c>
      <c r="K356" s="23">
        <v>156345.334</v>
      </c>
      <c r="L356" s="23">
        <v>154248.164</v>
      </c>
      <c r="M356" s="23">
        <v>158395.771</v>
      </c>
      <c r="N356" s="22">
        <f t="shared" ref="N356:N359" si="110">MEDIAN(I356:M356)</f>
        <v>157649.232</v>
      </c>
      <c r="O356" s="112">
        <f t="shared" si="108"/>
        <v>-36.42535717</v>
      </c>
    </row>
    <row r="357">
      <c r="A357" s="110" t="s">
        <v>87</v>
      </c>
      <c r="B357" s="113" t="s">
        <v>102</v>
      </c>
      <c r="C357" s="23">
        <v>0.0</v>
      </c>
      <c r="H357" s="22">
        <f t="shared" si="109"/>
        <v>0</v>
      </c>
      <c r="I357" s="23">
        <v>14392.205</v>
      </c>
      <c r="J357" s="23">
        <v>10328.899</v>
      </c>
      <c r="K357" s="23">
        <v>11237.868</v>
      </c>
      <c r="L357" s="23">
        <v>10922.695</v>
      </c>
      <c r="M357" s="23">
        <v>13864.714</v>
      </c>
      <c r="N357" s="22">
        <f t="shared" si="110"/>
        <v>11237.868</v>
      </c>
      <c r="O357" s="22">
        <f t="shared" ref="O357:O358" si="111">(1-H357/N357)*100</f>
        <v>100</v>
      </c>
    </row>
    <row r="358">
      <c r="B358" s="113" t="s">
        <v>103</v>
      </c>
      <c r="C358" s="23">
        <v>0.0</v>
      </c>
      <c r="H358" s="22">
        <f t="shared" si="109"/>
        <v>0</v>
      </c>
      <c r="I358" s="23">
        <v>2019.0</v>
      </c>
      <c r="J358" s="23">
        <v>1552.0</v>
      </c>
      <c r="K358" s="23">
        <v>1996.0</v>
      </c>
      <c r="L358" s="23">
        <v>1992.0</v>
      </c>
      <c r="M358" s="23">
        <v>2487.0</v>
      </c>
      <c r="N358" s="22">
        <f t="shared" si="110"/>
        <v>1996</v>
      </c>
      <c r="O358" s="22">
        <f t="shared" si="111"/>
        <v>100</v>
      </c>
    </row>
    <row r="359">
      <c r="A359" s="57" t="s">
        <v>150</v>
      </c>
      <c r="C359" s="23">
        <v>8229.0</v>
      </c>
      <c r="D359" s="23">
        <v>8351.0</v>
      </c>
      <c r="E359" s="23">
        <v>8490.0</v>
      </c>
      <c r="F359" s="23">
        <v>8297.0</v>
      </c>
      <c r="G359" s="23">
        <v>8293.0</v>
      </c>
      <c r="H359" s="22">
        <f t="shared" si="109"/>
        <v>8297</v>
      </c>
      <c r="I359" s="23">
        <v>8115.0</v>
      </c>
      <c r="J359" s="23">
        <v>8183.0</v>
      </c>
      <c r="K359" s="23">
        <v>8197.0</v>
      </c>
      <c r="L359" s="23">
        <v>8185.0</v>
      </c>
      <c r="M359" s="23">
        <v>8175.0</v>
      </c>
      <c r="N359" s="22">
        <f t="shared" si="110"/>
        <v>8183</v>
      </c>
      <c r="O359" s="114">
        <f>(N359-H359)/H359*100</f>
        <v>-1.373990599</v>
      </c>
    </row>
    <row r="360">
      <c r="A360" s="108" t="s">
        <v>105</v>
      </c>
      <c r="C360" s="23">
        <v>223416.0</v>
      </c>
      <c r="D360" s="23">
        <v>223416.0</v>
      </c>
      <c r="E360" s="23">
        <v>223416.0</v>
      </c>
      <c r="F360" s="23">
        <v>223416.0</v>
      </c>
      <c r="G360" s="23">
        <v>223416.0</v>
      </c>
      <c r="H360" s="22">
        <f t="shared" si="109"/>
        <v>223416</v>
      </c>
      <c r="I360" s="23">
        <v>198840.0</v>
      </c>
      <c r="J360" s="23">
        <v>198840.0</v>
      </c>
      <c r="K360" s="23">
        <v>198840.0</v>
      </c>
      <c r="L360" s="23">
        <v>198840.0</v>
      </c>
      <c r="M360" s="23">
        <v>198840.0</v>
      </c>
      <c r="N360" s="23">
        <v>198840.0</v>
      </c>
    </row>
    <row r="361">
      <c r="A361" s="108" t="s">
        <v>106</v>
      </c>
      <c r="C361" s="23">
        <v>98.0</v>
      </c>
      <c r="D361" s="23">
        <v>98.0</v>
      </c>
      <c r="E361" s="23">
        <v>98.0</v>
      </c>
      <c r="F361" s="23">
        <v>98.0</v>
      </c>
      <c r="G361" s="23">
        <v>98.0</v>
      </c>
      <c r="H361" s="22">
        <f t="shared" si="109"/>
        <v>98</v>
      </c>
      <c r="I361" s="23">
        <v>99.0</v>
      </c>
      <c r="J361" s="23">
        <v>99.0</v>
      </c>
      <c r="K361" s="23">
        <v>99.0</v>
      </c>
      <c r="L361" s="23">
        <v>99.0</v>
      </c>
      <c r="M361" s="23">
        <v>99.0</v>
      </c>
      <c r="N361" s="23">
        <v>99.0</v>
      </c>
    </row>
    <row r="362">
      <c r="C362" s="23"/>
      <c r="D362" s="23"/>
      <c r="E362" s="23"/>
      <c r="F362" s="23"/>
      <c r="G362" s="23"/>
      <c r="H362" s="23"/>
      <c r="I362" s="23"/>
      <c r="J362" s="23"/>
    </row>
    <row r="363">
      <c r="C363" s="23" t="s">
        <v>107</v>
      </c>
      <c r="D363" s="23" t="s">
        <v>108</v>
      </c>
      <c r="E363" s="23" t="s">
        <v>109</v>
      </c>
      <c r="F363" s="23" t="s">
        <v>110</v>
      </c>
      <c r="G363" s="23" t="s">
        <v>111</v>
      </c>
      <c r="H363" s="23" t="s">
        <v>147</v>
      </c>
      <c r="I363" s="23" t="s">
        <v>112</v>
      </c>
      <c r="J363" s="23" t="s">
        <v>113</v>
      </c>
    </row>
    <row r="364">
      <c r="A364" s="57" t="s">
        <v>151</v>
      </c>
      <c r="C364" s="23">
        <v>6031.0</v>
      </c>
      <c r="D364" s="23">
        <v>6096.0</v>
      </c>
      <c r="E364" s="23">
        <v>5985.0</v>
      </c>
      <c r="F364" s="23">
        <v>6213.0</v>
      </c>
      <c r="G364" s="23">
        <v>6019.0</v>
      </c>
      <c r="H364" s="22">
        <f>MEDIAN(D364:G364)</f>
        <v>6057.5</v>
      </c>
      <c r="I364" s="115">
        <f>(H359-H364)/H364*100</f>
        <v>36.97069748</v>
      </c>
      <c r="J364" s="115">
        <f>(N359-H364)/H364*100</f>
        <v>35.08873298</v>
      </c>
    </row>
    <row r="369">
      <c r="A369" s="23">
        <v>25.437</v>
      </c>
      <c r="B369" s="23">
        <v>87.779</v>
      </c>
      <c r="C369" s="23">
        <v>87.779</v>
      </c>
      <c r="F369" s="23" t="s">
        <v>123</v>
      </c>
      <c r="G369" s="22">
        <v>19.536881121447646</v>
      </c>
      <c r="H369" s="22">
        <v>20.09583643422614</v>
      </c>
    </row>
    <row r="370">
      <c r="A370" s="23">
        <v>44.7075</v>
      </c>
      <c r="B370" s="23">
        <v>63.416</v>
      </c>
      <c r="C370" s="23">
        <v>63.416</v>
      </c>
      <c r="F370" s="23" t="s">
        <v>131</v>
      </c>
      <c r="G370" s="22">
        <v>1.3398570811761052</v>
      </c>
      <c r="H370" s="22">
        <v>1.1051798185574901</v>
      </c>
    </row>
    <row r="371">
      <c r="A371" s="23">
        <v>89.975</v>
      </c>
      <c r="B371" s="23">
        <v>29.061</v>
      </c>
      <c r="C371" s="23">
        <v>29.061</v>
      </c>
      <c r="F371" s="23" t="s">
        <v>153</v>
      </c>
      <c r="G371" s="22">
        <v>1.1835005610539882</v>
      </c>
      <c r="H371" s="22">
        <v>11.24078712615481</v>
      </c>
    </row>
    <row r="372">
      <c r="A372" s="23">
        <v>123.837</v>
      </c>
      <c r="B372" s="23">
        <v>20.862</v>
      </c>
      <c r="C372" s="23">
        <v>20.862</v>
      </c>
      <c r="F372" s="23" t="s">
        <v>119</v>
      </c>
      <c r="G372" s="22">
        <v>7.051520328835265</v>
      </c>
      <c r="H372" s="22">
        <v>8.26828356130593</v>
      </c>
    </row>
    <row r="373">
      <c r="A373" s="23">
        <v>124.283</v>
      </c>
      <c r="B373" s="23">
        <v>12.2555</v>
      </c>
      <c r="F373" s="23" t="s">
        <v>154</v>
      </c>
      <c r="G373" s="22">
        <v>237.21023792473628</v>
      </c>
      <c r="H373" s="22">
        <v>273.3817175317622</v>
      </c>
    </row>
    <row r="374">
      <c r="A374" s="23">
        <v>126.168</v>
      </c>
      <c r="B374" s="23">
        <v>20.28</v>
      </c>
      <c r="C374" s="23">
        <v>20.28</v>
      </c>
      <c r="F374" s="23" t="s">
        <v>155</v>
      </c>
      <c r="G374" s="22">
        <v>15.411735122016</v>
      </c>
      <c r="H374" s="22">
        <v>19.08888505886774</v>
      </c>
    </row>
    <row r="375">
      <c r="A375" s="23">
        <v>156.993</v>
      </c>
      <c r="B375" s="23">
        <v>16.166</v>
      </c>
      <c r="C375" s="23">
        <v>16.166</v>
      </c>
      <c r="F375" s="23" t="s">
        <v>145</v>
      </c>
      <c r="G375" s="22">
        <v>38.309859154929576</v>
      </c>
      <c r="H375" s="22">
        <v>41.40845070422535</v>
      </c>
    </row>
    <row r="376">
      <c r="A376" s="23">
        <v>230.1785</v>
      </c>
      <c r="B376" s="23">
        <v>22.382</v>
      </c>
    </row>
    <row r="377">
      <c r="A377" s="23">
        <v>355.0</v>
      </c>
      <c r="B377" s="23">
        <v>2.24</v>
      </c>
    </row>
    <row r="378">
      <c r="A378" s="23">
        <v>439.8555</v>
      </c>
      <c r="B378" s="23">
        <v>1.136</v>
      </c>
    </row>
    <row r="379">
      <c r="A379" s="23">
        <v>558.122</v>
      </c>
      <c r="B379" s="23">
        <v>9.848</v>
      </c>
      <c r="C379" s="23">
        <v>9.848</v>
      </c>
    </row>
    <row r="380">
      <c r="A380" s="23">
        <v>591.3155</v>
      </c>
      <c r="B380" s="23">
        <v>5.665</v>
      </c>
      <c r="C380" s="23">
        <v>5.665</v>
      </c>
    </row>
    <row r="381">
      <c r="A381" s="23">
        <v>1589.904</v>
      </c>
      <c r="B381" s="23">
        <v>2.076</v>
      </c>
    </row>
    <row r="382">
      <c r="A382" s="23">
        <v>1769.645</v>
      </c>
      <c r="B382" s="23">
        <v>3.186</v>
      </c>
      <c r="C382" s="23">
        <v>3.186</v>
      </c>
    </row>
    <row r="383">
      <c r="A383" s="23">
        <v>1783.822</v>
      </c>
      <c r="B383" s="23">
        <v>4.543</v>
      </c>
    </row>
    <row r="384">
      <c r="A384" s="23">
        <v>2203.585</v>
      </c>
      <c r="B384" s="23">
        <v>2.924</v>
      </c>
      <c r="C384" s="23">
        <v>2.924</v>
      </c>
    </row>
    <row r="385">
      <c r="A385" s="23">
        <v>3919.8545</v>
      </c>
      <c r="B385" s="23">
        <v>9.939</v>
      </c>
    </row>
    <row r="386">
      <c r="A386" s="22">
        <v>7362127.0</v>
      </c>
      <c r="B386" s="23">
        <v>0.515</v>
      </c>
      <c r="C386" s="23">
        <v>0.515</v>
      </c>
    </row>
  </sheetData>
  <mergeCells count="261">
    <mergeCell ref="C56:H56"/>
    <mergeCell ref="I56:N56"/>
    <mergeCell ref="O56:O57"/>
    <mergeCell ref="A55:B57"/>
    <mergeCell ref="A58:A60"/>
    <mergeCell ref="A61:A62"/>
    <mergeCell ref="A63:B63"/>
    <mergeCell ref="A64:B64"/>
    <mergeCell ref="C68:D68"/>
    <mergeCell ref="A70:O70"/>
    <mergeCell ref="A1:P1"/>
    <mergeCell ref="A2:O2"/>
    <mergeCell ref="A3:B5"/>
    <mergeCell ref="C3:M3"/>
    <mergeCell ref="C4:H4"/>
    <mergeCell ref="I4:N4"/>
    <mergeCell ref="O4:O5"/>
    <mergeCell ref="A18:O18"/>
    <mergeCell ref="C19:M19"/>
    <mergeCell ref="C20:H20"/>
    <mergeCell ref="I20:N20"/>
    <mergeCell ref="O20:O21"/>
    <mergeCell ref="A22:A24"/>
    <mergeCell ref="A25:A26"/>
    <mergeCell ref="A27:B27"/>
    <mergeCell ref="A28:B28"/>
    <mergeCell ref="A29:B29"/>
    <mergeCell ref="A32:B32"/>
    <mergeCell ref="A34:O34"/>
    <mergeCell ref="A6:A8"/>
    <mergeCell ref="A9:A10"/>
    <mergeCell ref="A11:B11"/>
    <mergeCell ref="A12:B12"/>
    <mergeCell ref="A13:B13"/>
    <mergeCell ref="A16:B16"/>
    <mergeCell ref="A19:B21"/>
    <mergeCell ref="C35:M35"/>
    <mergeCell ref="C36:H36"/>
    <mergeCell ref="I36:N36"/>
    <mergeCell ref="O36:O37"/>
    <mergeCell ref="A53:P53"/>
    <mergeCell ref="A54:O54"/>
    <mergeCell ref="C55:M55"/>
    <mergeCell ref="A35:B37"/>
    <mergeCell ref="A38:A40"/>
    <mergeCell ref="A41:A42"/>
    <mergeCell ref="A43:B43"/>
    <mergeCell ref="A44:B44"/>
    <mergeCell ref="A45:B45"/>
    <mergeCell ref="A48:B48"/>
    <mergeCell ref="A65:B65"/>
    <mergeCell ref="A71:B73"/>
    <mergeCell ref="C71:M71"/>
    <mergeCell ref="C72:H72"/>
    <mergeCell ref="I72:N72"/>
    <mergeCell ref="O72:O73"/>
    <mergeCell ref="A74:A76"/>
    <mergeCell ref="C87:M87"/>
    <mergeCell ref="C88:H88"/>
    <mergeCell ref="I88:N88"/>
    <mergeCell ref="O88:O89"/>
    <mergeCell ref="A77:A78"/>
    <mergeCell ref="A79:B79"/>
    <mergeCell ref="A80:B80"/>
    <mergeCell ref="A81:B81"/>
    <mergeCell ref="C84:D84"/>
    <mergeCell ref="A86:O86"/>
    <mergeCell ref="A87:B89"/>
    <mergeCell ref="C107:M107"/>
    <mergeCell ref="C108:H108"/>
    <mergeCell ref="I108:N108"/>
    <mergeCell ref="O108:O109"/>
    <mergeCell ref="A90:A92"/>
    <mergeCell ref="A93:A94"/>
    <mergeCell ref="A95:B95"/>
    <mergeCell ref="A96:B96"/>
    <mergeCell ref="C100:D100"/>
    <mergeCell ref="A105:P105"/>
    <mergeCell ref="A106:O106"/>
    <mergeCell ref="I127:N127"/>
    <mergeCell ref="O127:O128"/>
    <mergeCell ref="A118:B118"/>
    <mergeCell ref="A119:B119"/>
    <mergeCell ref="A120:B120"/>
    <mergeCell ref="A123:B123"/>
    <mergeCell ref="A125:O125"/>
    <mergeCell ref="C126:M126"/>
    <mergeCell ref="C127:H127"/>
    <mergeCell ref="A232:B234"/>
    <mergeCell ref="A235:A237"/>
    <mergeCell ref="A238:A239"/>
    <mergeCell ref="A240:B240"/>
    <mergeCell ref="A241:B241"/>
    <mergeCell ref="A242:B242"/>
    <mergeCell ref="A245:B245"/>
    <mergeCell ref="A248:B250"/>
    <mergeCell ref="A251:A253"/>
    <mergeCell ref="A254:A255"/>
    <mergeCell ref="A256:B256"/>
    <mergeCell ref="A257:B257"/>
    <mergeCell ref="A258:B258"/>
    <mergeCell ref="A261:B261"/>
    <mergeCell ref="A270:B272"/>
    <mergeCell ref="A273:A275"/>
    <mergeCell ref="A276:A277"/>
    <mergeCell ref="A278:B278"/>
    <mergeCell ref="A279:B279"/>
    <mergeCell ref="A280:B280"/>
    <mergeCell ref="A283:B283"/>
    <mergeCell ref="A285:B287"/>
    <mergeCell ref="A288:A290"/>
    <mergeCell ref="A291:A292"/>
    <mergeCell ref="A293:B293"/>
    <mergeCell ref="A294:B294"/>
    <mergeCell ref="A295:B295"/>
    <mergeCell ref="A298:B298"/>
    <mergeCell ref="A301:B303"/>
    <mergeCell ref="A304:A306"/>
    <mergeCell ref="A307:A308"/>
    <mergeCell ref="A309:B309"/>
    <mergeCell ref="A310:B310"/>
    <mergeCell ref="A311:B311"/>
    <mergeCell ref="A314:B314"/>
    <mergeCell ref="A321:B323"/>
    <mergeCell ref="A324:A326"/>
    <mergeCell ref="A327:A328"/>
    <mergeCell ref="A329:B329"/>
    <mergeCell ref="A330:B330"/>
    <mergeCell ref="A331:B331"/>
    <mergeCell ref="A334:B334"/>
    <mergeCell ref="A351:B353"/>
    <mergeCell ref="A354:A356"/>
    <mergeCell ref="A357:A358"/>
    <mergeCell ref="A359:B359"/>
    <mergeCell ref="A360:B360"/>
    <mergeCell ref="A361:B361"/>
    <mergeCell ref="A364:B364"/>
    <mergeCell ref="A336:B338"/>
    <mergeCell ref="A339:A341"/>
    <mergeCell ref="A342:A343"/>
    <mergeCell ref="A344:B344"/>
    <mergeCell ref="A345:B345"/>
    <mergeCell ref="A346:B346"/>
    <mergeCell ref="A349:B349"/>
    <mergeCell ref="A97:B97"/>
    <mergeCell ref="A107:B109"/>
    <mergeCell ref="A110:A112"/>
    <mergeCell ref="A113:A114"/>
    <mergeCell ref="A115:B115"/>
    <mergeCell ref="A116:B116"/>
    <mergeCell ref="A117:B117"/>
    <mergeCell ref="A126:B128"/>
    <mergeCell ref="A129:A131"/>
    <mergeCell ref="A132:A133"/>
    <mergeCell ref="A134:B134"/>
    <mergeCell ref="A135:B135"/>
    <mergeCell ref="A136:B136"/>
    <mergeCell ref="A139:B139"/>
    <mergeCell ref="A143:B145"/>
    <mergeCell ref="A146:A148"/>
    <mergeCell ref="A149:A150"/>
    <mergeCell ref="A151:B151"/>
    <mergeCell ref="A152:B152"/>
    <mergeCell ref="A153:B153"/>
    <mergeCell ref="A156:B156"/>
    <mergeCell ref="A164:B166"/>
    <mergeCell ref="A167:A169"/>
    <mergeCell ref="A170:A171"/>
    <mergeCell ref="A172:B172"/>
    <mergeCell ref="A173:B173"/>
    <mergeCell ref="A174:B174"/>
    <mergeCell ref="A177:B177"/>
    <mergeCell ref="A180:B182"/>
    <mergeCell ref="A183:A185"/>
    <mergeCell ref="A186:A187"/>
    <mergeCell ref="A188:B188"/>
    <mergeCell ref="A189:B189"/>
    <mergeCell ref="A190:B190"/>
    <mergeCell ref="A193:B193"/>
    <mergeCell ref="A196:B198"/>
    <mergeCell ref="A199:A201"/>
    <mergeCell ref="A202:A203"/>
    <mergeCell ref="A204:B204"/>
    <mergeCell ref="A205:B205"/>
    <mergeCell ref="A206:B206"/>
    <mergeCell ref="A209:B209"/>
    <mergeCell ref="A216:B218"/>
    <mergeCell ref="A219:A221"/>
    <mergeCell ref="A222:A223"/>
    <mergeCell ref="A224:B224"/>
    <mergeCell ref="A225:B225"/>
    <mergeCell ref="A226:B226"/>
    <mergeCell ref="A229:B229"/>
    <mergeCell ref="I286:N286"/>
    <mergeCell ref="O286:O287"/>
    <mergeCell ref="C270:M270"/>
    <mergeCell ref="C271:H271"/>
    <mergeCell ref="I271:N271"/>
    <mergeCell ref="O271:O272"/>
    <mergeCell ref="A284:O284"/>
    <mergeCell ref="C285:M285"/>
    <mergeCell ref="C286:H286"/>
    <mergeCell ref="A300:O300"/>
    <mergeCell ref="C301:M301"/>
    <mergeCell ref="C302:H302"/>
    <mergeCell ref="I302:N302"/>
    <mergeCell ref="O302:O303"/>
    <mergeCell ref="A320:P320"/>
    <mergeCell ref="C321:M321"/>
    <mergeCell ref="I337:N337"/>
    <mergeCell ref="A350:O350"/>
    <mergeCell ref="C351:M351"/>
    <mergeCell ref="C352:H352"/>
    <mergeCell ref="I352:N352"/>
    <mergeCell ref="O352:O353"/>
    <mergeCell ref="C322:H322"/>
    <mergeCell ref="I322:N322"/>
    <mergeCell ref="O322:O323"/>
    <mergeCell ref="A335:O335"/>
    <mergeCell ref="C336:M336"/>
    <mergeCell ref="C337:H337"/>
    <mergeCell ref="O337:O338"/>
    <mergeCell ref="A142:O142"/>
    <mergeCell ref="C143:M143"/>
    <mergeCell ref="C144:H144"/>
    <mergeCell ref="I144:N144"/>
    <mergeCell ref="O144:O145"/>
    <mergeCell ref="A162:P162"/>
    <mergeCell ref="A163:O163"/>
    <mergeCell ref="I181:N181"/>
    <mergeCell ref="O181:O182"/>
    <mergeCell ref="C164:M164"/>
    <mergeCell ref="C165:H165"/>
    <mergeCell ref="I165:N165"/>
    <mergeCell ref="O165:O166"/>
    <mergeCell ref="A179:O179"/>
    <mergeCell ref="C180:M180"/>
    <mergeCell ref="C181:H181"/>
    <mergeCell ref="A195:O195"/>
    <mergeCell ref="C196:M196"/>
    <mergeCell ref="C197:H197"/>
    <mergeCell ref="I197:N197"/>
    <mergeCell ref="O197:O198"/>
    <mergeCell ref="A214:P214"/>
    <mergeCell ref="A215:O215"/>
    <mergeCell ref="I233:N233"/>
    <mergeCell ref="O233:O234"/>
    <mergeCell ref="C216:M216"/>
    <mergeCell ref="C217:H217"/>
    <mergeCell ref="I217:N217"/>
    <mergeCell ref="O217:O218"/>
    <mergeCell ref="A231:O231"/>
    <mergeCell ref="C232:M232"/>
    <mergeCell ref="C233:H233"/>
    <mergeCell ref="A247:O247"/>
    <mergeCell ref="C248:M248"/>
    <mergeCell ref="C249:H249"/>
    <mergeCell ref="I249:N249"/>
    <mergeCell ref="O249:O250"/>
    <mergeCell ref="A268:P268"/>
    <mergeCell ref="A269:O26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14"/>
  </cols>
  <sheetData>
    <row r="1">
      <c r="A1" s="108" t="s">
        <v>156</v>
      </c>
    </row>
    <row r="2">
      <c r="A2" s="135" t="s">
        <v>19</v>
      </c>
      <c r="B2" s="135">
        <v>256.0</v>
      </c>
      <c r="C2" s="135">
        <v>2560.0</v>
      </c>
      <c r="D2" s="135">
        <v>12800.0</v>
      </c>
      <c r="E2" s="135">
        <v>25600.0</v>
      </c>
      <c r="F2" s="135">
        <v>64000.0</v>
      </c>
      <c r="G2" s="135">
        <v>128000.0</v>
      </c>
      <c r="H2" s="135">
        <v>256000.0</v>
      </c>
    </row>
    <row r="3">
      <c r="A3" s="23" t="s">
        <v>5</v>
      </c>
      <c r="B3" s="22">
        <f t="shared" ref="B3:H3" si="1">B23*1000000</f>
        <v>6183000</v>
      </c>
      <c r="C3" s="22">
        <f t="shared" si="1"/>
        <v>24653000</v>
      </c>
      <c r="D3" s="22">
        <f t="shared" si="1"/>
        <v>85117000</v>
      </c>
      <c r="E3" s="22">
        <f t="shared" si="1"/>
        <v>255437000</v>
      </c>
      <c r="F3" s="22">
        <f t="shared" si="1"/>
        <v>1211433000</v>
      </c>
      <c r="G3" s="22">
        <f t="shared" si="1"/>
        <v>4123071000</v>
      </c>
      <c r="H3" s="22">
        <f t="shared" si="1"/>
        <v>15738656000</v>
      </c>
    </row>
    <row r="4">
      <c r="A4" s="23" t="s">
        <v>157</v>
      </c>
      <c r="B4" s="22">
        <f t="shared" ref="B4:H4" si="2">B24*1000000</f>
        <v>3006.5</v>
      </c>
      <c r="C4" s="22">
        <f t="shared" si="2"/>
        <v>10285</v>
      </c>
      <c r="D4" s="22">
        <f t="shared" si="2"/>
        <v>30292</v>
      </c>
      <c r="E4" s="22">
        <f t="shared" si="2"/>
        <v>47777</v>
      </c>
      <c r="F4" s="22">
        <f t="shared" si="2"/>
        <v>109493</v>
      </c>
      <c r="G4" s="22">
        <f t="shared" si="2"/>
        <v>384394</v>
      </c>
      <c r="H4" s="22">
        <f t="shared" si="2"/>
        <v>671219</v>
      </c>
    </row>
    <row r="5">
      <c r="A5" s="23" t="s">
        <v>158</v>
      </c>
      <c r="B5" s="22">
        <v>1912203.0</v>
      </c>
      <c r="C5" s="22">
        <v>1.44790105E7</v>
      </c>
      <c r="D5" s="22">
        <v>4.18317645E7</v>
      </c>
      <c r="E5" s="22">
        <v>8.28899515E7</v>
      </c>
      <c r="F5" s="22">
        <v>1.619735775E8</v>
      </c>
      <c r="G5" s="22">
        <v>3.071095855E8</v>
      </c>
      <c r="H5" s="22">
        <v>5.941870835E8</v>
      </c>
    </row>
    <row r="6">
      <c r="A6" s="136" t="s">
        <v>159</v>
      </c>
      <c r="B6" s="137">
        <f t="shared" ref="B6:H6" si="3">B25*1000000</f>
        <v>11896000</v>
      </c>
      <c r="C6" s="137">
        <f t="shared" si="3"/>
        <v>41611000</v>
      </c>
      <c r="D6" s="137">
        <f t="shared" si="3"/>
        <v>166287000</v>
      </c>
      <c r="E6" s="137">
        <f t="shared" si="3"/>
        <v>411924000</v>
      </c>
      <c r="F6" s="137">
        <f t="shared" si="3"/>
        <v>1697806000</v>
      </c>
      <c r="G6" s="137">
        <f t="shared" si="3"/>
        <v>4975740000</v>
      </c>
      <c r="H6" s="137">
        <f t="shared" si="3"/>
        <v>15845454500</v>
      </c>
    </row>
    <row r="7">
      <c r="A7" s="23" t="s">
        <v>160</v>
      </c>
    </row>
    <row r="8">
      <c r="A8" s="23" t="s">
        <v>44</v>
      </c>
      <c r="B8" s="23">
        <v>1.0</v>
      </c>
      <c r="C8" s="23">
        <v>10.0</v>
      </c>
      <c r="D8" s="23">
        <v>50.0</v>
      </c>
      <c r="E8" s="23">
        <v>100.0</v>
      </c>
      <c r="F8" s="23">
        <v>250.0</v>
      </c>
      <c r="G8" s="23">
        <v>500.0</v>
      </c>
      <c r="H8" s="23">
        <v>1024.0</v>
      </c>
    </row>
    <row r="9">
      <c r="A9" s="23" t="s">
        <v>161</v>
      </c>
      <c r="B9" s="102">
        <f>B3/$B$6*100</f>
        <v>51.97545393</v>
      </c>
      <c r="C9" s="102">
        <f>C3/$C$6*100</f>
        <v>59.24635313</v>
      </c>
      <c r="D9" s="102">
        <f>D3/$D$6*100</f>
        <v>51.18680354</v>
      </c>
      <c r="E9" s="102">
        <f>E3/$E$6*100</f>
        <v>62.01071071</v>
      </c>
      <c r="F9" s="102">
        <f>F3/$F$6*100</f>
        <v>71.35285186</v>
      </c>
      <c r="G9" s="102">
        <f>G3/$G$6*100</f>
        <v>82.86347357</v>
      </c>
      <c r="H9" s="102">
        <f>H3/$H$6*100</f>
        <v>99.32599914</v>
      </c>
    </row>
    <row r="10">
      <c r="A10" s="23" t="s">
        <v>158</v>
      </c>
      <c r="B10" s="102">
        <f t="shared" ref="B10:H10" si="4">B5/B6*100</f>
        <v>16.07433591</v>
      </c>
      <c r="C10" s="102">
        <f t="shared" si="4"/>
        <v>34.79611281</v>
      </c>
      <c r="D10" s="102">
        <f t="shared" si="4"/>
        <v>25.1563649</v>
      </c>
      <c r="E10" s="102">
        <f t="shared" si="4"/>
        <v>20.12263221</v>
      </c>
      <c r="F10" s="102">
        <f t="shared" si="4"/>
        <v>9.540169931</v>
      </c>
      <c r="G10" s="102">
        <f t="shared" si="4"/>
        <v>6.172138928</v>
      </c>
      <c r="H10" s="102">
        <f t="shared" si="4"/>
        <v>3.749889809</v>
      </c>
    </row>
    <row r="11">
      <c r="A11" s="23" t="s">
        <v>162</v>
      </c>
      <c r="B11" s="102">
        <f>B4/$B$6*100</f>
        <v>0.02527320108</v>
      </c>
      <c r="C11" s="102">
        <f>C4/$C$6*100</f>
        <v>0.02471702194</v>
      </c>
      <c r="D11" s="102">
        <f>D4/$D$6*100</f>
        <v>0.01821669764</v>
      </c>
      <c r="E11" s="102">
        <f>E4/$E$6*100</f>
        <v>0.01159849875</v>
      </c>
      <c r="F11" s="102">
        <f>F4/$F$6*100</f>
        <v>0.006449087823</v>
      </c>
      <c r="G11" s="102">
        <f>G4/$G$6*100</f>
        <v>0.007725363464</v>
      </c>
      <c r="H11" s="138">
        <f>H4/$H$6*100</f>
        <v>0.004236035009</v>
      </c>
    </row>
    <row r="12">
      <c r="B12" s="102">
        <f>AVERAGE(B9:H9)</f>
        <v>68.28023513</v>
      </c>
    </row>
    <row r="15">
      <c r="A15" s="108" t="s">
        <v>163</v>
      </c>
    </row>
    <row r="16">
      <c r="A16" s="139" t="s">
        <v>19</v>
      </c>
      <c r="B16" s="140">
        <v>256.0</v>
      </c>
      <c r="C16" s="140">
        <v>2560.0</v>
      </c>
      <c r="D16" s="140">
        <v>12800.0</v>
      </c>
      <c r="E16" s="140">
        <v>25600.0</v>
      </c>
      <c r="F16" s="140">
        <v>64000.0</v>
      </c>
      <c r="G16" s="140">
        <v>128000.0</v>
      </c>
      <c r="H16" s="140">
        <v>256000.0</v>
      </c>
    </row>
    <row r="17">
      <c r="A17" s="139" t="s">
        <v>157</v>
      </c>
      <c r="B17" s="140">
        <v>0.0030065</v>
      </c>
      <c r="C17" s="140">
        <v>0.010285</v>
      </c>
      <c r="D17" s="140">
        <v>0.030292</v>
      </c>
      <c r="E17" s="140">
        <v>0.047777</v>
      </c>
      <c r="F17" s="140">
        <v>0.109493</v>
      </c>
      <c r="G17" s="140">
        <v>0.384394</v>
      </c>
      <c r="H17" s="140">
        <v>0.671219</v>
      </c>
    </row>
    <row r="18">
      <c r="A18" s="139" t="s">
        <v>164</v>
      </c>
      <c r="B18" s="140">
        <v>0.088882</v>
      </c>
      <c r="C18" s="140">
        <v>1.532</v>
      </c>
      <c r="D18" s="140">
        <v>12.268</v>
      </c>
      <c r="E18" s="140">
        <v>25.657</v>
      </c>
      <c r="F18" s="140">
        <v>75.249</v>
      </c>
      <c r="G18" s="140">
        <v>136.683</v>
      </c>
      <c r="H18" s="140">
        <v>282.338744</v>
      </c>
    </row>
    <row r="19">
      <c r="A19" s="139" t="s">
        <v>5</v>
      </c>
      <c r="B19" s="140">
        <v>6.183</v>
      </c>
      <c r="C19" s="140">
        <v>24.653</v>
      </c>
      <c r="D19" s="140">
        <v>85.117</v>
      </c>
      <c r="E19" s="140">
        <v>255.437</v>
      </c>
      <c r="F19" s="140">
        <v>1211.433</v>
      </c>
      <c r="G19" s="140">
        <v>4123.071</v>
      </c>
      <c r="H19" s="140">
        <v>15738.656</v>
      </c>
    </row>
    <row r="20">
      <c r="A20" s="139" t="s">
        <v>159</v>
      </c>
      <c r="B20" s="140">
        <v>11.896</v>
      </c>
      <c r="C20" s="140">
        <v>41.611</v>
      </c>
      <c r="D20" s="140">
        <v>166.287</v>
      </c>
      <c r="E20" s="140">
        <v>411.924</v>
      </c>
      <c r="F20" s="140">
        <v>1697.806</v>
      </c>
      <c r="G20" s="140">
        <v>4975.74</v>
      </c>
      <c r="H20" s="140">
        <v>15845.4545</v>
      </c>
    </row>
    <row r="23">
      <c r="B23" s="22">
        <v>6.183</v>
      </c>
      <c r="C23" s="22">
        <v>24.653</v>
      </c>
      <c r="D23" s="22">
        <v>85.117</v>
      </c>
      <c r="E23" s="22">
        <v>255.437</v>
      </c>
      <c r="F23" s="22">
        <v>1211.433</v>
      </c>
      <c r="G23" s="22">
        <v>4123.071</v>
      </c>
      <c r="H23" s="22">
        <v>15738.656</v>
      </c>
    </row>
    <row r="24">
      <c r="B24" s="22">
        <v>0.0030064999999999996</v>
      </c>
      <c r="C24" s="22">
        <v>0.010285</v>
      </c>
      <c r="D24" s="22">
        <v>0.030292</v>
      </c>
      <c r="E24" s="22">
        <v>0.047777</v>
      </c>
      <c r="F24" s="22">
        <v>0.109493</v>
      </c>
      <c r="G24" s="22">
        <v>0.384394</v>
      </c>
      <c r="H24" s="22">
        <v>0.671219</v>
      </c>
    </row>
    <row r="25">
      <c r="B25" s="137">
        <v>11.896</v>
      </c>
      <c r="C25" s="137">
        <v>41.611</v>
      </c>
      <c r="D25" s="137">
        <v>166.287</v>
      </c>
      <c r="E25" s="137">
        <v>411.924</v>
      </c>
      <c r="F25" s="137">
        <v>1697.806</v>
      </c>
      <c r="G25" s="137">
        <v>4975.74</v>
      </c>
      <c r="H25" s="137">
        <v>15845.4545</v>
      </c>
    </row>
    <row r="39">
      <c r="A39" s="135" t="s">
        <v>19</v>
      </c>
      <c r="B39" s="135">
        <v>256.0</v>
      </c>
      <c r="C39" s="135">
        <v>2560.0</v>
      </c>
      <c r="D39" s="135">
        <v>12800.0</v>
      </c>
      <c r="E39" s="135">
        <v>25600.0</v>
      </c>
      <c r="F39" s="135">
        <v>64000.0</v>
      </c>
      <c r="G39" s="135">
        <v>128000.0</v>
      </c>
      <c r="H39" s="135">
        <v>256000.0</v>
      </c>
    </row>
    <row r="40">
      <c r="A40" s="23" t="s">
        <v>165</v>
      </c>
      <c r="B40" s="22">
        <v>104.22828397390644</v>
      </c>
      <c r="C40" s="22">
        <v>54.903124072081454</v>
      </c>
      <c r="D40" s="22">
        <v>114.27610645752885</v>
      </c>
      <c r="E40" s="22">
        <v>208.46931873510232</v>
      </c>
      <c r="F40" s="22">
        <v>301.66673009368</v>
      </c>
      <c r="G40" s="22">
        <v>307.3316708809265</v>
      </c>
      <c r="H40" s="22">
        <v>335.24165800869537</v>
      </c>
    </row>
    <row r="41">
      <c r="A41" s="23" t="s">
        <v>166</v>
      </c>
      <c r="B41" s="22">
        <v>195.44415768784165</v>
      </c>
      <c r="C41" s="22">
        <v>272.1321393449681</v>
      </c>
      <c r="D41" s="22">
        <v>583.222184043948</v>
      </c>
      <c r="E41" s="22">
        <v>1050.1838648210073</v>
      </c>
      <c r="F41" s="22">
        <v>1382.0328221302154</v>
      </c>
      <c r="G41" s="22">
        <v>1266.802202495175</v>
      </c>
      <c r="H41" s="22">
        <v>1462.5896957680225</v>
      </c>
    </row>
    <row r="56">
      <c r="A56" s="141"/>
      <c r="B56" s="8"/>
      <c r="C56" s="8"/>
      <c r="D56" s="8"/>
      <c r="E56" s="8"/>
      <c r="F56" s="8"/>
      <c r="G56" s="9"/>
    </row>
    <row r="57">
      <c r="A57" s="142"/>
      <c r="B57" s="142"/>
      <c r="C57" s="142"/>
      <c r="D57" s="142"/>
      <c r="E57" s="142"/>
      <c r="F57" s="142"/>
      <c r="G57" s="142"/>
    </row>
    <row r="58">
      <c r="A58" s="143"/>
      <c r="B58" s="143"/>
      <c r="C58" s="143"/>
      <c r="D58" s="143"/>
      <c r="E58" s="143"/>
      <c r="F58" s="143"/>
      <c r="G58" s="143"/>
    </row>
    <row r="64">
      <c r="A64" s="144"/>
      <c r="B64" s="144"/>
      <c r="C64" s="144"/>
      <c r="D64" s="144"/>
      <c r="E64" s="144"/>
      <c r="F64" s="144"/>
      <c r="G64" s="144"/>
    </row>
    <row r="65">
      <c r="A65" s="145"/>
      <c r="B65" s="145"/>
      <c r="C65" s="145"/>
      <c r="D65" s="145"/>
      <c r="E65" s="145"/>
      <c r="F65" s="145"/>
      <c r="G65" s="145"/>
    </row>
    <row r="67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</row>
    <row r="68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</row>
    <row r="69">
      <c r="A69" s="23" t="s">
        <v>44</v>
      </c>
      <c r="B69" s="23">
        <v>1.0</v>
      </c>
      <c r="C69" s="23">
        <v>10.0</v>
      </c>
      <c r="D69" s="23">
        <v>50.0</v>
      </c>
      <c r="E69" s="23">
        <v>100.0</v>
      </c>
      <c r="F69" s="23">
        <v>250.0</v>
      </c>
      <c r="G69" s="23">
        <v>500.0</v>
      </c>
      <c r="H69" s="23">
        <v>1024.0</v>
      </c>
      <c r="J69" s="23" t="s">
        <v>167</v>
      </c>
      <c r="K69" s="23">
        <v>520.0</v>
      </c>
    </row>
    <row r="70">
      <c r="A70" s="23" t="s">
        <v>168</v>
      </c>
      <c r="B70" s="102">
        <v>104.22828397390644</v>
      </c>
      <c r="C70" s="147">
        <v>110.473124072081</v>
      </c>
      <c r="D70" s="102">
        <v>114.27610645752885</v>
      </c>
      <c r="E70" s="102">
        <v>208.46931873510232</v>
      </c>
      <c r="F70" s="102">
        <v>301.66673009368</v>
      </c>
      <c r="G70" s="102">
        <v>307.3316708809265</v>
      </c>
      <c r="H70" s="102">
        <v>335.24165800869537</v>
      </c>
      <c r="J70" s="23" t="s">
        <v>169</v>
      </c>
      <c r="K70" s="22">
        <v>76.0</v>
      </c>
      <c r="L70" s="22">
        <v>104.0</v>
      </c>
      <c r="M70" s="22">
        <v>155.0</v>
      </c>
      <c r="N70" s="22">
        <v>220.0</v>
      </c>
      <c r="O70" s="22">
        <v>362.0</v>
      </c>
      <c r="P70" s="22">
        <v>408.0</v>
      </c>
      <c r="Q70" s="22">
        <v>535.0</v>
      </c>
    </row>
    <row r="71">
      <c r="A71" s="23" t="s">
        <v>166</v>
      </c>
      <c r="B71" s="102">
        <v>195.44415768784165</v>
      </c>
      <c r="C71" s="102">
        <v>272.1321393449681</v>
      </c>
      <c r="D71" s="102">
        <v>583.222184043948</v>
      </c>
      <c r="E71" s="102">
        <v>1050.1838648210073</v>
      </c>
      <c r="F71" s="102">
        <v>1382.0328221302154</v>
      </c>
      <c r="G71" s="102">
        <v>1266.802202495175</v>
      </c>
      <c r="H71" s="102">
        <v>1462.5896957680225</v>
      </c>
      <c r="J71" s="113" t="s">
        <v>170</v>
      </c>
      <c r="K71" s="22">
        <v>3006.4999999999995</v>
      </c>
      <c r="L71" s="22">
        <v>10285.0</v>
      </c>
      <c r="M71" s="22">
        <v>30292.0</v>
      </c>
      <c r="N71" s="22">
        <v>47777.0</v>
      </c>
      <c r="O71" s="22">
        <v>109493.0</v>
      </c>
      <c r="P71" s="22">
        <v>384394.0</v>
      </c>
      <c r="Q71" s="22">
        <v>671219.0</v>
      </c>
    </row>
    <row r="72">
      <c r="A72" s="23" t="s">
        <v>171</v>
      </c>
      <c r="B72" s="102">
        <v>477.0446838797783</v>
      </c>
      <c r="C72" s="102">
        <v>242.87698442801204</v>
      </c>
      <c r="D72" s="102">
        <v>322.45404053471975</v>
      </c>
      <c r="E72" s="102">
        <v>765.4464129676248</v>
      </c>
      <c r="F72" s="102">
        <v>1878.6693651526655</v>
      </c>
      <c r="G72" s="102">
        <v>3260.8057369958788</v>
      </c>
      <c r="H72" s="102">
        <v>6546.603872413931</v>
      </c>
      <c r="J72" s="23" t="s">
        <v>172</v>
      </c>
      <c r="K72" s="22">
        <f t="shared" ref="K72:Q72" si="5">K75+K70*$K$69+K71</f>
        <v>1338631.5</v>
      </c>
      <c r="L72" s="22">
        <f t="shared" si="5"/>
        <v>10214771</v>
      </c>
      <c r="M72" s="22">
        <f t="shared" si="5"/>
        <v>26507522</v>
      </c>
      <c r="N72" s="22">
        <f t="shared" si="5"/>
        <v>33533161</v>
      </c>
      <c r="O72" s="22">
        <f t="shared" si="5"/>
        <v>64781299</v>
      </c>
      <c r="P72" s="22">
        <f t="shared" si="5"/>
        <v>127039873</v>
      </c>
      <c r="Q72" s="22">
        <f t="shared" si="5"/>
        <v>241358894</v>
      </c>
    </row>
    <row r="73">
      <c r="A73" s="23" t="s">
        <v>173</v>
      </c>
      <c r="B73" s="22">
        <v>0.5</v>
      </c>
      <c r="C73" s="102">
        <v>0.6341125665318215</v>
      </c>
      <c r="D73" s="102">
        <v>0.4200990808296362</v>
      </c>
      <c r="E73" s="102">
        <v>0.48598207352830824</v>
      </c>
      <c r="F73" s="102">
        <v>0.4617191921426926</v>
      </c>
      <c r="G73" s="102">
        <v>0.4717955877131001</v>
      </c>
      <c r="H73" s="102">
        <v>0.3949174632156241</v>
      </c>
      <c r="J73" s="23" t="s">
        <v>174</v>
      </c>
      <c r="K73" s="148">
        <f t="shared" ref="K73:Q73" si="6">(K72-K75)/K75*100</f>
        <v>3.281099911</v>
      </c>
      <c r="L73" s="148">
        <f t="shared" si="6"/>
        <v>0.6341125665</v>
      </c>
      <c r="M73" s="148">
        <f t="shared" si="6"/>
        <v>0.4200990808</v>
      </c>
      <c r="N73" s="148">
        <f t="shared" si="6"/>
        <v>0.4859820735</v>
      </c>
      <c r="O73" s="148">
        <f t="shared" si="6"/>
        <v>0.4617191921</v>
      </c>
      <c r="P73" s="148">
        <f t="shared" si="6"/>
        <v>0.4717955877</v>
      </c>
      <c r="Q73" s="148">
        <f t="shared" si="6"/>
        <v>0.3949174632</v>
      </c>
    </row>
    <row r="74">
      <c r="J74" s="23" t="s">
        <v>175</v>
      </c>
      <c r="K74" s="22">
        <f t="shared" ref="K74:Q74" si="7">K75/1000000</f>
        <v>1.296105</v>
      </c>
      <c r="L74" s="22">
        <f t="shared" si="7"/>
        <v>10.150406</v>
      </c>
      <c r="M74" s="22">
        <f t="shared" si="7"/>
        <v>26.39663</v>
      </c>
      <c r="N74" s="22">
        <f t="shared" si="7"/>
        <v>33.370984</v>
      </c>
      <c r="O74" s="22">
        <f t="shared" si="7"/>
        <v>64.483566</v>
      </c>
      <c r="P74" s="22">
        <f t="shared" si="7"/>
        <v>126.443319</v>
      </c>
      <c r="Q74" s="22">
        <f t="shared" si="7"/>
        <v>240.409475</v>
      </c>
    </row>
    <row r="75">
      <c r="J75" s="23" t="s">
        <v>176</v>
      </c>
      <c r="K75" s="22">
        <v>1296105.0</v>
      </c>
      <c r="L75" s="22">
        <v>1.0150406E7</v>
      </c>
      <c r="M75" s="22">
        <v>2.639663E7</v>
      </c>
      <c r="N75" s="22">
        <v>3.3370984E7</v>
      </c>
      <c r="O75" s="22">
        <v>6.4483566E7</v>
      </c>
      <c r="P75" s="22">
        <v>1.26443319E8</v>
      </c>
      <c r="Q75" s="22">
        <v>2.40409475E8</v>
      </c>
    </row>
    <row r="77">
      <c r="A77" s="23" t="s">
        <v>168</v>
      </c>
      <c r="B77" s="102">
        <v>104.22828397390644</v>
      </c>
      <c r="C77" s="147">
        <v>110.473124072081</v>
      </c>
      <c r="D77" s="102">
        <v>114.27610645752885</v>
      </c>
      <c r="E77" s="102">
        <v>208.46931873510232</v>
      </c>
      <c r="F77" s="102">
        <v>301.66673009368</v>
      </c>
      <c r="G77" s="102">
        <v>307.3316708809265</v>
      </c>
      <c r="H77" s="102">
        <v>335.24165800869537</v>
      </c>
    </row>
    <row r="78">
      <c r="A78" s="23" t="s">
        <v>166</v>
      </c>
      <c r="B78" s="102">
        <v>195.44415768784165</v>
      </c>
      <c r="C78" s="102">
        <v>272.1321393449681</v>
      </c>
      <c r="D78" s="102">
        <v>583.222184043948</v>
      </c>
      <c r="E78" s="102">
        <v>1050.1838648210073</v>
      </c>
      <c r="F78" s="102">
        <v>1382.0328221302154</v>
      </c>
      <c r="G78" s="102">
        <v>1266.802202495175</v>
      </c>
      <c r="H78" s="102">
        <v>1462.5896957680225</v>
      </c>
    </row>
    <row r="79">
      <c r="A79" s="23" t="s">
        <v>171</v>
      </c>
      <c r="B79" s="102">
        <v>477.0446838797783</v>
      </c>
      <c r="C79" s="102">
        <v>242.87698442801204</v>
      </c>
      <c r="D79" s="102">
        <v>322.45404053471975</v>
      </c>
      <c r="E79" s="102">
        <v>765.4464129676248</v>
      </c>
      <c r="F79" s="102">
        <v>1878.6693651526655</v>
      </c>
      <c r="G79" s="102">
        <v>3260.8057369958788</v>
      </c>
      <c r="H79" s="102">
        <v>6546.603872413931</v>
      </c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9">
      <c r="A99" s="149" t="s">
        <v>44</v>
      </c>
      <c r="B99" s="53"/>
      <c r="C99" s="23">
        <v>1.0</v>
      </c>
      <c r="D99" s="23">
        <v>10.0</v>
      </c>
      <c r="E99" s="23">
        <v>50.0</v>
      </c>
      <c r="F99" s="23">
        <v>100.0</v>
      </c>
      <c r="G99" s="23">
        <v>250.0</v>
      </c>
      <c r="H99" s="23">
        <v>500.0</v>
      </c>
      <c r="I99" s="23">
        <v>1024.0</v>
      </c>
    </row>
    <row r="100">
      <c r="A100" s="150" t="s">
        <v>177</v>
      </c>
      <c r="B100" s="23" t="s">
        <v>47</v>
      </c>
      <c r="C100" s="151">
        <v>7.0</v>
      </c>
      <c r="D100" s="67">
        <v>17.0</v>
      </c>
      <c r="E100" s="67">
        <v>20.0</v>
      </c>
      <c r="F100" s="67">
        <v>24.0</v>
      </c>
      <c r="G100" s="67">
        <v>25.0</v>
      </c>
      <c r="H100" s="67">
        <v>31.0</v>
      </c>
      <c r="I100" s="67">
        <v>41.0</v>
      </c>
    </row>
    <row r="101">
      <c r="B101" s="23" t="s">
        <v>48</v>
      </c>
      <c r="C101" s="67">
        <v>11.0</v>
      </c>
      <c r="D101" s="67">
        <v>23.0</v>
      </c>
      <c r="E101" s="67">
        <v>17.0</v>
      </c>
      <c r="F101" s="67">
        <v>21.0</v>
      </c>
      <c r="G101" s="67">
        <v>25.0</v>
      </c>
      <c r="H101" s="67">
        <v>24.0</v>
      </c>
      <c r="I101" s="67">
        <v>25.0</v>
      </c>
    </row>
    <row r="102">
      <c r="A102" s="150" t="s">
        <v>178</v>
      </c>
      <c r="B102" s="23" t="s">
        <v>47</v>
      </c>
      <c r="C102" s="67">
        <v>11.0</v>
      </c>
      <c r="D102" s="67">
        <v>15.0</v>
      </c>
      <c r="E102" s="67">
        <v>18.0</v>
      </c>
      <c r="F102" s="67">
        <v>19.0</v>
      </c>
      <c r="G102" s="67">
        <v>21.0</v>
      </c>
      <c r="H102" s="67">
        <v>24.0</v>
      </c>
      <c r="I102" s="67">
        <v>25.0</v>
      </c>
    </row>
    <row r="103">
      <c r="B103" s="23" t="s">
        <v>48</v>
      </c>
      <c r="C103" s="67">
        <v>13.0</v>
      </c>
      <c r="D103" s="67">
        <v>21.0</v>
      </c>
      <c r="E103" s="67">
        <v>65.0</v>
      </c>
      <c r="F103" s="67">
        <v>82.0</v>
      </c>
      <c r="G103" s="67">
        <v>84.0</v>
      </c>
      <c r="H103" s="67">
        <v>92.0</v>
      </c>
      <c r="I103" s="67">
        <v>97.0</v>
      </c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3">
      <c r="A153" s="23" t="s">
        <v>179</v>
      </c>
    </row>
    <row r="154">
      <c r="A154" s="23" t="s">
        <v>44</v>
      </c>
      <c r="B154" s="23">
        <v>1.0</v>
      </c>
      <c r="C154" s="23">
        <v>10.0</v>
      </c>
      <c r="D154" s="23">
        <v>50.0</v>
      </c>
      <c r="E154" s="23">
        <v>100.0</v>
      </c>
      <c r="F154" s="23">
        <v>250.0</v>
      </c>
      <c r="G154" s="23">
        <v>500.0</v>
      </c>
      <c r="H154" s="23">
        <v>1024.0</v>
      </c>
    </row>
    <row r="155">
      <c r="A155" s="23" t="s">
        <v>180</v>
      </c>
      <c r="B155" s="102">
        <f t="shared" ref="B155:H155" si="8">B156+B166+$B$169*B168+B167-B170</f>
        <v>105.3241067</v>
      </c>
      <c r="C155" s="102">
        <f t="shared" si="8"/>
        <v>119.3632319</v>
      </c>
      <c r="D155" s="102">
        <f t="shared" si="8"/>
        <v>237.7406503</v>
      </c>
      <c r="E155" s="102">
        <f t="shared" si="8"/>
        <v>327.9599997</v>
      </c>
      <c r="F155" s="102">
        <f t="shared" si="8"/>
        <v>405.2417022</v>
      </c>
      <c r="G155" s="102">
        <f t="shared" si="8"/>
        <v>606.9976316</v>
      </c>
      <c r="H155" s="102">
        <f t="shared" si="8"/>
        <v>1011.671059</v>
      </c>
    </row>
    <row r="156">
      <c r="A156" s="23" t="s">
        <v>181</v>
      </c>
      <c r="B156" s="102">
        <v>107.173</v>
      </c>
      <c r="C156" s="102">
        <v>132.449</v>
      </c>
      <c r="D156" s="102">
        <v>280.353</v>
      </c>
      <c r="E156" s="102">
        <v>399.255</v>
      </c>
      <c r="F156" s="102">
        <v>577.973</v>
      </c>
      <c r="G156" s="102">
        <v>889.466</v>
      </c>
      <c r="H156" s="102">
        <v>1627.492</v>
      </c>
    </row>
    <row r="157">
      <c r="A157" s="23" t="s">
        <v>48</v>
      </c>
      <c r="B157" s="102">
        <v>112.805</v>
      </c>
      <c r="C157" s="102">
        <v>148.655</v>
      </c>
      <c r="D157" s="102">
        <v>327.416</v>
      </c>
      <c r="E157" s="102">
        <v>756.088</v>
      </c>
      <c r="F157" s="102">
        <v>2123.696</v>
      </c>
      <c r="G157" s="102">
        <v>5520.595</v>
      </c>
      <c r="H157" s="102">
        <v>16326.34</v>
      </c>
    </row>
    <row r="159">
      <c r="A159" s="23" t="s">
        <v>182</v>
      </c>
    </row>
    <row r="160">
      <c r="A160" s="23" t="s">
        <v>44</v>
      </c>
      <c r="B160" s="23">
        <v>1.0</v>
      </c>
      <c r="C160" s="23">
        <v>10.0</v>
      </c>
      <c r="D160" s="23">
        <v>50.0</v>
      </c>
      <c r="E160" s="23">
        <v>100.0</v>
      </c>
      <c r="F160" s="23">
        <v>250.0</v>
      </c>
      <c r="G160" s="23">
        <v>500.0</v>
      </c>
      <c r="H160" s="23">
        <v>1024.0</v>
      </c>
    </row>
    <row r="161">
      <c r="A161" s="23" t="s">
        <v>180</v>
      </c>
      <c r="B161" s="102">
        <f t="shared" ref="B161:H161" si="9">B162+B166+$B$169*B168+B167-B162*B171/100</f>
        <v>6.626296624</v>
      </c>
      <c r="C161" s="102">
        <f t="shared" si="9"/>
        <v>13.34576693</v>
      </c>
      <c r="D161" s="102">
        <f t="shared" si="9"/>
        <v>26.46848543</v>
      </c>
      <c r="E161" s="102">
        <f t="shared" si="9"/>
        <v>49.79230852</v>
      </c>
      <c r="F161" s="102">
        <f t="shared" si="9"/>
        <v>76.1217097</v>
      </c>
      <c r="G161" s="102">
        <f t="shared" si="9"/>
        <v>363.078312</v>
      </c>
      <c r="H161" s="102">
        <f t="shared" si="9"/>
        <v>1172.288122</v>
      </c>
    </row>
    <row r="162">
      <c r="A162" s="23" t="s">
        <v>181</v>
      </c>
      <c r="B162" s="22">
        <v>7.82</v>
      </c>
      <c r="C162" s="22">
        <v>18.331</v>
      </c>
      <c r="D162" s="22">
        <v>36.408</v>
      </c>
      <c r="E162" s="22">
        <v>47.81999999999999</v>
      </c>
      <c r="F162" s="22">
        <v>96.042</v>
      </c>
      <c r="G162" s="22">
        <v>360.7</v>
      </c>
      <c r="H162" s="22">
        <v>1240.437</v>
      </c>
    </row>
    <row r="163">
      <c r="A163" s="23" t="s">
        <v>48</v>
      </c>
      <c r="B163" s="22">
        <v>11.896</v>
      </c>
      <c r="C163" s="22">
        <v>41.611</v>
      </c>
      <c r="D163" s="22">
        <v>166.287</v>
      </c>
      <c r="E163" s="22">
        <v>411.924</v>
      </c>
      <c r="F163" s="22">
        <v>1697.806</v>
      </c>
      <c r="G163" s="22">
        <v>4975.74</v>
      </c>
      <c r="H163" s="22">
        <v>15845.4545</v>
      </c>
    </row>
    <row r="166">
      <c r="A166" s="23" t="s">
        <v>183</v>
      </c>
      <c r="B166" s="22">
        <v>0.0030064999999999996</v>
      </c>
      <c r="C166" s="22">
        <v>0.010285</v>
      </c>
      <c r="D166" s="22">
        <v>0.030292</v>
      </c>
      <c r="E166" s="22">
        <v>0.047777</v>
      </c>
      <c r="F166" s="22">
        <v>0.109493</v>
      </c>
      <c r="G166" s="22">
        <v>0.384394</v>
      </c>
      <c r="H166" s="22">
        <v>0.671219</v>
      </c>
    </row>
    <row r="167">
      <c r="A167" s="23" t="s">
        <v>184</v>
      </c>
      <c r="B167" s="22">
        <v>0.060243000000000005</v>
      </c>
      <c r="C167" s="22">
        <v>1.382875</v>
      </c>
      <c r="D167" s="22">
        <v>-0.811</v>
      </c>
      <c r="E167" s="22">
        <v>11.547</v>
      </c>
      <c r="F167" s="22">
        <v>-10.8675</v>
      </c>
      <c r="G167" s="22">
        <v>24.2565</v>
      </c>
      <c r="H167" s="22">
        <v>-22.3055</v>
      </c>
    </row>
    <row r="168">
      <c r="A168" s="23" t="s">
        <v>185</v>
      </c>
      <c r="B168" s="22">
        <v>76.0</v>
      </c>
      <c r="C168" s="22">
        <v>104.0</v>
      </c>
      <c r="D168" s="22">
        <v>155.0</v>
      </c>
      <c r="E168" s="22">
        <v>220.0</v>
      </c>
      <c r="F168" s="22">
        <v>362.0</v>
      </c>
      <c r="G168" s="22">
        <v>408.0</v>
      </c>
      <c r="H168" s="22">
        <v>535.0</v>
      </c>
    </row>
    <row r="169">
      <c r="B169" s="23">
        <f>(520+272)/1000000000</f>
        <v>0.000000792</v>
      </c>
    </row>
    <row r="170">
      <c r="A170" s="117" t="s">
        <v>186</v>
      </c>
      <c r="B170" s="22">
        <v>1.912203</v>
      </c>
      <c r="C170" s="22">
        <v>14.4790105</v>
      </c>
      <c r="D170" s="22">
        <v>41.8317645</v>
      </c>
      <c r="E170" s="22">
        <v>82.8899515</v>
      </c>
      <c r="F170" s="22">
        <v>161.9735775</v>
      </c>
      <c r="G170" s="22">
        <v>307.1095855</v>
      </c>
      <c r="H170" s="22">
        <v>594.1870835</v>
      </c>
    </row>
    <row r="171">
      <c r="B171" s="22">
        <v>16.074335911230666</v>
      </c>
      <c r="C171" s="22">
        <v>34.796112806709765</v>
      </c>
      <c r="D171" s="22">
        <v>25.15636489924047</v>
      </c>
      <c r="E171" s="22">
        <v>20.12263220885406</v>
      </c>
      <c r="F171" s="22">
        <v>9.540169931075754</v>
      </c>
      <c r="G171" s="22">
        <v>6.172138928079039</v>
      </c>
      <c r="H171" s="22">
        <v>3.749889809093201</v>
      </c>
    </row>
    <row r="173">
      <c r="B173" s="22">
        <f t="shared" ref="B173:H173" si="10">B170*1000000</f>
        <v>1912203</v>
      </c>
      <c r="C173" s="22">
        <f t="shared" si="10"/>
        <v>14479010.5</v>
      </c>
      <c r="D173" s="22">
        <f t="shared" si="10"/>
        <v>41831764.5</v>
      </c>
      <c r="E173" s="22">
        <f t="shared" si="10"/>
        <v>82889951.5</v>
      </c>
      <c r="F173" s="22">
        <f t="shared" si="10"/>
        <v>161973577.5</v>
      </c>
      <c r="G173" s="22">
        <f t="shared" si="10"/>
        <v>307109585.5</v>
      </c>
      <c r="H173" s="22">
        <f t="shared" si="10"/>
        <v>594187083.5</v>
      </c>
    </row>
  </sheetData>
  <mergeCells count="19">
    <mergeCell ref="A1:H1"/>
    <mergeCell ref="A15:H15"/>
    <mergeCell ref="A56:G56"/>
    <mergeCell ref="A57:A58"/>
    <mergeCell ref="B57:B58"/>
    <mergeCell ref="C57:C58"/>
    <mergeCell ref="D57:D58"/>
    <mergeCell ref="G57:G58"/>
    <mergeCell ref="F64:F65"/>
    <mergeCell ref="G64:G65"/>
    <mergeCell ref="A100:A101"/>
    <mergeCell ref="A102:A103"/>
    <mergeCell ref="E57:E58"/>
    <mergeCell ref="F57:F58"/>
    <mergeCell ref="A64:A65"/>
    <mergeCell ref="B64:B65"/>
    <mergeCell ref="C64:C65"/>
    <mergeCell ref="D64:D65"/>
    <mergeCell ref="E64:E6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18.43"/>
    <col customWidth="1" min="12" max="12" width="19.57"/>
    <col customWidth="1" min="20" max="20" width="21.71"/>
  </cols>
  <sheetData>
    <row r="1">
      <c r="A1" s="23" t="s">
        <v>14</v>
      </c>
    </row>
    <row r="2">
      <c r="A2" s="152" t="s">
        <v>187</v>
      </c>
    </row>
    <row r="3">
      <c r="A3" s="109" t="s">
        <v>188</v>
      </c>
      <c r="B3" s="108" t="s">
        <v>189</v>
      </c>
      <c r="E3" s="108" t="s">
        <v>190</v>
      </c>
      <c r="H3" s="110" t="s">
        <v>191</v>
      </c>
      <c r="I3" s="153"/>
      <c r="J3" s="108" t="s">
        <v>173</v>
      </c>
      <c r="M3" s="108"/>
      <c r="N3" s="108"/>
      <c r="O3" s="108"/>
    </row>
    <row r="4">
      <c r="B4" s="23" t="s">
        <v>192</v>
      </c>
      <c r="C4" s="23" t="s">
        <v>193</v>
      </c>
      <c r="D4" s="23" t="s">
        <v>171</v>
      </c>
      <c r="E4" s="23" t="s">
        <v>192</v>
      </c>
      <c r="F4" s="23" t="s">
        <v>193</v>
      </c>
      <c r="G4" s="23" t="s">
        <v>171</v>
      </c>
      <c r="I4" s="154"/>
      <c r="J4" s="23" t="s">
        <v>194</v>
      </c>
      <c r="K4" s="23" t="s">
        <v>195</v>
      </c>
      <c r="L4" s="23" t="s">
        <v>196</v>
      </c>
      <c r="M4" s="108"/>
      <c r="N4" s="108"/>
      <c r="O4" s="108"/>
    </row>
    <row r="5">
      <c r="A5" s="155" t="s">
        <v>197</v>
      </c>
      <c r="B5" s="23">
        <v>201786.0</v>
      </c>
      <c r="C5" s="23">
        <v>199930.0</v>
      </c>
      <c r="D5" s="23">
        <v>171000.0</v>
      </c>
      <c r="E5" s="23">
        <v>148.67</v>
      </c>
      <c r="F5" s="23">
        <v>150.052</v>
      </c>
      <c r="G5" s="23">
        <v>175.438</v>
      </c>
      <c r="H5" s="23">
        <v>844.446</v>
      </c>
      <c r="I5" s="154"/>
      <c r="J5" s="23">
        <v>282.0</v>
      </c>
      <c r="K5" s="23">
        <v>420.0</v>
      </c>
      <c r="L5" s="23">
        <v>1805.0</v>
      </c>
    </row>
    <row r="6">
      <c r="B6" s="23">
        <v>221278.0</v>
      </c>
      <c r="C6" s="23">
        <v>198748.0</v>
      </c>
      <c r="D6" s="23">
        <v>185444.0</v>
      </c>
      <c r="E6" s="23">
        <v>135.567</v>
      </c>
      <c r="F6" s="23">
        <v>150.945</v>
      </c>
      <c r="G6" s="23">
        <v>161.773</v>
      </c>
      <c r="H6" s="156">
        <v>832.196</v>
      </c>
      <c r="I6" s="154"/>
      <c r="J6" s="23">
        <v>362.0</v>
      </c>
      <c r="K6" s="23">
        <v>560.0</v>
      </c>
      <c r="L6" s="23">
        <v>1271.0</v>
      </c>
    </row>
    <row r="7">
      <c r="B7" s="23">
        <v>208146.0</v>
      </c>
      <c r="C7" s="23">
        <v>201908.0</v>
      </c>
      <c r="D7" s="23">
        <v>181735.0</v>
      </c>
      <c r="E7" s="23">
        <v>144.129</v>
      </c>
      <c r="F7" s="23">
        <v>148.582</v>
      </c>
      <c r="G7" s="23">
        <v>165.075</v>
      </c>
      <c r="H7" s="111">
        <v>843.656</v>
      </c>
      <c r="I7" s="154"/>
      <c r="J7" s="23">
        <v>249.0</v>
      </c>
      <c r="K7" s="23">
        <v>452.0</v>
      </c>
      <c r="L7" s="23">
        <v>1260.0</v>
      </c>
    </row>
    <row r="8">
      <c r="B8" s="23">
        <v>217106.0</v>
      </c>
      <c r="C8" s="23">
        <v>204065.0</v>
      </c>
      <c r="D8" s="23">
        <v>187573.0</v>
      </c>
      <c r="E8" s="23">
        <v>138.181</v>
      </c>
      <c r="F8" s="23">
        <v>147.012</v>
      </c>
      <c r="G8" s="23">
        <v>159.937</v>
      </c>
      <c r="H8" s="23">
        <v>827.956</v>
      </c>
      <c r="I8" s="23" t="s">
        <v>25</v>
      </c>
      <c r="J8" s="157">
        <f t="shared" ref="J8:L8" si="1">MEDIAN(J5:J7)</f>
        <v>282</v>
      </c>
      <c r="K8" s="157">
        <f t="shared" si="1"/>
        <v>452</v>
      </c>
      <c r="L8" s="157">
        <f t="shared" si="1"/>
        <v>1271</v>
      </c>
    </row>
    <row r="9">
      <c r="B9" s="23">
        <v>230523.0</v>
      </c>
      <c r="C9" s="23">
        <v>203415.0</v>
      </c>
      <c r="D9" s="23">
        <v>183831.0</v>
      </c>
      <c r="E9" s="23">
        <v>130.135</v>
      </c>
      <c r="F9" s="23">
        <v>147.482</v>
      </c>
      <c r="G9" s="23">
        <v>163.194</v>
      </c>
      <c r="H9" s="23">
        <v>833.776</v>
      </c>
      <c r="I9" s="153"/>
      <c r="J9" s="158"/>
    </row>
    <row r="10">
      <c r="A10" s="110" t="s">
        <v>36</v>
      </c>
      <c r="B10" s="159"/>
      <c r="C10" s="157">
        <f>(MEDIAN(B5:B9)-MEDIAN(C5:C9))/MEDIAN(B5:B9)*100</f>
        <v>7.000267151</v>
      </c>
      <c r="D10" s="157">
        <f>(MEDIAN(B5:B9)-MEDIAN(D5:D9))/MEDIAN(B5:B9)*100</f>
        <v>15.32661465</v>
      </c>
      <c r="E10" s="158"/>
      <c r="F10" s="157">
        <f>(MEDIAN(F5:F9)-MEDIAN(E5:E9))/MEDIAN(E5:E9)*100</f>
        <v>7.527084042</v>
      </c>
      <c r="G10" s="157">
        <f>(MEDIAN(G5:G9)-MEDIAN(E5:E9))/MEDIAN(E5:E9)*100</f>
        <v>18.10162034</v>
      </c>
      <c r="H10" s="157">
        <f>MEDIAN(H5:H9)</f>
        <v>833.776</v>
      </c>
      <c r="I10" s="154"/>
    </row>
    <row r="11">
      <c r="A11" s="160"/>
      <c r="I11" s="154"/>
    </row>
    <row r="12">
      <c r="A12" s="109" t="s">
        <v>198</v>
      </c>
      <c r="B12" s="23">
        <v>379896.0</v>
      </c>
      <c r="C12" s="23">
        <v>348679.0</v>
      </c>
      <c r="D12" s="23">
        <v>299185.0</v>
      </c>
      <c r="E12" s="23">
        <v>131.615</v>
      </c>
      <c r="F12" s="23">
        <v>143.398</v>
      </c>
      <c r="G12" s="23">
        <v>167.121</v>
      </c>
      <c r="H12" s="23">
        <v>596.0</v>
      </c>
      <c r="J12" s="23">
        <v>501.0</v>
      </c>
      <c r="K12" s="23">
        <v>230.0</v>
      </c>
      <c r="L12" s="23">
        <v>20524.0</v>
      </c>
    </row>
    <row r="13">
      <c r="B13" s="23">
        <v>381504.0</v>
      </c>
      <c r="C13" s="23">
        <v>361411.0</v>
      </c>
      <c r="D13" s="23">
        <v>309358.0</v>
      </c>
      <c r="E13" s="23">
        <v>131.06</v>
      </c>
      <c r="F13" s="23">
        <v>138.346</v>
      </c>
      <c r="G13" s="23">
        <v>161.625</v>
      </c>
      <c r="H13" s="23">
        <v>596.0</v>
      </c>
      <c r="J13" s="23">
        <v>572.0</v>
      </c>
      <c r="K13" s="23">
        <v>168.0</v>
      </c>
      <c r="L13" s="23">
        <v>25858.0</v>
      </c>
      <c r="N13" s="117" t="s">
        <v>197</v>
      </c>
      <c r="O13" s="117" t="s">
        <v>198</v>
      </c>
      <c r="P13" s="117" t="s">
        <v>199</v>
      </c>
      <c r="Q13" s="117" t="s">
        <v>200</v>
      </c>
      <c r="R13" s="117" t="s">
        <v>201</v>
      </c>
    </row>
    <row r="14">
      <c r="B14" s="23">
        <v>382225.0</v>
      </c>
      <c r="C14" s="23">
        <v>377603.0</v>
      </c>
      <c r="D14" s="23">
        <v>302935.0</v>
      </c>
      <c r="E14" s="23">
        <v>130.813</v>
      </c>
      <c r="F14" s="23">
        <v>132.414</v>
      </c>
      <c r="G14" s="23">
        <v>165.052</v>
      </c>
      <c r="H14" s="23">
        <v>596.0</v>
      </c>
      <c r="J14" s="23">
        <v>435.0</v>
      </c>
      <c r="K14" s="23">
        <v>240.0</v>
      </c>
      <c r="L14" s="23">
        <v>26930.0</v>
      </c>
      <c r="M14" s="23" t="s">
        <v>202</v>
      </c>
      <c r="N14" s="22">
        <v>138.181</v>
      </c>
      <c r="O14" s="22">
        <v>130.9365</v>
      </c>
      <c r="P14" s="22">
        <v>91.289</v>
      </c>
      <c r="Q14" s="22">
        <v>112.82400000000001</v>
      </c>
      <c r="R14" s="22">
        <v>76.665</v>
      </c>
    </row>
    <row r="15">
      <c r="B15" s="23">
        <v>398536.0</v>
      </c>
      <c r="C15" s="23">
        <v>367095.0</v>
      </c>
      <c r="D15" s="23">
        <v>296590.0</v>
      </c>
      <c r="E15" s="23">
        <v>125.459</v>
      </c>
      <c r="F15" s="23">
        <v>138.0</v>
      </c>
      <c r="G15" s="23">
        <v>168.583</v>
      </c>
      <c r="H15" s="23">
        <v>596.0</v>
      </c>
      <c r="I15" s="23" t="s">
        <v>25</v>
      </c>
      <c r="J15" s="157">
        <f t="shared" ref="J15:L15" si="2">MEDIAN(J12:J14)</f>
        <v>501</v>
      </c>
      <c r="K15" s="157">
        <f t="shared" si="2"/>
        <v>230</v>
      </c>
      <c r="L15" s="157">
        <f t="shared" si="2"/>
        <v>25858</v>
      </c>
      <c r="M15" s="23" t="s">
        <v>203</v>
      </c>
      <c r="N15" s="22">
        <v>163.194</v>
      </c>
      <c r="O15" s="22">
        <v>166.0865</v>
      </c>
      <c r="P15" s="22">
        <v>186.015</v>
      </c>
      <c r="Q15" s="22">
        <v>116.94</v>
      </c>
      <c r="R15" s="22">
        <v>181.0635</v>
      </c>
    </row>
    <row r="16">
      <c r="A16" s="110" t="s">
        <v>36</v>
      </c>
      <c r="B16" s="159"/>
      <c r="C16" s="157">
        <f>(MEDIAN(B12:B15)-MEDIAN(C12:C15))/MEDIAN(B12:B15)*100</f>
        <v>4.611976238</v>
      </c>
      <c r="D16" s="157">
        <f>(MEDIAN(B12:B15)-MEDIAN(D12:D15))/MEDIAN(B12:B15)*100</f>
        <v>21.16051636</v>
      </c>
      <c r="E16" s="158"/>
      <c r="F16" s="157">
        <f>(MEDIAN(F12:F15)-MEDIAN(E12:E15))/MEDIAN(E12:E15)*100</f>
        <v>5.526724786</v>
      </c>
      <c r="G16" s="157">
        <f>(MEDIAN(G12:G15)-MEDIAN(E12:E15))/MEDIAN(E12:E15)*100</f>
        <v>26.84507376</v>
      </c>
      <c r="H16" s="157">
        <v>596.0</v>
      </c>
      <c r="I16" s="158"/>
      <c r="M16" s="23" t="s">
        <v>204</v>
      </c>
      <c r="N16" s="22">
        <v>148.582</v>
      </c>
      <c r="O16" s="22">
        <v>138.173</v>
      </c>
      <c r="P16" s="22">
        <v>103.847</v>
      </c>
      <c r="Q16" s="22">
        <v>113.02799999999999</v>
      </c>
      <c r="R16" s="22">
        <v>84.408</v>
      </c>
    </row>
    <row r="17">
      <c r="A17" s="160"/>
      <c r="M17" s="23" t="s">
        <v>205</v>
      </c>
      <c r="N17" s="22">
        <f>N14+(K8+L8)*J8/1000000000+(S24+R24+Q24)</f>
        <v>138.7231499</v>
      </c>
      <c r="O17" s="22">
        <f>O14+J15*(L15+K15)/1000000000+R24+P24</f>
        <v>131.0893551</v>
      </c>
      <c r="P17" s="22">
        <f>P14+J21*(L21+K21)/1000000000+S24*2</f>
        <v>92.06088467</v>
      </c>
      <c r="Q17" s="22">
        <f>Q14+J28*(K28+L28)/1000000000*2+N24*2</f>
        <v>112.8302799</v>
      </c>
      <c r="R17" s="22">
        <f>R14+J34*(K34+L34)/1000000000+S24*2</f>
        <v>77.43596568</v>
      </c>
    </row>
    <row r="18">
      <c r="A18" s="109" t="s">
        <v>206</v>
      </c>
      <c r="B18" s="23">
        <v>444199.0</v>
      </c>
      <c r="C18" s="23">
        <v>378532.0</v>
      </c>
      <c r="D18" s="23">
        <v>212012.0</v>
      </c>
      <c r="E18" s="23">
        <v>90.05</v>
      </c>
      <c r="F18" s="23">
        <v>105.671</v>
      </c>
      <c r="G18" s="23">
        <v>188.669</v>
      </c>
      <c r="H18" s="23">
        <v>2453.624</v>
      </c>
      <c r="I18" s="154"/>
      <c r="J18" s="23">
        <v>178.0</v>
      </c>
      <c r="K18" s="23">
        <v>191.0</v>
      </c>
      <c r="L18" s="23">
        <v>19281.0</v>
      </c>
      <c r="M18" s="23" t="s">
        <v>207</v>
      </c>
      <c r="N18" s="22">
        <f t="shared" ref="N18:R18" si="3">(N17-N14)/N14*100</f>
        <v>0.3923476353</v>
      </c>
      <c r="O18" s="22">
        <f t="shared" si="3"/>
        <v>0.1167398609</v>
      </c>
      <c r="P18" s="22">
        <f t="shared" si="3"/>
        <v>0.8455396214</v>
      </c>
      <c r="Q18" s="22">
        <f t="shared" si="3"/>
        <v>0.005566095866</v>
      </c>
      <c r="R18" s="22">
        <f t="shared" si="3"/>
        <v>1.00562927</v>
      </c>
    </row>
    <row r="19">
      <c r="B19" s="23">
        <v>426682.0</v>
      </c>
      <c r="C19" s="23">
        <v>381415.0</v>
      </c>
      <c r="D19" s="23">
        <v>215036.0</v>
      </c>
      <c r="E19" s="23">
        <v>93.746</v>
      </c>
      <c r="F19" s="23">
        <v>104.872</v>
      </c>
      <c r="G19" s="23">
        <v>186.015</v>
      </c>
      <c r="H19" s="23">
        <v>2453.628</v>
      </c>
      <c r="I19" s="154"/>
      <c r="J19" s="23">
        <v>141.0</v>
      </c>
      <c r="K19" s="23">
        <v>278.0</v>
      </c>
      <c r="L19" s="23">
        <v>22500.0</v>
      </c>
      <c r="M19" s="23" t="s">
        <v>208</v>
      </c>
      <c r="N19" s="22">
        <f t="shared" ref="N19:R19" si="4">(N15-N16)/N16*100</f>
        <v>9.834300252</v>
      </c>
      <c r="O19" s="22">
        <f t="shared" si="4"/>
        <v>20.20184841</v>
      </c>
      <c r="P19" s="22">
        <f t="shared" si="4"/>
        <v>79.12409603</v>
      </c>
      <c r="Q19" s="22">
        <f t="shared" si="4"/>
        <v>3.461089288</v>
      </c>
      <c r="R19" s="22">
        <f t="shared" si="4"/>
        <v>114.5098806</v>
      </c>
    </row>
    <row r="20">
      <c r="B20" s="23">
        <v>438459.0</v>
      </c>
      <c r="C20" s="23">
        <v>391735.0</v>
      </c>
      <c r="D20" s="23">
        <v>219428.0</v>
      </c>
      <c r="E20" s="23">
        <v>91.289</v>
      </c>
      <c r="F20" s="23">
        <v>102.11</v>
      </c>
      <c r="G20" s="23">
        <v>190.889</v>
      </c>
      <c r="H20" s="23">
        <v>2453.764</v>
      </c>
      <c r="I20" s="154"/>
      <c r="J20" s="23">
        <v>143.0</v>
      </c>
      <c r="K20" s="23">
        <v>241.0</v>
      </c>
      <c r="L20" s="23">
        <v>21414.0</v>
      </c>
      <c r="M20" s="23" t="s">
        <v>209</v>
      </c>
      <c r="N20" s="22">
        <f t="shared" ref="N20:R20" si="5">(N16-N17)/N16*100</f>
        <v>6.635292373</v>
      </c>
      <c r="O20" s="22">
        <f t="shared" si="5"/>
        <v>5.126649137</v>
      </c>
      <c r="P20" s="22">
        <f t="shared" si="5"/>
        <v>11.34950007</v>
      </c>
      <c r="Q20" s="22">
        <f t="shared" si="5"/>
        <v>0.1749302014</v>
      </c>
      <c r="R20" s="22">
        <f t="shared" si="5"/>
        <v>8.25992124</v>
      </c>
    </row>
    <row r="21">
      <c r="B21" s="23">
        <v>455374.0</v>
      </c>
      <c r="C21" s="23">
        <v>396271.0</v>
      </c>
      <c r="D21" s="23">
        <v>218112.0</v>
      </c>
      <c r="E21" s="23">
        <v>87.839</v>
      </c>
      <c r="F21" s="23">
        <v>100.941</v>
      </c>
      <c r="G21" s="23">
        <v>183.392</v>
      </c>
      <c r="H21" s="23">
        <v>2453.764</v>
      </c>
      <c r="I21" s="23" t="s">
        <v>25</v>
      </c>
      <c r="J21" s="157">
        <f t="shared" ref="J21:L21" si="6">MEDIAN(J18:J20)</f>
        <v>143</v>
      </c>
      <c r="K21" s="157">
        <f t="shared" si="6"/>
        <v>241</v>
      </c>
      <c r="L21" s="157">
        <f t="shared" si="6"/>
        <v>21414</v>
      </c>
    </row>
    <row r="22">
      <c r="B22" s="23">
        <v>434899.0</v>
      </c>
      <c r="C22" s="23">
        <v>385184.0</v>
      </c>
      <c r="D22" s="23">
        <v>216314.0</v>
      </c>
      <c r="E22" s="23">
        <v>91.975</v>
      </c>
      <c r="F22" s="23">
        <v>103.847</v>
      </c>
      <c r="G22" s="23">
        <v>184.916</v>
      </c>
      <c r="H22" s="23">
        <v>2453.624</v>
      </c>
      <c r="I22" s="158"/>
    </row>
    <row r="23">
      <c r="A23" s="110" t="s">
        <v>36</v>
      </c>
      <c r="B23" s="159"/>
      <c r="C23" s="157">
        <f>(MEDIAN(B18:B22)-MEDIAN(C18:C22))/MEDIAN(B18:B22)*100</f>
        <v>12.15050894</v>
      </c>
      <c r="D23" s="157">
        <f>(MEDIAN(B18:B22)-MEDIAN(D18:D22))/MEDIAN(B18:B22)*100</f>
        <v>50.66494245</v>
      </c>
      <c r="E23" s="158"/>
      <c r="F23" s="157">
        <f>(MEDIAN(F18:F22)-MEDIAN(E18:E22))/MEDIAN(E18:E22)*100</f>
        <v>13.75631237</v>
      </c>
      <c r="G23" s="157">
        <f>(MEDIAN(G18:G22)-MEDIAN(E18:E22))/MEDIAN(E18:E22)*100</f>
        <v>103.7649662</v>
      </c>
      <c r="H23" s="157">
        <f>MEDIAN(H18:H22)</f>
        <v>2453.628</v>
      </c>
    </row>
    <row r="24">
      <c r="A24" s="160"/>
      <c r="M24" s="117" t="s">
        <v>183</v>
      </c>
      <c r="N24" s="22">
        <v>0.0030064999999999996</v>
      </c>
      <c r="O24" s="22">
        <v>0.010285</v>
      </c>
      <c r="P24" s="22">
        <v>0.030292</v>
      </c>
      <c r="Q24" s="22">
        <v>0.047777</v>
      </c>
      <c r="R24" s="22">
        <v>0.109493</v>
      </c>
      <c r="S24" s="22">
        <v>0.384394</v>
      </c>
      <c r="T24" s="22">
        <v>0.671219</v>
      </c>
    </row>
    <row r="25">
      <c r="A25" s="109" t="s">
        <v>210</v>
      </c>
      <c r="B25" s="23">
        <v>6005545.0</v>
      </c>
      <c r="C25" s="23">
        <v>6003606.0</v>
      </c>
      <c r="D25" s="23">
        <v>6011921.0</v>
      </c>
      <c r="E25" s="23">
        <v>116.559</v>
      </c>
      <c r="F25" s="23">
        <v>116.597</v>
      </c>
      <c r="G25" s="23">
        <v>116.435</v>
      </c>
      <c r="H25" s="23">
        <v>2.444</v>
      </c>
      <c r="I25" s="154"/>
      <c r="J25" s="23">
        <v>70.0</v>
      </c>
      <c r="K25" s="23">
        <v>422.0</v>
      </c>
      <c r="L25" s="23">
        <v>1664.0</v>
      </c>
      <c r="M25" s="117" t="s">
        <v>184</v>
      </c>
      <c r="N25" s="22">
        <v>0.060243000000000005</v>
      </c>
      <c r="O25" s="22">
        <v>1.382875</v>
      </c>
      <c r="P25" s="22">
        <v>-0.811</v>
      </c>
      <c r="Q25" s="22">
        <v>11.547</v>
      </c>
      <c r="R25" s="22">
        <v>-10.8675</v>
      </c>
      <c r="S25" s="22">
        <v>24.2565</v>
      </c>
      <c r="T25" s="22">
        <v>-22.3055</v>
      </c>
    </row>
    <row r="26">
      <c r="B26" s="23">
        <v>6247929.0</v>
      </c>
      <c r="C26" s="23">
        <v>6186834.0</v>
      </c>
      <c r="D26" s="23">
        <v>5960212.0</v>
      </c>
      <c r="E26" s="23">
        <v>112.037</v>
      </c>
      <c r="F26" s="23">
        <v>113.143</v>
      </c>
      <c r="G26" s="23">
        <v>117.445</v>
      </c>
      <c r="H26" s="23">
        <v>2.444</v>
      </c>
      <c r="I26" s="154"/>
      <c r="J26" s="23">
        <v>69.0</v>
      </c>
      <c r="K26" s="23">
        <v>678.0</v>
      </c>
      <c r="L26" s="23">
        <v>1488.0</v>
      </c>
      <c r="M26" s="117" t="s">
        <v>185</v>
      </c>
      <c r="N26" s="22">
        <v>76.0</v>
      </c>
      <c r="O26" s="22">
        <v>104.0</v>
      </c>
      <c r="P26" s="22">
        <v>155.0</v>
      </c>
      <c r="Q26" s="22">
        <v>220.0</v>
      </c>
      <c r="R26" s="22">
        <v>362.0</v>
      </c>
      <c r="S26" s="22">
        <v>408.0</v>
      </c>
      <c r="T26" s="22">
        <v>535.0</v>
      </c>
    </row>
    <row r="27">
      <c r="B27" s="23">
        <v>6295874.0</v>
      </c>
      <c r="C27" s="23">
        <v>6199446.0</v>
      </c>
      <c r="D27" s="23">
        <v>5953262.0</v>
      </c>
      <c r="E27" s="23">
        <v>111.184</v>
      </c>
      <c r="F27" s="23">
        <v>112.913</v>
      </c>
      <c r="G27" s="23">
        <v>117.583</v>
      </c>
      <c r="H27" s="23">
        <v>2.512</v>
      </c>
      <c r="I27" s="154"/>
      <c r="J27" s="23">
        <v>68.0</v>
      </c>
      <c r="K27" s="23">
        <v>446.0</v>
      </c>
      <c r="L27" s="23">
        <v>1097.0</v>
      </c>
      <c r="N27" s="117">
        <v>7.92E-7</v>
      </c>
    </row>
    <row r="28">
      <c r="B28" s="23">
        <v>6159188.0</v>
      </c>
      <c r="C28" s="23">
        <v>6295488.0</v>
      </c>
      <c r="D28" s="23">
        <v>6069069.0</v>
      </c>
      <c r="E28" s="23">
        <v>113.611</v>
      </c>
      <c r="F28" s="23">
        <v>111.191</v>
      </c>
      <c r="G28" s="23">
        <v>115.339</v>
      </c>
      <c r="H28" s="23">
        <v>2.356</v>
      </c>
      <c r="I28" s="23" t="s">
        <v>25</v>
      </c>
      <c r="J28" s="157">
        <f t="shared" ref="J28:L28" si="7">MEDIAN(J25:J27)</f>
        <v>69</v>
      </c>
      <c r="K28" s="157">
        <f t="shared" si="7"/>
        <v>446</v>
      </c>
      <c r="L28" s="157">
        <f t="shared" si="7"/>
        <v>1488</v>
      </c>
      <c r="M28" s="117" t="s">
        <v>186</v>
      </c>
      <c r="N28" s="22">
        <v>1.912203</v>
      </c>
      <c r="O28" s="22">
        <v>14.4790105</v>
      </c>
      <c r="P28" s="22">
        <v>41.8317645</v>
      </c>
      <c r="Q28" s="22">
        <v>82.8899515</v>
      </c>
      <c r="R28" s="22">
        <v>161.9735775</v>
      </c>
      <c r="S28" s="22">
        <v>307.1095855</v>
      </c>
      <c r="T28" s="22">
        <v>594.1870835</v>
      </c>
    </row>
    <row r="29">
      <c r="A29" s="110" t="s">
        <v>36</v>
      </c>
      <c r="B29" s="159"/>
      <c r="C29" s="157">
        <f>(MEDIAN(B25:B28)-MEDIAN(C25:C28))/MEDIAN(B25:B28)*100</f>
        <v>0.1679439309</v>
      </c>
      <c r="D29" s="157">
        <f>(MEDIAN(B25:B28)-MEDIAN(D25:D28))/MEDIAN(B25:B28)*100</f>
        <v>3.505923254</v>
      </c>
      <c r="E29" s="158"/>
      <c r="F29" s="157">
        <f>(MEDIAN(F25:F28)-MEDIAN(E25:E28))/MEDIAN(E25:E28)*100</f>
        <v>0.1808125931</v>
      </c>
      <c r="G29" s="157">
        <f>(MEDIAN(G25:G28)-MEDIAN(E25:E28))/MEDIAN(E25:E28)*100</f>
        <v>3.648159966</v>
      </c>
      <c r="H29" s="157">
        <f>MEDIAN(H23:H28)</f>
        <v>2.444</v>
      </c>
      <c r="I29" s="158"/>
    </row>
    <row r="30">
      <c r="A30" s="160"/>
    </row>
    <row r="31">
      <c r="A31" s="109" t="s">
        <v>201</v>
      </c>
      <c r="B31" s="23">
        <v>673842.0</v>
      </c>
      <c r="C31" s="23">
        <v>600880.0</v>
      </c>
      <c r="D31" s="23">
        <v>278695.0</v>
      </c>
      <c r="E31" s="23">
        <v>74.201</v>
      </c>
      <c r="F31" s="23">
        <v>83.211</v>
      </c>
      <c r="G31" s="23">
        <v>179.407</v>
      </c>
      <c r="H31" s="23">
        <v>2265.5</v>
      </c>
      <c r="I31" s="154"/>
      <c r="J31" s="23">
        <v>167.0</v>
      </c>
      <c r="K31" s="23">
        <v>270.0</v>
      </c>
      <c r="L31" s="23">
        <v>12770.0</v>
      </c>
    </row>
    <row r="32">
      <c r="B32" s="23">
        <v>682752.0</v>
      </c>
      <c r="C32" s="23">
        <v>590576.0</v>
      </c>
      <c r="D32" s="23">
        <v>280675.0</v>
      </c>
      <c r="E32" s="23">
        <v>73.233</v>
      </c>
      <c r="F32" s="23">
        <v>84.663</v>
      </c>
      <c r="G32" s="23">
        <v>178.142</v>
      </c>
      <c r="H32" s="23">
        <v>2265.52</v>
      </c>
      <c r="I32" s="154"/>
      <c r="J32" s="23">
        <v>191.0</v>
      </c>
      <c r="K32" s="23">
        <v>156.0</v>
      </c>
      <c r="L32" s="23">
        <v>14023.0</v>
      </c>
    </row>
    <row r="33">
      <c r="B33" s="23">
        <v>651683.0</v>
      </c>
      <c r="C33" s="23">
        <v>599240.0</v>
      </c>
      <c r="D33" s="23">
        <v>273642.0</v>
      </c>
      <c r="E33" s="23">
        <v>76.724</v>
      </c>
      <c r="F33" s="23">
        <v>83.439</v>
      </c>
      <c r="G33" s="23">
        <v>182.72</v>
      </c>
      <c r="H33" s="23">
        <v>2265.436</v>
      </c>
      <c r="I33" s="154"/>
      <c r="J33" s="23">
        <v>156.0</v>
      </c>
      <c r="K33" s="23">
        <v>273.0</v>
      </c>
      <c r="L33" s="23">
        <v>11668.0</v>
      </c>
    </row>
    <row r="34">
      <c r="B34" s="23">
        <v>652184.0</v>
      </c>
      <c r="C34" s="23">
        <v>589492.0</v>
      </c>
      <c r="D34" s="23">
        <v>271478.0</v>
      </c>
      <c r="E34" s="23">
        <v>78.172</v>
      </c>
      <c r="F34" s="23">
        <v>84819.0</v>
      </c>
      <c r="G34" s="23">
        <v>184.177</v>
      </c>
      <c r="H34" s="23">
        <v>2265.392</v>
      </c>
      <c r="I34" s="23" t="s">
        <v>25</v>
      </c>
      <c r="J34" s="157">
        <f t="shared" ref="J34:L34" si="8">MEDIAN(J31:J33)</f>
        <v>167</v>
      </c>
      <c r="K34" s="157">
        <f t="shared" si="8"/>
        <v>270</v>
      </c>
      <c r="L34" s="157">
        <f t="shared" si="8"/>
        <v>12770</v>
      </c>
    </row>
    <row r="35">
      <c r="B35" s="23">
        <v>639615.0</v>
      </c>
      <c r="C35" s="23">
        <v>592359.0</v>
      </c>
      <c r="D35" s="23"/>
      <c r="E35" s="23">
        <v>76.665</v>
      </c>
      <c r="F35" s="23">
        <v>84.408</v>
      </c>
      <c r="H35" s="23">
        <v>2265.545</v>
      </c>
      <c r="I35" s="158"/>
    </row>
    <row r="36">
      <c r="A36" s="110" t="s">
        <v>36</v>
      </c>
      <c r="B36" s="159"/>
      <c r="C36" s="157">
        <f>(MEDIAN(B31:B34)-MEDIAN(C31:C34))/MEDIAN(B31:B34)*100</f>
        <v>10.27204595</v>
      </c>
      <c r="D36" s="157">
        <f>(MEDIAN(B31:B34)-MEDIAN(D31:D34))/MEDIAN(B31:B34)*100</f>
        <v>58.34644268</v>
      </c>
      <c r="E36" s="158"/>
      <c r="F36" s="157">
        <f>(MEDIAN(F31:F34)-MEDIAN(E31:E34))/MEDIAN(E31:E34)*100</f>
        <v>11.38114958</v>
      </c>
      <c r="G36" s="157">
        <f>(MEDIAN(G31:G34)-MEDIAN(E31:E34))/MEDIAN(E31:E34)*100</f>
        <v>139.93838</v>
      </c>
      <c r="H36" s="157">
        <f>MEDIAN(H31:H35)</f>
        <v>2265.5</v>
      </c>
    </row>
    <row r="37">
      <c r="A37" s="160"/>
    </row>
    <row r="39">
      <c r="B39" s="113" t="s">
        <v>211</v>
      </c>
      <c r="C39" s="113" t="s">
        <v>212</v>
      </c>
      <c r="D39" s="113" t="s">
        <v>213</v>
      </c>
      <c r="E39" s="113" t="s">
        <v>214</v>
      </c>
      <c r="F39" s="113" t="s">
        <v>215</v>
      </c>
      <c r="G39" s="113" t="s">
        <v>216</v>
      </c>
      <c r="I39" s="108"/>
      <c r="J39" s="108"/>
    </row>
    <row r="40">
      <c r="B40" s="23">
        <v>5217644.0</v>
      </c>
      <c r="C40" s="23">
        <v>1817201.0</v>
      </c>
      <c r="D40" s="23">
        <v>5376150.0</v>
      </c>
      <c r="E40" s="23">
        <v>2281344.0</v>
      </c>
      <c r="F40" s="23">
        <v>7296105.0</v>
      </c>
      <c r="G40" s="23">
        <v>4554062.0</v>
      </c>
    </row>
    <row r="41">
      <c r="B41" s="23">
        <v>5495661.0</v>
      </c>
      <c r="C41" s="23">
        <v>2348480.0</v>
      </c>
      <c r="D41" s="23">
        <v>5651449.0</v>
      </c>
      <c r="E41" s="23">
        <v>3162954.0</v>
      </c>
      <c r="F41" s="23">
        <v>5878517.0</v>
      </c>
      <c r="G41" s="23">
        <v>2755031.0</v>
      </c>
      <c r="M41" s="161"/>
      <c r="N41" s="138"/>
      <c r="O41" s="138"/>
      <c r="P41" s="138"/>
      <c r="Q41" s="138"/>
      <c r="R41" s="138"/>
      <c r="S41" s="138"/>
      <c r="T41" s="138"/>
    </row>
    <row r="42">
      <c r="B42" s="23">
        <v>5497398.0</v>
      </c>
      <c r="C42" s="23">
        <v>2060849.0</v>
      </c>
      <c r="D42" s="23">
        <v>6122988.0</v>
      </c>
      <c r="E42" s="23">
        <v>2816004.0</v>
      </c>
      <c r="F42" s="23">
        <v>5093523.0</v>
      </c>
      <c r="G42" s="23">
        <v>2058540.0</v>
      </c>
    </row>
    <row r="43">
      <c r="A43" s="23" t="s">
        <v>25</v>
      </c>
      <c r="B43" s="157">
        <f t="shared" ref="B43:G43" si="9">MEDIAN(B40:B42)</f>
        <v>5495661</v>
      </c>
      <c r="C43" s="157">
        <f t="shared" si="9"/>
        <v>2060849</v>
      </c>
      <c r="D43" s="157">
        <f t="shared" si="9"/>
        <v>5651449</v>
      </c>
      <c r="E43" s="157">
        <f t="shared" si="9"/>
        <v>2816004</v>
      </c>
      <c r="F43" s="157">
        <f t="shared" si="9"/>
        <v>5878517</v>
      </c>
      <c r="G43" s="157">
        <f t="shared" si="9"/>
        <v>2755031</v>
      </c>
      <c r="N43" s="162"/>
      <c r="O43" s="162"/>
      <c r="P43" s="162"/>
      <c r="Q43" s="162"/>
      <c r="R43" s="162"/>
      <c r="S43" s="162"/>
      <c r="T43" s="162"/>
    </row>
    <row r="46">
      <c r="N46" s="102"/>
      <c r="O46" s="102"/>
      <c r="P46" s="102"/>
      <c r="Q46" s="102"/>
      <c r="R46" s="102"/>
      <c r="S46" s="102"/>
      <c r="T46" s="102"/>
    </row>
    <row r="49">
      <c r="A49" s="23" t="s">
        <v>217</v>
      </c>
      <c r="B49" s="23" t="s">
        <v>197</v>
      </c>
      <c r="C49" s="23" t="s">
        <v>198</v>
      </c>
      <c r="D49" s="23" t="s">
        <v>199</v>
      </c>
      <c r="E49" s="23" t="s">
        <v>200</v>
      </c>
      <c r="F49" s="23" t="s">
        <v>201</v>
      </c>
    </row>
    <row r="50">
      <c r="A50" s="23" t="s">
        <v>181</v>
      </c>
      <c r="B50" s="161">
        <v>7.000267150608458</v>
      </c>
      <c r="C50" s="138">
        <v>4.611976237644505</v>
      </c>
      <c r="D50" s="138">
        <v>12.150508941542995</v>
      </c>
      <c r="E50" s="138">
        <v>0.16794393089063317</v>
      </c>
      <c r="F50" s="138">
        <v>10.272045947817011</v>
      </c>
    </row>
    <row r="51">
      <c r="A51" s="23" t="s">
        <v>48</v>
      </c>
      <c r="B51" s="138">
        <v>15.326614649065434</v>
      </c>
      <c r="C51" s="138">
        <v>21.160516361169996</v>
      </c>
      <c r="D51" s="138">
        <v>50.66494244615802</v>
      </c>
      <c r="E51" s="138">
        <v>3.5059232535648697</v>
      </c>
      <c r="F51" s="138">
        <v>58.34644267910283</v>
      </c>
    </row>
    <row r="52">
      <c r="A52" s="23" t="s">
        <v>180</v>
      </c>
      <c r="B52" s="138">
        <v>0.3925634349150647</v>
      </c>
      <c r="C52" s="138">
        <v>0.10707057543159447</v>
      </c>
      <c r="D52" s="138">
        <v>0.8428554064564164</v>
      </c>
      <c r="E52" s="138">
        <v>0.005436240516197471</v>
      </c>
      <c r="F52" s="138">
        <v>1.00363173808126</v>
      </c>
    </row>
  </sheetData>
  <mergeCells count="22">
    <mergeCell ref="A2:L2"/>
    <mergeCell ref="A3:A4"/>
    <mergeCell ref="B3:D3"/>
    <mergeCell ref="E3:G3"/>
    <mergeCell ref="H3:H4"/>
    <mergeCell ref="J3:L3"/>
    <mergeCell ref="A5:A9"/>
    <mergeCell ref="I22:L24"/>
    <mergeCell ref="A24:H24"/>
    <mergeCell ref="A25:A28"/>
    <mergeCell ref="I29:L30"/>
    <mergeCell ref="A30:H30"/>
    <mergeCell ref="A31:A35"/>
    <mergeCell ref="I35:L37"/>
    <mergeCell ref="A37:H37"/>
    <mergeCell ref="J9:L11"/>
    <mergeCell ref="A11:H11"/>
    <mergeCell ref="I11:I14"/>
    <mergeCell ref="A12:A15"/>
    <mergeCell ref="I16:L17"/>
    <mergeCell ref="A17:H17"/>
    <mergeCell ref="A18:A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</cols>
  <sheetData>
    <row r="1">
      <c r="A1" s="53" t="s">
        <v>166</v>
      </c>
    </row>
    <row r="2">
      <c r="A2" s="10" t="s">
        <v>19</v>
      </c>
      <c r="B2" s="31">
        <v>256.0</v>
      </c>
      <c r="C2" s="31">
        <v>2560.0</v>
      </c>
      <c r="D2" s="31">
        <v>12800.0</v>
      </c>
      <c r="E2" s="31">
        <v>25600.0</v>
      </c>
      <c r="F2" s="31">
        <v>64000.0</v>
      </c>
      <c r="G2" s="31">
        <v>128000.0</v>
      </c>
      <c r="H2" s="31">
        <v>256000.0</v>
      </c>
    </row>
    <row r="3">
      <c r="A3" s="23" t="s">
        <v>218</v>
      </c>
      <c r="B3" s="22">
        <v>1296105.0</v>
      </c>
      <c r="C3" s="22">
        <v>1.0150406E7</v>
      </c>
      <c r="D3" s="22">
        <v>2.639663E7</v>
      </c>
      <c r="E3" s="22">
        <v>3.3370984E7</v>
      </c>
      <c r="F3" s="22">
        <v>6.4483566E7</v>
      </c>
      <c r="G3" s="22">
        <v>1.26443319E8</v>
      </c>
      <c r="H3" s="22">
        <v>2.40409475E8</v>
      </c>
    </row>
    <row r="4">
      <c r="A4" s="23" t="s">
        <v>219</v>
      </c>
      <c r="B4" s="22">
        <v>3829266.5</v>
      </c>
      <c r="C4" s="22">
        <v>3.7772923E7</v>
      </c>
      <c r="D4" s="22">
        <v>1.80347632E8</v>
      </c>
      <c r="E4" s="22">
        <v>3.838276735E8</v>
      </c>
      <c r="F4" s="22">
        <v>9.55667613E8</v>
      </c>
      <c r="G4" s="22">
        <v>1.728230069E9</v>
      </c>
      <c r="H4" s="22">
        <v>3.756613684E9</v>
      </c>
    </row>
    <row r="5">
      <c r="A5" s="23" t="s">
        <v>220</v>
      </c>
      <c r="B5" s="22">
        <f t="shared" ref="B5:H5" si="1">B4-B3</f>
        <v>2533161.5</v>
      </c>
      <c r="C5" s="22">
        <f t="shared" si="1"/>
        <v>27622517</v>
      </c>
      <c r="D5" s="22">
        <f t="shared" si="1"/>
        <v>153951002</v>
      </c>
      <c r="E5" s="22">
        <f t="shared" si="1"/>
        <v>350456689.5</v>
      </c>
      <c r="F5" s="22">
        <f t="shared" si="1"/>
        <v>891184047</v>
      </c>
      <c r="G5" s="22">
        <f t="shared" si="1"/>
        <v>1601786750</v>
      </c>
      <c r="H5" s="22">
        <f t="shared" si="1"/>
        <v>3516204209</v>
      </c>
    </row>
    <row r="6">
      <c r="A6" s="23" t="s">
        <v>221</v>
      </c>
      <c r="B6" s="22">
        <v>33581.6287496574</v>
      </c>
      <c r="C6" s="22">
        <f t="shared" ref="C6:H6" si="2">$B$6*(C2/$B$2)</f>
        <v>335816.2875</v>
      </c>
      <c r="D6" s="22">
        <f t="shared" si="2"/>
        <v>1679081.437</v>
      </c>
      <c r="E6" s="22">
        <f t="shared" si="2"/>
        <v>3358162.875</v>
      </c>
      <c r="F6" s="22">
        <f t="shared" si="2"/>
        <v>8395407.187</v>
      </c>
      <c r="G6" s="22">
        <f t="shared" si="2"/>
        <v>16790814.37</v>
      </c>
      <c r="H6" s="22">
        <f t="shared" si="2"/>
        <v>33581628.75</v>
      </c>
    </row>
    <row r="7">
      <c r="A7" s="23" t="s">
        <v>222</v>
      </c>
      <c r="B7" s="22">
        <f t="shared" ref="B7:H7" si="3">B5-B6</f>
        <v>2499579.871</v>
      </c>
      <c r="C7" s="22">
        <f t="shared" si="3"/>
        <v>27286700.71</v>
      </c>
      <c r="D7" s="22">
        <f t="shared" si="3"/>
        <v>152271920.6</v>
      </c>
      <c r="E7" s="22">
        <f t="shared" si="3"/>
        <v>347098526.6</v>
      </c>
      <c r="F7" s="22">
        <f t="shared" si="3"/>
        <v>882788639.8</v>
      </c>
      <c r="G7" s="22">
        <f t="shared" si="3"/>
        <v>1584995936</v>
      </c>
      <c r="H7" s="22">
        <f t="shared" si="3"/>
        <v>3482622580</v>
      </c>
    </row>
    <row r="8">
      <c r="A8" s="23" t="s">
        <v>223</v>
      </c>
      <c r="B8" s="22">
        <f t="shared" ref="B8:H8" si="4">(B4-B3)/B3*100</f>
        <v>195.4441577</v>
      </c>
      <c r="C8" s="22">
        <f t="shared" si="4"/>
        <v>272.1321393</v>
      </c>
      <c r="D8" s="22">
        <f t="shared" si="4"/>
        <v>583.222184</v>
      </c>
      <c r="E8" s="22">
        <f t="shared" si="4"/>
        <v>1050.183865</v>
      </c>
      <c r="F8" s="22">
        <f t="shared" si="4"/>
        <v>1382.032822</v>
      </c>
      <c r="G8" s="22">
        <f t="shared" si="4"/>
        <v>1266.802202</v>
      </c>
      <c r="H8" s="22">
        <f t="shared" si="4"/>
        <v>1462.589696</v>
      </c>
    </row>
    <row r="9">
      <c r="A9" s="23" t="s">
        <v>224</v>
      </c>
      <c r="B9" s="22">
        <f t="shared" ref="B9:H9" si="5">(B7-B3)/B3*100</f>
        <v>92.85319255</v>
      </c>
      <c r="C9" s="22">
        <f t="shared" si="5"/>
        <v>168.8237368</v>
      </c>
      <c r="D9" s="22">
        <f t="shared" si="5"/>
        <v>476.8612151</v>
      </c>
      <c r="E9" s="22">
        <f t="shared" si="5"/>
        <v>940.1207427</v>
      </c>
      <c r="F9" s="22">
        <f t="shared" si="5"/>
        <v>1269.01337</v>
      </c>
      <c r="G9" s="22">
        <f t="shared" si="5"/>
        <v>1153.522881</v>
      </c>
      <c r="H9" s="22">
        <f t="shared" si="5"/>
        <v>1348.621183</v>
      </c>
    </row>
    <row r="10">
      <c r="A10" s="23" t="s">
        <v>225</v>
      </c>
      <c r="B10" s="22">
        <f t="shared" ref="B10:H10" si="6">B5/B4*100</f>
        <v>66.15265613</v>
      </c>
      <c r="C10" s="22">
        <f t="shared" si="6"/>
        <v>73.12782492</v>
      </c>
      <c r="D10" s="22">
        <f t="shared" si="6"/>
        <v>85.36347292</v>
      </c>
      <c r="E10" s="22">
        <f t="shared" si="6"/>
        <v>91.30573789</v>
      </c>
      <c r="F10" s="22">
        <f t="shared" si="6"/>
        <v>93.25251111</v>
      </c>
      <c r="G10" s="22">
        <f t="shared" si="6"/>
        <v>92.68365241</v>
      </c>
      <c r="H10" s="22">
        <f t="shared" si="6"/>
        <v>93.60036737</v>
      </c>
      <c r="I10" s="22">
        <f>MEDIAN(B10:H10)</f>
        <v>91.30573789</v>
      </c>
    </row>
    <row r="11">
      <c r="A11" s="53" t="s">
        <v>168</v>
      </c>
    </row>
    <row r="12">
      <c r="A12" s="10" t="s">
        <v>19</v>
      </c>
      <c r="B12" s="31">
        <v>256.0</v>
      </c>
      <c r="C12" s="31">
        <v>2560.0</v>
      </c>
      <c r="D12" s="31">
        <v>12800.0</v>
      </c>
      <c r="E12" s="31">
        <v>25600.0</v>
      </c>
      <c r="F12" s="31">
        <v>64000.0</v>
      </c>
      <c r="G12" s="31">
        <v>128000.0</v>
      </c>
      <c r="H12" s="31">
        <v>256000.0</v>
      </c>
    </row>
    <row r="13">
      <c r="A13" s="23" t="s">
        <v>218</v>
      </c>
      <c r="B13" s="22">
        <v>1296105.0</v>
      </c>
      <c r="C13" s="22">
        <v>1.0150406E7</v>
      </c>
      <c r="D13" s="22">
        <v>2.639663E7</v>
      </c>
      <c r="E13" s="22">
        <v>3.3370984E7</v>
      </c>
      <c r="F13" s="22">
        <v>6.4483566E7</v>
      </c>
      <c r="G13" s="22">
        <v>1.26443319E8</v>
      </c>
      <c r="H13" s="22">
        <v>2.40409475E8</v>
      </c>
    </row>
    <row r="14">
      <c r="A14" s="23" t="s">
        <v>219</v>
      </c>
      <c r="B14" s="22">
        <v>2647013.0</v>
      </c>
      <c r="C14" s="22">
        <v>1.5723296E7</v>
      </c>
      <c r="D14" s="22">
        <v>5.6561671E7</v>
      </c>
      <c r="E14" s="22">
        <v>1.02939247E8</v>
      </c>
      <c r="F14" s="22">
        <v>2.59009031E8</v>
      </c>
      <c r="G14" s="22">
        <v>5.15043684E8</v>
      </c>
      <c r="H14" s="22">
        <v>1.046362185E9</v>
      </c>
    </row>
    <row r="15">
      <c r="A15" s="23" t="s">
        <v>220</v>
      </c>
      <c r="B15" s="22">
        <f t="shared" ref="B15:H15" si="7">B16+B17</f>
        <v>1945784.629</v>
      </c>
      <c r="C15" s="22">
        <f t="shared" si="7"/>
        <v>14814826.79</v>
      </c>
      <c r="D15" s="22">
        <f t="shared" si="7"/>
        <v>43510845.94</v>
      </c>
      <c r="E15" s="22">
        <f t="shared" si="7"/>
        <v>86248114.37</v>
      </c>
      <c r="F15" s="22">
        <f t="shared" si="7"/>
        <v>170368984.7</v>
      </c>
      <c r="G15" s="22">
        <f t="shared" si="7"/>
        <v>323900399.9</v>
      </c>
      <c r="H15" s="22">
        <f t="shared" si="7"/>
        <v>627768712.2</v>
      </c>
    </row>
    <row r="16">
      <c r="A16" s="23" t="s">
        <v>221</v>
      </c>
      <c r="B16" s="22">
        <v>33581.6287496574</v>
      </c>
      <c r="C16" s="22">
        <f t="shared" ref="C16:H16" si="8">$B$6*(C12/$B$2)</f>
        <v>335816.2875</v>
      </c>
      <c r="D16" s="22">
        <f t="shared" si="8"/>
        <v>1679081.437</v>
      </c>
      <c r="E16" s="22">
        <f t="shared" si="8"/>
        <v>3358162.875</v>
      </c>
      <c r="F16" s="22">
        <f t="shared" si="8"/>
        <v>8395407.187</v>
      </c>
      <c r="G16" s="22">
        <f t="shared" si="8"/>
        <v>16790814.37</v>
      </c>
      <c r="H16" s="22">
        <f t="shared" si="8"/>
        <v>33581628.75</v>
      </c>
    </row>
    <row r="17">
      <c r="A17" s="23" t="s">
        <v>222</v>
      </c>
      <c r="B17" s="22">
        <v>1912203.0</v>
      </c>
      <c r="C17" s="22">
        <v>1.44790105E7</v>
      </c>
      <c r="D17" s="22">
        <v>4.18317645E7</v>
      </c>
      <c r="E17" s="22">
        <v>8.28899515E7</v>
      </c>
      <c r="F17" s="22">
        <v>1.619735775E8</v>
      </c>
      <c r="G17" s="22">
        <v>3.071095855E8</v>
      </c>
      <c r="H17" s="22">
        <v>5.941870835E8</v>
      </c>
    </row>
    <row r="18">
      <c r="A18" s="23" t="s">
        <v>223</v>
      </c>
      <c r="B18" s="22">
        <f t="shared" ref="B18:H18" si="9">(B14-B13)/B13*100</f>
        <v>104.228284</v>
      </c>
      <c r="C18" s="22">
        <f t="shared" si="9"/>
        <v>54.90312407</v>
      </c>
      <c r="D18" s="22">
        <f t="shared" si="9"/>
        <v>114.2761065</v>
      </c>
      <c r="E18" s="22">
        <f t="shared" si="9"/>
        <v>208.4693187</v>
      </c>
      <c r="F18" s="22">
        <f t="shared" si="9"/>
        <v>301.6667301</v>
      </c>
      <c r="G18" s="22">
        <f t="shared" si="9"/>
        <v>307.3316709</v>
      </c>
      <c r="H18" s="22">
        <f t="shared" si="9"/>
        <v>335.241658</v>
      </c>
    </row>
    <row r="19">
      <c r="A19" s="23" t="s">
        <v>224</v>
      </c>
      <c r="B19" s="22">
        <f t="shared" ref="B19:H19" si="10">(B17-B13)/B13*100</f>
        <v>47.53457475</v>
      </c>
      <c r="C19" s="22">
        <f t="shared" si="10"/>
        <v>42.64464397</v>
      </c>
      <c r="D19" s="22">
        <f t="shared" si="10"/>
        <v>58.47388284</v>
      </c>
      <c r="E19" s="22">
        <f t="shared" si="10"/>
        <v>148.3892938</v>
      </c>
      <c r="F19" s="22">
        <f t="shared" si="10"/>
        <v>151.1858254</v>
      </c>
      <c r="G19" s="22">
        <f t="shared" si="10"/>
        <v>142.8832048</v>
      </c>
      <c r="H19" s="22">
        <f t="shared" si="10"/>
        <v>147.1562668</v>
      </c>
    </row>
    <row r="20">
      <c r="A20" s="23" t="s">
        <v>225</v>
      </c>
      <c r="B20" s="22">
        <f t="shared" ref="B20:H20" si="11">B15/B14*100</f>
        <v>73.50869183</v>
      </c>
      <c r="C20" s="22">
        <f t="shared" si="11"/>
        <v>94.2221452</v>
      </c>
      <c r="D20" s="22">
        <f t="shared" si="11"/>
        <v>76.92637995</v>
      </c>
      <c r="E20" s="22">
        <f t="shared" si="11"/>
        <v>83.78545296</v>
      </c>
      <c r="F20" s="22">
        <f t="shared" si="11"/>
        <v>65.7772372</v>
      </c>
      <c r="G20" s="22">
        <f t="shared" si="11"/>
        <v>62.88794717</v>
      </c>
      <c r="H20" s="22">
        <f t="shared" si="11"/>
        <v>59.99535546</v>
      </c>
      <c r="I20" s="22">
        <f>MEDIAN(B20:H20)</f>
        <v>73.50869183</v>
      </c>
    </row>
    <row r="46">
      <c r="A46" s="106" t="s">
        <v>84</v>
      </c>
      <c r="C46" s="57" t="s">
        <v>226</v>
      </c>
    </row>
    <row r="47">
      <c r="C47" s="108" t="s">
        <v>86</v>
      </c>
      <c r="I47" s="108" t="s">
        <v>87</v>
      </c>
      <c r="O47" s="109" t="s">
        <v>36</v>
      </c>
    </row>
    <row r="48">
      <c r="C48" s="108" t="s">
        <v>88</v>
      </c>
      <c r="D48" s="108" t="s">
        <v>89</v>
      </c>
      <c r="E48" s="108" t="s">
        <v>90</v>
      </c>
      <c r="F48" s="108" t="s">
        <v>91</v>
      </c>
      <c r="G48" s="108" t="s">
        <v>92</v>
      </c>
      <c r="H48" s="108" t="s">
        <v>25</v>
      </c>
      <c r="I48" s="23" t="s">
        <v>93</v>
      </c>
      <c r="J48" s="23" t="s">
        <v>94</v>
      </c>
      <c r="K48" s="23" t="s">
        <v>95</v>
      </c>
      <c r="L48" s="23" t="s">
        <v>96</v>
      </c>
      <c r="M48" s="23" t="s">
        <v>97</v>
      </c>
      <c r="N48" s="23" t="s">
        <v>25</v>
      </c>
    </row>
    <row r="49">
      <c r="A49" s="109" t="s">
        <v>227</v>
      </c>
      <c r="B49" s="23" t="s">
        <v>101</v>
      </c>
      <c r="C49" s="23">
        <v>2.280269</v>
      </c>
      <c r="D49" s="23">
        <v>2.293613</v>
      </c>
      <c r="E49" s="23">
        <v>2.286664</v>
      </c>
      <c r="F49" s="23">
        <v>2.321839</v>
      </c>
      <c r="G49" s="23">
        <v>2.349071</v>
      </c>
      <c r="H49" s="22">
        <f t="shared" ref="H49:H54" si="12">MEDIAN(C49:G49)</f>
        <v>2.293613</v>
      </c>
      <c r="I49" s="23">
        <v>2.155577</v>
      </c>
      <c r="J49" s="23">
        <v>2.296968</v>
      </c>
      <c r="K49" s="23">
        <v>2.380255</v>
      </c>
      <c r="L49" s="23">
        <v>2.977553</v>
      </c>
      <c r="M49" s="23">
        <v>2.283432</v>
      </c>
      <c r="N49" s="22">
        <f t="shared" ref="N49:N56" si="13">MEDIAN(I49:M49)</f>
        <v>2.296968</v>
      </c>
      <c r="O49" s="22">
        <f>(N49-H49)/H49*100</f>
        <v>0.1462757667</v>
      </c>
    </row>
    <row r="50">
      <c r="B50" s="23" t="s">
        <v>228</v>
      </c>
      <c r="C50" s="23">
        <v>0.0</v>
      </c>
      <c r="D50" s="23">
        <v>0.0</v>
      </c>
      <c r="E50" s="23">
        <v>0.0</v>
      </c>
      <c r="F50" s="23">
        <v>0.0</v>
      </c>
      <c r="G50" s="23">
        <v>0.0</v>
      </c>
      <c r="H50" s="22">
        <f t="shared" si="12"/>
        <v>0</v>
      </c>
      <c r="I50" s="23">
        <v>1.0</v>
      </c>
      <c r="J50" s="23">
        <v>2.0</v>
      </c>
      <c r="K50" s="23">
        <v>3.0</v>
      </c>
      <c r="L50" s="23">
        <v>1.0</v>
      </c>
      <c r="M50" s="23">
        <v>1.0</v>
      </c>
      <c r="N50" s="22">
        <f t="shared" si="13"/>
        <v>1</v>
      </c>
      <c r="O50" s="23">
        <v>100.0</v>
      </c>
    </row>
    <row r="51">
      <c r="A51" s="108" t="s">
        <v>229</v>
      </c>
      <c r="C51" s="23">
        <v>0.0</v>
      </c>
      <c r="D51" s="23">
        <v>0.0</v>
      </c>
      <c r="E51" s="23">
        <v>0.0</v>
      </c>
      <c r="F51" s="23">
        <v>0.0</v>
      </c>
      <c r="G51" s="23">
        <v>0.0</v>
      </c>
      <c r="H51" s="22">
        <f t="shared" si="12"/>
        <v>0</v>
      </c>
      <c r="I51" s="23">
        <v>7.0</v>
      </c>
      <c r="J51" s="23">
        <v>11.0</v>
      </c>
      <c r="K51" s="23">
        <v>16.0</v>
      </c>
      <c r="L51" s="23">
        <v>6.0</v>
      </c>
      <c r="M51" s="23">
        <v>6.0</v>
      </c>
      <c r="N51" s="22">
        <f t="shared" si="13"/>
        <v>7</v>
      </c>
      <c r="O51" s="22" t="str">
        <f t="shared" ref="O51:O56" si="14">(N51-H51)/H51*100</f>
        <v>#DIV/0!</v>
      </c>
    </row>
    <row r="52">
      <c r="A52" s="108" t="s">
        <v>230</v>
      </c>
      <c r="C52" s="23">
        <v>1694.0</v>
      </c>
      <c r="D52" s="23">
        <v>1562.0</v>
      </c>
      <c r="E52" s="23">
        <v>1469.0</v>
      </c>
      <c r="F52" s="23">
        <v>1460.0</v>
      </c>
      <c r="G52" s="23">
        <v>1704.0</v>
      </c>
      <c r="H52" s="22">
        <f t="shared" si="12"/>
        <v>1562</v>
      </c>
      <c r="I52" s="23">
        <v>1757.0</v>
      </c>
      <c r="J52" s="23">
        <v>1804.0</v>
      </c>
      <c r="K52" s="23">
        <v>1690.0</v>
      </c>
      <c r="L52" s="23">
        <v>1799.0</v>
      </c>
      <c r="M52" s="23">
        <v>1777.0</v>
      </c>
      <c r="N52" s="22">
        <f t="shared" si="13"/>
        <v>1777</v>
      </c>
      <c r="O52" s="22">
        <f t="shared" si="14"/>
        <v>13.76440461</v>
      </c>
    </row>
    <row r="53">
      <c r="A53" s="108" t="s">
        <v>231</v>
      </c>
      <c r="C53" s="23">
        <v>10263.0</v>
      </c>
      <c r="D53" s="23">
        <v>8362.0</v>
      </c>
      <c r="E53" s="23">
        <v>8048.0</v>
      </c>
      <c r="F53" s="23">
        <v>8425.0</v>
      </c>
      <c r="G53" s="23">
        <v>8429.0</v>
      </c>
      <c r="H53" s="22">
        <f t="shared" si="12"/>
        <v>8425</v>
      </c>
      <c r="I53" s="23">
        <v>8425.0</v>
      </c>
      <c r="J53" s="23">
        <v>7676.0</v>
      </c>
      <c r="K53" s="23">
        <v>10964.0</v>
      </c>
      <c r="L53" s="23">
        <v>8293.0</v>
      </c>
      <c r="M53" s="23">
        <v>7771.0</v>
      </c>
      <c r="N53" s="22">
        <f t="shared" si="13"/>
        <v>8293</v>
      </c>
      <c r="O53" s="22">
        <f t="shared" si="14"/>
        <v>-1.566765579</v>
      </c>
    </row>
    <row r="54">
      <c r="A54" s="108" t="s">
        <v>150</v>
      </c>
      <c r="C54" s="23">
        <v>7986.651</v>
      </c>
      <c r="D54" s="23">
        <v>7990.814</v>
      </c>
      <c r="E54" s="23">
        <v>8021.346</v>
      </c>
      <c r="F54" s="23">
        <v>8011.308</v>
      </c>
      <c r="G54" s="23">
        <v>8250.853</v>
      </c>
      <c r="H54" s="22">
        <f t="shared" si="12"/>
        <v>8011.308</v>
      </c>
      <c r="I54" s="23">
        <v>8415.254</v>
      </c>
      <c r="J54" s="23">
        <v>8480.722</v>
      </c>
      <c r="K54" s="23">
        <v>8501.582</v>
      </c>
      <c r="L54" s="23">
        <v>8783749.0</v>
      </c>
      <c r="M54" s="23">
        <v>8745.896</v>
      </c>
      <c r="N54" s="22">
        <f t="shared" si="13"/>
        <v>8501.582</v>
      </c>
      <c r="O54" s="22">
        <f t="shared" si="14"/>
        <v>6.119774698</v>
      </c>
    </row>
    <row r="55">
      <c r="A55" s="108" t="s">
        <v>105</v>
      </c>
      <c r="C55" s="23">
        <v>5860.0</v>
      </c>
      <c r="D55" s="23">
        <v>5860.0</v>
      </c>
      <c r="E55" s="23">
        <v>5860.0</v>
      </c>
      <c r="F55" s="23">
        <v>5860.0</v>
      </c>
      <c r="G55" s="23">
        <v>5860.0</v>
      </c>
      <c r="H55" s="23">
        <v>5860.0</v>
      </c>
      <c r="I55" s="23">
        <v>5860.0</v>
      </c>
      <c r="J55" s="23">
        <v>5860.0</v>
      </c>
      <c r="K55" s="23">
        <v>5860.0</v>
      </c>
      <c r="L55" s="23">
        <v>5860.0</v>
      </c>
      <c r="M55" s="23">
        <v>5860.0</v>
      </c>
      <c r="N55" s="22">
        <f t="shared" si="13"/>
        <v>5860</v>
      </c>
      <c r="O55" s="22">
        <f t="shared" si="14"/>
        <v>0</v>
      </c>
    </row>
    <row r="56">
      <c r="A56" s="108" t="s">
        <v>106</v>
      </c>
      <c r="C56" s="23">
        <v>34.0</v>
      </c>
      <c r="D56" s="23">
        <v>34.0</v>
      </c>
      <c r="E56" s="23">
        <v>34.0</v>
      </c>
      <c r="F56" s="23">
        <v>34.0</v>
      </c>
      <c r="G56" s="23">
        <v>34.0</v>
      </c>
      <c r="H56" s="22">
        <f>MEDIAN(C56:G56)</f>
        <v>34</v>
      </c>
      <c r="I56" s="23">
        <v>34.0</v>
      </c>
      <c r="J56" s="23">
        <v>34.0</v>
      </c>
      <c r="K56" s="23">
        <v>34.0</v>
      </c>
      <c r="L56" s="23">
        <v>34.0</v>
      </c>
      <c r="M56" s="23">
        <v>34.0</v>
      </c>
      <c r="N56" s="22">
        <f t="shared" si="13"/>
        <v>34</v>
      </c>
      <c r="O56" s="22">
        <f t="shared" si="14"/>
        <v>0</v>
      </c>
    </row>
    <row r="63">
      <c r="A63" s="103" t="s">
        <v>232</v>
      </c>
    </row>
    <row r="64">
      <c r="A64" s="106" t="s">
        <v>84</v>
      </c>
      <c r="C64" s="57" t="s">
        <v>233</v>
      </c>
    </row>
    <row r="65">
      <c r="C65" s="108" t="s">
        <v>86</v>
      </c>
      <c r="I65" s="108" t="s">
        <v>87</v>
      </c>
      <c r="O65" s="109" t="s">
        <v>36</v>
      </c>
    </row>
    <row r="66">
      <c r="C66" s="108" t="s">
        <v>88</v>
      </c>
      <c r="D66" s="108" t="s">
        <v>89</v>
      </c>
      <c r="E66" s="108" t="s">
        <v>90</v>
      </c>
      <c r="F66" s="108" t="s">
        <v>91</v>
      </c>
      <c r="G66" s="108" t="s">
        <v>92</v>
      </c>
      <c r="H66" s="108" t="s">
        <v>25</v>
      </c>
      <c r="I66" s="23" t="s">
        <v>93</v>
      </c>
      <c r="J66" s="23" t="s">
        <v>94</v>
      </c>
      <c r="K66" s="23" t="s">
        <v>95</v>
      </c>
      <c r="L66" s="23" t="s">
        <v>96</v>
      </c>
      <c r="M66" s="23" t="s">
        <v>97</v>
      </c>
      <c r="N66" s="23" t="s">
        <v>25</v>
      </c>
    </row>
    <row r="67">
      <c r="A67" s="110" t="s">
        <v>98</v>
      </c>
      <c r="B67" s="23" t="s">
        <v>99</v>
      </c>
      <c r="C67" s="23">
        <v>418.076</v>
      </c>
      <c r="D67" s="23">
        <v>425.794</v>
      </c>
      <c r="E67" s="23">
        <v>465.587</v>
      </c>
      <c r="F67" s="23">
        <v>485.993</v>
      </c>
      <c r="G67" s="23">
        <v>118.898</v>
      </c>
      <c r="H67" s="22">
        <f>MEDIAN(C67:G67)</f>
        <v>425.794</v>
      </c>
      <c r="I67" s="23">
        <v>12071.957</v>
      </c>
      <c r="J67" s="23">
        <v>15250.923</v>
      </c>
      <c r="K67" s="23">
        <v>11414.019</v>
      </c>
      <c r="L67" s="23">
        <v>12088.775</v>
      </c>
      <c r="M67" s="23">
        <v>11774.926</v>
      </c>
      <c r="N67" s="22">
        <f>MEDIAN(I67:M67)</f>
        <v>12071.957</v>
      </c>
      <c r="O67" s="22">
        <f>(1-H67/N67)*100</f>
        <v>96.47286683</v>
      </c>
    </row>
    <row r="68">
      <c r="B68" s="23" t="s">
        <v>100</v>
      </c>
      <c r="C68" s="109">
        <f t="shared" ref="C68:I68" si="15">C69-C67</f>
        <v>35816.297</v>
      </c>
      <c r="D68" s="109">
        <f t="shared" si="15"/>
        <v>36123.963</v>
      </c>
      <c r="E68" s="109">
        <f t="shared" si="15"/>
        <v>35583.51</v>
      </c>
      <c r="F68" s="109">
        <f t="shared" si="15"/>
        <v>36036.223</v>
      </c>
      <c r="G68" s="109">
        <f t="shared" si="15"/>
        <v>36729.341</v>
      </c>
      <c r="H68" s="109">
        <f t="shared" si="15"/>
        <v>36096.422</v>
      </c>
      <c r="I68" s="109">
        <f t="shared" si="15"/>
        <v>35310.888</v>
      </c>
      <c r="J68" s="109">
        <f>J72-J67</f>
        <v>373274.077</v>
      </c>
      <c r="K68" s="109">
        <f t="shared" ref="K68:O68" si="16">K69-K67</f>
        <v>35933.318</v>
      </c>
      <c r="L68" s="109">
        <f t="shared" si="16"/>
        <v>34877.943</v>
      </c>
      <c r="M68" s="109">
        <f t="shared" si="16"/>
        <v>35737.958</v>
      </c>
      <c r="N68" s="109">
        <f t="shared" si="16"/>
        <v>35310.888</v>
      </c>
      <c r="O68" s="109">
        <f t="shared" si="16"/>
        <v>-73.55185185</v>
      </c>
    </row>
    <row r="69">
      <c r="B69" s="23" t="s">
        <v>101</v>
      </c>
      <c r="C69" s="23">
        <v>36234.373</v>
      </c>
      <c r="D69" s="23">
        <v>36549.757</v>
      </c>
      <c r="E69" s="23">
        <v>36049.097</v>
      </c>
      <c r="F69" s="23">
        <v>36522.216</v>
      </c>
      <c r="G69" s="23">
        <v>36848.239</v>
      </c>
      <c r="H69" s="22">
        <f t="shared" ref="H69:H74" si="17">MEDIAN(C69:G69)</f>
        <v>36522.216</v>
      </c>
      <c r="I69" s="23">
        <v>47382.845</v>
      </c>
      <c r="J69" s="23">
        <v>50592.321</v>
      </c>
      <c r="K69" s="23">
        <v>47347.337</v>
      </c>
      <c r="L69" s="23">
        <v>46966.718</v>
      </c>
      <c r="M69" s="23">
        <v>47512.884</v>
      </c>
      <c r="N69" s="22">
        <f t="shared" ref="N69:N72" si="18">MEDIAN(I69:M69)</f>
        <v>47382.845</v>
      </c>
      <c r="O69" s="112">
        <f t="shared" ref="O69:O71" si="19">(1-H69/N69)*100</f>
        <v>22.92101498</v>
      </c>
    </row>
    <row r="70">
      <c r="A70" s="110" t="s">
        <v>87</v>
      </c>
      <c r="B70" s="113" t="s">
        <v>102</v>
      </c>
      <c r="C70" s="23">
        <v>0.0</v>
      </c>
      <c r="H70" s="22">
        <f t="shared" si="17"/>
        <v>0</v>
      </c>
      <c r="I70" s="23">
        <v>11948.6</v>
      </c>
      <c r="J70" s="23">
        <v>15133.183</v>
      </c>
      <c r="K70" s="23">
        <v>11294.282</v>
      </c>
      <c r="L70" s="23">
        <v>11970.091</v>
      </c>
      <c r="M70" s="23">
        <v>11654.093</v>
      </c>
      <c r="N70" s="22">
        <f t="shared" si="18"/>
        <v>11948.6</v>
      </c>
      <c r="O70" s="22">
        <f t="shared" si="19"/>
        <v>100</v>
      </c>
    </row>
    <row r="71">
      <c r="B71" s="113" t="s">
        <v>103</v>
      </c>
      <c r="C71" s="23">
        <v>0.0</v>
      </c>
      <c r="H71" s="22">
        <f t="shared" si="17"/>
        <v>0</v>
      </c>
      <c r="I71" s="23">
        <v>1984.0</v>
      </c>
      <c r="J71" s="23">
        <v>1840.0</v>
      </c>
      <c r="K71" s="23">
        <v>1766.0</v>
      </c>
      <c r="L71" s="23">
        <v>2006.0</v>
      </c>
      <c r="M71" s="23">
        <v>1997.0</v>
      </c>
      <c r="N71" s="22">
        <f t="shared" si="18"/>
        <v>1984</v>
      </c>
      <c r="O71" s="22">
        <f t="shared" si="19"/>
        <v>100</v>
      </c>
    </row>
    <row r="72">
      <c r="A72" s="57" t="s">
        <v>104</v>
      </c>
      <c r="C72" s="23">
        <v>339641.0</v>
      </c>
      <c r="D72" s="23">
        <v>328438.0</v>
      </c>
      <c r="E72" s="23">
        <v>321053.0</v>
      </c>
      <c r="F72" s="23">
        <v>334114.0</v>
      </c>
      <c r="G72" s="23">
        <v>298392.0</v>
      </c>
      <c r="H72" s="22">
        <f t="shared" si="17"/>
        <v>328438</v>
      </c>
      <c r="I72" s="23">
        <v>405202.0</v>
      </c>
      <c r="J72" s="23">
        <v>388525.0</v>
      </c>
      <c r="K72" s="23">
        <v>398607.0</v>
      </c>
      <c r="L72" s="23">
        <v>388970.0</v>
      </c>
      <c r="M72" s="23">
        <v>401474.0</v>
      </c>
      <c r="N72" s="22">
        <f t="shared" si="18"/>
        <v>398607</v>
      </c>
      <c r="O72" s="114">
        <f>(N72-H72)/H72*100</f>
        <v>21.36445844</v>
      </c>
    </row>
    <row r="73">
      <c r="A73" s="108" t="s">
        <v>105</v>
      </c>
      <c r="C73" s="23">
        <v>212092.0</v>
      </c>
      <c r="D73" s="23">
        <v>212092.0</v>
      </c>
      <c r="E73" s="23">
        <v>212092.0</v>
      </c>
      <c r="F73" s="23">
        <v>212092.0</v>
      </c>
      <c r="G73" s="23">
        <v>212092.0</v>
      </c>
      <c r="H73" s="22">
        <f t="shared" si="17"/>
        <v>212092</v>
      </c>
      <c r="I73" s="23">
        <v>212092.0</v>
      </c>
      <c r="J73" s="23">
        <v>212092.0</v>
      </c>
      <c r="K73" s="23">
        <v>212092.0</v>
      </c>
      <c r="L73" s="23">
        <v>212092.0</v>
      </c>
      <c r="M73" s="23">
        <v>212092.0</v>
      </c>
      <c r="N73" s="23">
        <v>212092.0</v>
      </c>
    </row>
    <row r="74">
      <c r="A74" s="108" t="s">
        <v>106</v>
      </c>
      <c r="C74" s="23">
        <v>99.0</v>
      </c>
      <c r="D74" s="23">
        <v>99.0</v>
      </c>
      <c r="E74" s="23">
        <v>99.0</v>
      </c>
      <c r="F74" s="23">
        <v>99.0</v>
      </c>
      <c r="G74" s="23">
        <v>99.0</v>
      </c>
      <c r="H74" s="22">
        <f t="shared" si="17"/>
        <v>99</v>
      </c>
      <c r="I74" s="23">
        <v>99.0</v>
      </c>
      <c r="J74" s="23">
        <v>99.0</v>
      </c>
      <c r="K74" s="23">
        <v>99.0</v>
      </c>
      <c r="L74" s="23">
        <v>99.0</v>
      </c>
      <c r="M74" s="23">
        <v>99.0</v>
      </c>
      <c r="N74" s="23">
        <v>99.0</v>
      </c>
    </row>
    <row r="75">
      <c r="C75" s="109"/>
    </row>
    <row r="76">
      <c r="C76" s="23" t="s">
        <v>107</v>
      </c>
      <c r="D76" s="23" t="s">
        <v>108</v>
      </c>
      <c r="E76" s="23" t="s">
        <v>109</v>
      </c>
      <c r="F76" s="23" t="s">
        <v>110</v>
      </c>
      <c r="G76" s="23" t="s">
        <v>111</v>
      </c>
      <c r="H76" s="23" t="s">
        <v>25</v>
      </c>
      <c r="I76" s="23" t="s">
        <v>133</v>
      </c>
      <c r="J76" s="23" t="s">
        <v>134</v>
      </c>
      <c r="K76" s="23" t="s">
        <v>112</v>
      </c>
      <c r="L76" s="23" t="s">
        <v>113</v>
      </c>
    </row>
    <row r="77">
      <c r="A77" s="57" t="s">
        <v>104</v>
      </c>
      <c r="C77" s="23">
        <v>45325.0</v>
      </c>
      <c r="D77" s="23">
        <v>42096.0</v>
      </c>
      <c r="E77" s="23">
        <v>40549.0</v>
      </c>
      <c r="F77" s="23">
        <v>30947.0</v>
      </c>
      <c r="H77" s="22">
        <f>MEDIAN(C77:G77)</f>
        <v>41322.5</v>
      </c>
      <c r="I77" s="22">
        <v>328438.0</v>
      </c>
      <c r="J77" s="22">
        <v>398607.0</v>
      </c>
      <c r="K77" s="115">
        <f>(I77-H77)/H77*100</f>
        <v>694.8163833</v>
      </c>
      <c r="L77" s="115">
        <f>(J77-H77)/H77*100</f>
        <v>864.6245992</v>
      </c>
    </row>
    <row r="78">
      <c r="A78" s="57"/>
      <c r="B78" s="57"/>
      <c r="C78" s="23"/>
      <c r="D78" s="23"/>
      <c r="E78" s="23"/>
      <c r="F78" s="23"/>
      <c r="G78" s="23"/>
      <c r="K78" s="132"/>
      <c r="L78" s="132"/>
    </row>
  </sheetData>
  <mergeCells count="26">
    <mergeCell ref="A1:H1"/>
    <mergeCell ref="A11:H11"/>
    <mergeCell ref="A46:B48"/>
    <mergeCell ref="C46:M46"/>
    <mergeCell ref="C47:H47"/>
    <mergeCell ref="I47:N47"/>
    <mergeCell ref="O47:O48"/>
    <mergeCell ref="A56:B56"/>
    <mergeCell ref="A64:B66"/>
    <mergeCell ref="A67:A69"/>
    <mergeCell ref="A70:A71"/>
    <mergeCell ref="A72:B72"/>
    <mergeCell ref="A73:B73"/>
    <mergeCell ref="A74:B74"/>
    <mergeCell ref="A77:B77"/>
    <mergeCell ref="C64:M64"/>
    <mergeCell ref="C65:H65"/>
    <mergeCell ref="I65:N65"/>
    <mergeCell ref="O65:O66"/>
    <mergeCell ref="A49:A50"/>
    <mergeCell ref="A51:B51"/>
    <mergeCell ref="A52:B52"/>
    <mergeCell ref="A53:B53"/>
    <mergeCell ref="A54:B54"/>
    <mergeCell ref="A55:B55"/>
    <mergeCell ref="A63:P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C1" s="113"/>
      <c r="D1" s="113"/>
    </row>
    <row r="2">
      <c r="B2" s="23" t="s">
        <v>234</v>
      </c>
      <c r="C2" s="113" t="s">
        <v>235</v>
      </c>
      <c r="D2" s="113" t="s">
        <v>236</v>
      </c>
      <c r="E2" s="23" t="s">
        <v>237</v>
      </c>
      <c r="F2" s="23" t="s">
        <v>238</v>
      </c>
    </row>
    <row r="3">
      <c r="B3" s="108" t="s">
        <v>239</v>
      </c>
    </row>
    <row r="4">
      <c r="B4" s="23">
        <v>1.45</v>
      </c>
      <c r="C4" s="23">
        <v>1.32</v>
      </c>
      <c r="D4" s="23">
        <v>12.1</v>
      </c>
      <c r="E4" s="23">
        <v>346.94</v>
      </c>
      <c r="F4" s="23">
        <v>2163.26</v>
      </c>
    </row>
    <row r="5">
      <c r="B5" s="108" t="s">
        <v>240</v>
      </c>
    </row>
    <row r="6">
      <c r="B6" s="23">
        <v>1.29</v>
      </c>
      <c r="C6" s="23">
        <v>1.39</v>
      </c>
      <c r="D6" s="23">
        <v>15.77</v>
      </c>
      <c r="E6" s="23">
        <v>22.58</v>
      </c>
      <c r="F6" s="23">
        <v>57.92</v>
      </c>
    </row>
    <row r="7">
      <c r="B7" s="108" t="s">
        <v>241</v>
      </c>
    </row>
    <row r="8">
      <c r="B8" s="23">
        <v>1.0</v>
      </c>
      <c r="C8" s="23">
        <v>0.0</v>
      </c>
      <c r="D8" s="23">
        <v>1.69</v>
      </c>
      <c r="E8" s="23">
        <v>17.0</v>
      </c>
      <c r="F8" s="23">
        <v>132.33</v>
      </c>
    </row>
    <row r="9">
      <c r="B9" s="108"/>
    </row>
    <row r="14">
      <c r="B14" s="23">
        <v>0.99</v>
      </c>
    </row>
    <row r="15">
      <c r="B15" s="64"/>
      <c r="C15" s="163"/>
      <c r="D15" s="163"/>
      <c r="E15" s="64"/>
      <c r="F15" s="64"/>
    </row>
    <row r="16">
      <c r="B16" s="67"/>
      <c r="C16" s="67"/>
      <c r="D16" s="67"/>
      <c r="E16" s="67"/>
      <c r="F16" s="67"/>
    </row>
  </sheetData>
  <mergeCells count="4">
    <mergeCell ref="B3:F3"/>
    <mergeCell ref="B5:F5"/>
    <mergeCell ref="B7:F7"/>
    <mergeCell ref="B9:F9"/>
  </mergeCells>
  <drawing r:id="rId1"/>
</worksheet>
</file>