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Default Extension="emf" ContentType="image/x-emf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Default Extension="gif" ContentType="image/gif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240" yWindow="75" windowWidth="15600" windowHeight="7935"/>
  </bookViews>
  <sheets>
    <sheet name="Field of Play" sheetId="1" r:id="rId1"/>
    <sheet name="Game Info" sheetId="2" r:id="rId2"/>
    <sheet name="Settings &amp; Expansion" sheetId="41" r:id="rId3"/>
    <sheet name="Angels" sheetId="3" r:id="rId4"/>
    <sheet name="Astros" sheetId="4" r:id="rId5"/>
    <sheet name="Athletics" sheetId="5" r:id="rId6"/>
    <sheet name="BlueJays" sheetId="6" r:id="rId7"/>
    <sheet name="Braves" sheetId="7" r:id="rId8"/>
    <sheet name="Brewers" sheetId="8" r:id="rId9"/>
    <sheet name="Cardinals" sheetId="9" r:id="rId10"/>
    <sheet name="Cubs" sheetId="10" r:id="rId11"/>
    <sheet name="DBacks" sheetId="11" r:id="rId12"/>
    <sheet name="Dodgers" sheetId="12" r:id="rId13"/>
    <sheet name="Giants" sheetId="13" r:id="rId14"/>
    <sheet name="Indians" sheetId="14" r:id="rId15"/>
    <sheet name="Mariners" sheetId="15" r:id="rId16"/>
    <sheet name="Marlins" sheetId="16" r:id="rId17"/>
    <sheet name="Mets" sheetId="17" r:id="rId18"/>
    <sheet name="Nationals" sheetId="18" r:id="rId19"/>
    <sheet name="Orioles" sheetId="19" r:id="rId20"/>
    <sheet name="Padres" sheetId="20" r:id="rId21"/>
    <sheet name="Phillies" sheetId="21" r:id="rId22"/>
    <sheet name="Pirates" sheetId="22" r:id="rId23"/>
    <sheet name="Rangers" sheetId="23" r:id="rId24"/>
    <sheet name="Rays" sheetId="24" r:id="rId25"/>
    <sheet name="RedSox" sheetId="25" r:id="rId26"/>
    <sheet name="Reds" sheetId="26" r:id="rId27"/>
    <sheet name="Rockies" sheetId="27" r:id="rId28"/>
    <sheet name="Royals" sheetId="28" r:id="rId29"/>
    <sheet name="Tigers" sheetId="29" r:id="rId30"/>
    <sheet name="Twins" sheetId="30" r:id="rId31"/>
    <sheet name="WhiteSox" sheetId="31" r:id="rId32"/>
    <sheet name="Yankees" sheetId="32" r:id="rId33"/>
    <sheet name="Production" sheetId="40" state="hidden" r:id="rId34"/>
  </sheets>
  <externalReferences>
    <externalReference r:id="rId35"/>
  </externalReferences>
  <calcPr calcId="125725"/>
</workbook>
</file>

<file path=xl/calcChain.xml><?xml version="1.0" encoding="utf-8"?>
<calcChain xmlns="http://schemas.openxmlformats.org/spreadsheetml/2006/main">
  <c r="M3" i="1"/>
  <c r="M2"/>
  <c r="T20" i="14"/>
  <c r="T19"/>
  <c r="T18"/>
  <c r="T17"/>
  <c r="T16"/>
  <c r="T15"/>
  <c r="T14"/>
  <c r="T20" i="6"/>
  <c r="T19"/>
  <c r="T18"/>
  <c r="T17"/>
  <c r="T16"/>
  <c r="T15"/>
  <c r="T14"/>
  <c r="T16" i="5"/>
  <c r="P16"/>
  <c r="T15"/>
  <c r="P15"/>
  <c r="T14"/>
  <c r="P14"/>
  <c r="T20"/>
  <c r="T19"/>
  <c r="T18"/>
  <c r="T17"/>
  <c r="T14" i="7"/>
  <c r="P14"/>
  <c r="T15" i="9"/>
  <c r="P15"/>
  <c r="T14"/>
  <c r="P14"/>
  <c r="T20"/>
  <c r="T19"/>
  <c r="T18"/>
  <c r="T17"/>
  <c r="T16"/>
  <c r="T20" i="7"/>
  <c r="T19"/>
  <c r="T18"/>
  <c r="T17"/>
  <c r="T16"/>
  <c r="T15"/>
  <c r="T20" i="23"/>
  <c r="T19"/>
  <c r="T18"/>
  <c r="T17"/>
  <c r="T16"/>
  <c r="T15"/>
  <c r="T14"/>
  <c r="T20" i="13"/>
  <c r="T19"/>
  <c r="T18"/>
  <c r="T17"/>
  <c r="T16"/>
  <c r="T15"/>
  <c r="T14"/>
  <c r="T17" i="10"/>
  <c r="P17"/>
  <c r="T16"/>
  <c r="P16"/>
  <c r="T15"/>
  <c r="P15"/>
  <c r="T14"/>
  <c r="P14"/>
  <c r="T20"/>
  <c r="T19"/>
  <c r="T18"/>
  <c r="T17" i="18"/>
  <c r="P17"/>
  <c r="T16"/>
  <c r="P16"/>
  <c r="T15"/>
  <c r="P15"/>
  <c r="T14"/>
  <c r="P14"/>
  <c r="T8" i="1"/>
  <c r="Q8"/>
  <c r="T20" i="18"/>
  <c r="T19"/>
  <c r="T18"/>
  <c r="T20" i="32"/>
  <c r="T19"/>
  <c r="T18"/>
  <c r="T17"/>
  <c r="T16"/>
  <c r="T15"/>
  <c r="T14"/>
  <c r="T20" i="31"/>
  <c r="T19"/>
  <c r="T18"/>
  <c r="T17"/>
  <c r="T16"/>
  <c r="T15"/>
  <c r="T14"/>
  <c r="T20" i="30"/>
  <c r="T19"/>
  <c r="T18"/>
  <c r="T17"/>
  <c r="T16"/>
  <c r="T15"/>
  <c r="T14"/>
  <c r="T20" i="29"/>
  <c r="T19"/>
  <c r="T18"/>
  <c r="T17"/>
  <c r="T16"/>
  <c r="T15"/>
  <c r="T14"/>
  <c r="T20" i="28"/>
  <c r="T19"/>
  <c r="T18"/>
  <c r="T17"/>
  <c r="T16"/>
  <c r="T15"/>
  <c r="T14"/>
  <c r="T20" i="27"/>
  <c r="T19"/>
  <c r="T18"/>
  <c r="T17"/>
  <c r="T16"/>
  <c r="T15"/>
  <c r="T14"/>
  <c r="T20" i="26"/>
  <c r="T19"/>
  <c r="T18"/>
  <c r="T17"/>
  <c r="T16"/>
  <c r="T15"/>
  <c r="T14"/>
  <c r="T20" i="25"/>
  <c r="T19"/>
  <c r="T18"/>
  <c r="T17"/>
  <c r="T16"/>
  <c r="T15"/>
  <c r="T14"/>
  <c r="T20" i="24"/>
  <c r="T19"/>
  <c r="T18"/>
  <c r="T17"/>
  <c r="T16"/>
  <c r="T15"/>
  <c r="T14"/>
  <c r="T20" i="22"/>
  <c r="T19"/>
  <c r="T18"/>
  <c r="T17"/>
  <c r="T16"/>
  <c r="T15"/>
  <c r="T14"/>
  <c r="T20" i="21"/>
  <c r="T19"/>
  <c r="T18"/>
  <c r="T17"/>
  <c r="T16"/>
  <c r="T15"/>
  <c r="T14"/>
  <c r="T20" i="20"/>
  <c r="T19"/>
  <c r="T18"/>
  <c r="T17"/>
  <c r="T16"/>
  <c r="T15"/>
  <c r="T14"/>
  <c r="T20" i="19"/>
  <c r="T19"/>
  <c r="T18"/>
  <c r="T17"/>
  <c r="T16"/>
  <c r="T15"/>
  <c r="T14"/>
  <c r="T20" i="17"/>
  <c r="T19"/>
  <c r="T18"/>
  <c r="T17"/>
  <c r="T16"/>
  <c r="T15"/>
  <c r="T14"/>
  <c r="T20" i="16"/>
  <c r="T19"/>
  <c r="T18"/>
  <c r="T17"/>
  <c r="T16"/>
  <c r="T15"/>
  <c r="T14"/>
  <c r="T20" i="15"/>
  <c r="T19"/>
  <c r="T18"/>
  <c r="T17"/>
  <c r="T16"/>
  <c r="T15"/>
  <c r="T14"/>
  <c r="T20" i="11"/>
  <c r="T19"/>
  <c r="T18"/>
  <c r="T17"/>
  <c r="T16"/>
  <c r="T15"/>
  <c r="T14"/>
  <c r="T20" i="12"/>
  <c r="T19"/>
  <c r="T18"/>
  <c r="T17"/>
  <c r="T16"/>
  <c r="T15"/>
  <c r="T14"/>
  <c r="T20" i="8"/>
  <c r="T19"/>
  <c r="T18"/>
  <c r="T17"/>
  <c r="T16"/>
  <c r="T15"/>
  <c r="T14"/>
  <c r="T20" i="4"/>
  <c r="T19"/>
  <c r="T18"/>
  <c r="T17"/>
  <c r="T16"/>
  <c r="T15"/>
  <c r="T14"/>
  <c r="T20" i="3"/>
  <c r="T19"/>
  <c r="T18"/>
  <c r="T17"/>
  <c r="T16"/>
  <c r="T15"/>
  <c r="T14"/>
  <c r="Q18" i="1"/>
  <c r="Q16"/>
  <c r="Q17"/>
  <c r="T5"/>
  <c r="E38" i="40"/>
  <c r="F38" s="1"/>
  <c r="E37"/>
  <c r="F37" s="1"/>
  <c r="E36"/>
  <c r="F36" s="1"/>
  <c r="E35"/>
  <c r="F35" s="1"/>
  <c r="E34"/>
  <c r="F34" s="1"/>
  <c r="E33"/>
  <c r="F33" s="1"/>
  <c r="E32"/>
  <c r="F32" s="1"/>
  <c r="E31"/>
  <c r="F31" s="1"/>
  <c r="E30"/>
  <c r="F30" s="1"/>
  <c r="E29"/>
  <c r="F29" s="1"/>
  <c r="E28"/>
  <c r="F28" s="1"/>
  <c r="E27"/>
  <c r="F27" s="1"/>
  <c r="E26"/>
  <c r="F26" s="1"/>
  <c r="E25"/>
  <c r="F25" s="1"/>
  <c r="E24"/>
  <c r="F24" s="1"/>
  <c r="E23"/>
  <c r="F23" s="1"/>
  <c r="E22"/>
  <c r="F22" s="1"/>
  <c r="T22" i="32" l="1"/>
  <c r="T21"/>
  <c r="T22" i="31"/>
  <c r="T21"/>
  <c r="T22" i="30"/>
  <c r="T21"/>
  <c r="T22" i="29"/>
  <c r="T21"/>
  <c r="T22" i="28"/>
  <c r="T21"/>
  <c r="T22" i="27"/>
  <c r="T21"/>
  <c r="T22" i="26"/>
  <c r="T21"/>
  <c r="T23" i="25"/>
  <c r="T22"/>
  <c r="T22" i="24"/>
  <c r="T21"/>
  <c r="T23" i="23"/>
  <c r="T21"/>
  <c r="T22" i="22"/>
  <c r="T21"/>
  <c r="T22" i="21"/>
  <c r="T21"/>
  <c r="T22" i="20"/>
  <c r="T21"/>
  <c r="T22" i="19"/>
  <c r="T21"/>
  <c r="T22" i="18"/>
  <c r="T21"/>
  <c r="T22" i="17"/>
  <c r="T21"/>
  <c r="T22" i="16"/>
  <c r="T21"/>
  <c r="T22" i="15"/>
  <c r="T21"/>
  <c r="T22" i="14"/>
  <c r="T21"/>
  <c r="T22" i="13"/>
  <c r="T21"/>
  <c r="T22" i="12"/>
  <c r="T21"/>
  <c r="T22" i="11"/>
  <c r="T21"/>
  <c r="T22" i="10"/>
  <c r="T21"/>
  <c r="T22" i="9"/>
  <c r="T21"/>
  <c r="T12"/>
  <c r="T22" i="8"/>
  <c r="T21"/>
  <c r="T22" i="7"/>
  <c r="T21"/>
  <c r="T22" i="6"/>
  <c r="T21"/>
  <c r="T22" i="5"/>
  <c r="T21"/>
  <c r="T22" i="4"/>
  <c r="T21"/>
  <c r="T12"/>
  <c r="T22" i="3"/>
  <c r="T21"/>
  <c r="P12" i="2"/>
  <c r="O12"/>
  <c r="C13"/>
  <c r="N15" i="1" l="1"/>
  <c r="Q7"/>
  <c r="C11" i="2"/>
  <c r="R12"/>
  <c r="O10"/>
  <c r="P10"/>
  <c r="S12"/>
  <c r="G12"/>
  <c r="F12"/>
  <c r="N27" i="1" l="1"/>
  <c r="N13"/>
  <c r="T12" i="2"/>
  <c r="G9"/>
  <c r="P9"/>
  <c r="F10"/>
  <c r="T10"/>
  <c r="P6"/>
  <c r="G10"/>
  <c r="G7"/>
  <c r="J12"/>
  <c r="F7"/>
  <c r="I12"/>
  <c r="R10"/>
  <c r="U10"/>
  <c r="O8"/>
  <c r="O7"/>
  <c r="P8"/>
  <c r="P7"/>
  <c r="G6"/>
  <c r="V10"/>
  <c r="O9"/>
  <c r="G8"/>
  <c r="O6"/>
  <c r="F9"/>
  <c r="F6"/>
  <c r="F8"/>
  <c r="S10"/>
  <c r="N25" i="1" l="1"/>
  <c r="N24"/>
  <c r="N23"/>
  <c r="N22"/>
  <c r="N21"/>
  <c r="N12"/>
  <c r="N11"/>
  <c r="N10"/>
  <c r="N9"/>
  <c r="K12" i="2"/>
  <c r="D13" s="1"/>
  <c r="T7" i="1" s="1"/>
  <c r="C6" i="2"/>
  <c r="L10"/>
  <c r="K6"/>
  <c r="M8"/>
  <c r="T7"/>
  <c r="O4"/>
  <c r="R8"/>
  <c r="M9"/>
  <c r="O3"/>
  <c r="R7"/>
  <c r="M6"/>
  <c r="U6"/>
  <c r="I9"/>
  <c r="U7"/>
  <c r="S8"/>
  <c r="L6"/>
  <c r="R9"/>
  <c r="V8"/>
  <c r="M10"/>
  <c r="L9"/>
  <c r="V7"/>
  <c r="J7"/>
  <c r="S7"/>
  <c r="U8"/>
  <c r="I7"/>
  <c r="G5"/>
  <c r="T9"/>
  <c r="M7"/>
  <c r="J9"/>
  <c r="F4"/>
  <c r="V9"/>
  <c r="V6"/>
  <c r="O5"/>
  <c r="F2"/>
  <c r="F3"/>
  <c r="G2"/>
  <c r="G4"/>
  <c r="I10"/>
  <c r="T6"/>
  <c r="K10"/>
  <c r="S9"/>
  <c r="J6"/>
  <c r="G3"/>
  <c r="K8"/>
  <c r="L7"/>
  <c r="I8"/>
  <c r="J8"/>
  <c r="P4"/>
  <c r="L8"/>
  <c r="P5"/>
  <c r="U9"/>
  <c r="O2"/>
  <c r="F5"/>
  <c r="P2"/>
  <c r="T8"/>
  <c r="P3"/>
  <c r="K7"/>
  <c r="I6"/>
  <c r="J10"/>
  <c r="K9"/>
  <c r="S6"/>
  <c r="R6"/>
  <c r="N20" i="1" l="1"/>
  <c r="N19"/>
  <c r="N18"/>
  <c r="N17"/>
  <c r="N8"/>
  <c r="N7"/>
  <c r="N6"/>
  <c r="N5"/>
  <c r="C18" i="2"/>
  <c r="C16"/>
  <c r="C14"/>
  <c r="C21"/>
  <c r="C20"/>
  <c r="C19"/>
  <c r="C17"/>
  <c r="C15"/>
  <c r="C23"/>
  <c r="C2"/>
  <c r="N30" i="1"/>
  <c r="M30"/>
  <c r="M29"/>
  <c r="O27"/>
  <c r="O25"/>
  <c r="M25"/>
  <c r="O24"/>
  <c r="M24"/>
  <c r="O23"/>
  <c r="M23"/>
  <c r="O22"/>
  <c r="M22"/>
  <c r="M21"/>
  <c r="O20"/>
  <c r="M20"/>
  <c r="O19"/>
  <c r="M19"/>
  <c r="O18"/>
  <c r="M18"/>
  <c r="O17"/>
  <c r="M17"/>
  <c r="O15"/>
  <c r="O13"/>
  <c r="M13"/>
  <c r="O12"/>
  <c r="M12"/>
  <c r="O11"/>
  <c r="M11"/>
  <c r="O10"/>
  <c r="M10"/>
  <c r="O9"/>
  <c r="M9"/>
  <c r="O8"/>
  <c r="M8"/>
  <c r="O7"/>
  <c r="M7"/>
  <c r="O6"/>
  <c r="M6"/>
  <c r="O5"/>
  <c r="M5"/>
  <c r="O3"/>
  <c r="N3"/>
  <c r="A3"/>
  <c r="K18" s="1"/>
  <c r="O2"/>
  <c r="N2"/>
  <c r="A2"/>
  <c r="K6" s="1"/>
  <c r="I3" i="2"/>
  <c r="L5"/>
  <c r="V5"/>
  <c r="J5"/>
  <c r="L2"/>
  <c r="U4"/>
  <c r="I5"/>
  <c r="I2"/>
  <c r="K3"/>
  <c r="T4"/>
  <c r="V2"/>
  <c r="M3"/>
  <c r="T2"/>
  <c r="M4"/>
  <c r="J2"/>
  <c r="U5"/>
  <c r="S2"/>
  <c r="U2"/>
  <c r="K2"/>
  <c r="M2"/>
  <c r="M5"/>
  <c r="T5"/>
  <c r="I4"/>
  <c r="R4"/>
  <c r="V3"/>
  <c r="J4"/>
  <c r="K5"/>
  <c r="J3"/>
  <c r="R2"/>
  <c r="T3"/>
  <c r="U3"/>
  <c r="S3"/>
  <c r="R5"/>
  <c r="L3"/>
  <c r="R3"/>
  <c r="L4"/>
  <c r="S5"/>
  <c r="V4"/>
  <c r="S4"/>
  <c r="K4"/>
  <c r="Q6" i="1" l="1"/>
  <c r="D19" i="2"/>
  <c r="E19" s="1"/>
  <c r="G26"/>
  <c r="E26"/>
  <c r="D26"/>
  <c r="F26"/>
  <c r="G25"/>
  <c r="E25"/>
  <c r="D25"/>
  <c r="F25"/>
  <c r="G24"/>
  <c r="E24"/>
  <c r="D24"/>
  <c r="F24"/>
  <c r="D20"/>
  <c r="E20" s="1"/>
  <c r="D14"/>
  <c r="C28"/>
  <c r="F23"/>
  <c r="H23" s="1"/>
  <c r="D23"/>
  <c r="G23"/>
  <c r="E23"/>
  <c r="C32"/>
  <c r="D21"/>
  <c r="E21" s="1"/>
  <c r="C30"/>
  <c r="H26" l="1"/>
  <c r="S18" i="1"/>
  <c r="H24" i="2"/>
  <c r="S16" i="1"/>
  <c r="H25" i="2"/>
  <c r="S17" i="1"/>
  <c r="T6"/>
  <c r="T9" s="1"/>
  <c r="D30" i="2"/>
  <c r="Q11" i="1" l="1"/>
  <c r="U8" l="1"/>
</calcChain>
</file>

<file path=xl/sharedStrings.xml><?xml version="1.0" encoding="utf-8"?>
<sst xmlns="http://schemas.openxmlformats.org/spreadsheetml/2006/main" count="3887" uniqueCount="897">
  <si>
    <t>R</t>
  </si>
  <si>
    <t>H</t>
  </si>
  <si>
    <t>E</t>
  </si>
  <si>
    <t>Away</t>
  </si>
  <si>
    <t>Pitching</t>
  </si>
  <si>
    <t>Home</t>
  </si>
  <si>
    <t/>
  </si>
  <si>
    <t>Outs</t>
  </si>
  <si>
    <t>Inning</t>
  </si>
  <si>
    <t>Home Team</t>
  </si>
  <si>
    <t>Contact</t>
  </si>
  <si>
    <t>Power</t>
  </si>
  <si>
    <t>Speed</t>
  </si>
  <si>
    <t>Bunt</t>
  </si>
  <si>
    <t>Away Team</t>
  </si>
  <si>
    <t>Home Lineup</t>
  </si>
  <si>
    <t>Away Lineup</t>
  </si>
  <si>
    <t>*</t>
  </si>
  <si>
    <t>Away Hits</t>
  </si>
  <si>
    <t>Home Hits</t>
  </si>
  <si>
    <t>Away Errors</t>
  </si>
  <si>
    <t>Home Errors</t>
  </si>
  <si>
    <t>Infield In?</t>
  </si>
  <si>
    <t>Effectiveness</t>
  </si>
  <si>
    <t>Stamina</t>
  </si>
  <si>
    <t>Total</t>
  </si>
  <si>
    <t>Fielding</t>
  </si>
  <si>
    <t>P</t>
  </si>
  <si>
    <t>Batters Faced</t>
  </si>
  <si>
    <t>C</t>
  </si>
  <si>
    <t>Mound visit?</t>
  </si>
  <si>
    <t>1B</t>
  </si>
  <si>
    <t>2B</t>
  </si>
  <si>
    <t>3B</t>
  </si>
  <si>
    <t>SS</t>
  </si>
  <si>
    <t>LF</t>
  </si>
  <si>
    <t>CF</t>
  </si>
  <si>
    <t>RF</t>
  </si>
  <si>
    <t>Speed +/-</t>
  </si>
  <si>
    <t>At bat</t>
  </si>
  <si>
    <t>1st base</t>
  </si>
  <si>
    <t>2nd base</t>
  </si>
  <si>
    <t>3rd base</t>
  </si>
  <si>
    <t>Hit direction</t>
  </si>
  <si>
    <t>Score difference</t>
  </si>
  <si>
    <t>Out Player</t>
  </si>
  <si>
    <t>Clear bases marker in B38</t>
  </si>
  <si>
    <t>Inning Over</t>
  </si>
  <si>
    <t>Grounder scoring chances:</t>
  </si>
  <si>
    <t>Winning</t>
  </si>
  <si>
    <t>Losing</t>
  </si>
  <si>
    <t>Scoring P</t>
  </si>
  <si>
    <t>J Jurrjens</t>
  </si>
  <si>
    <t>PITCHERS</t>
  </si>
  <si>
    <t>DH</t>
  </si>
  <si>
    <t>E Santana</t>
  </si>
  <si>
    <t>J Weaver</t>
  </si>
  <si>
    <t>K Jepsen</t>
  </si>
  <si>
    <t>T Hunter</t>
  </si>
  <si>
    <t>J Rivera</t>
  </si>
  <si>
    <t>M Napoli</t>
  </si>
  <si>
    <t>H Kendrick</t>
  </si>
  <si>
    <t>F Rodriguez</t>
  </si>
  <si>
    <t>IP</t>
  </si>
  <si>
    <t>K</t>
  </si>
  <si>
    <t>ERA</t>
  </si>
  <si>
    <t>BB</t>
  </si>
  <si>
    <t>S Shields</t>
  </si>
  <si>
    <t>Starter</t>
  </si>
  <si>
    <t>CATCHERS</t>
  </si>
  <si>
    <t>J Mathis</t>
  </si>
  <si>
    <t>B Wilson</t>
  </si>
  <si>
    <t>INFIELDERS</t>
  </si>
  <si>
    <t>K Morales</t>
  </si>
  <si>
    <t>OUTFIELDERS</t>
  </si>
  <si>
    <t>R Willits</t>
  </si>
  <si>
    <t>AB</t>
  </si>
  <si>
    <t>RBI</t>
  </si>
  <si>
    <t>Run</t>
  </si>
  <si>
    <t>HR</t>
  </si>
  <si>
    <t>SB</t>
  </si>
  <si>
    <t>M Bourn</t>
  </si>
  <si>
    <t>W Rodriguez</t>
  </si>
  <si>
    <t>L Berkman</t>
  </si>
  <si>
    <t>D Brocail</t>
  </si>
  <si>
    <t>C Lee</t>
  </si>
  <si>
    <t>T Byrdak</t>
  </si>
  <si>
    <t>H Pence</t>
  </si>
  <si>
    <t>H Quintero</t>
  </si>
  <si>
    <t>R Sweeney</t>
  </si>
  <si>
    <t>J Blevins</t>
  </si>
  <si>
    <t>K Suzuki</t>
  </si>
  <si>
    <t>D Braden</t>
  </si>
  <si>
    <t>J Cust</t>
  </si>
  <si>
    <t>S Casilla</t>
  </si>
  <si>
    <t>G Gonzalez</t>
  </si>
  <si>
    <t>D Barton</t>
  </si>
  <si>
    <t>C Pennington</t>
  </si>
  <si>
    <t>B Ziegler</t>
  </si>
  <si>
    <t>R Davis</t>
  </si>
  <si>
    <t>R Halladay</t>
  </si>
  <si>
    <t>S Camp</t>
  </si>
  <si>
    <t>S Marcum</t>
  </si>
  <si>
    <t>V Wells</t>
  </si>
  <si>
    <t>S Downs</t>
  </si>
  <si>
    <t>A Lind</t>
  </si>
  <si>
    <t>J Frasor</t>
  </si>
  <si>
    <t>L Overbay</t>
  </si>
  <si>
    <t>J McDonald</t>
  </si>
  <si>
    <t>B Ryan</t>
  </si>
  <si>
    <t>B Tallet</t>
  </si>
  <si>
    <t>J Bautista</t>
  </si>
  <si>
    <t>T Snider</t>
  </si>
  <si>
    <t>C Jones</t>
  </si>
  <si>
    <t>B McCann</t>
  </si>
  <si>
    <t>O Infante</t>
  </si>
  <si>
    <t>J Reyes</t>
  </si>
  <si>
    <t>Y Escobar</t>
  </si>
  <si>
    <t>M Prado</t>
  </si>
  <si>
    <t>D Bush</t>
  </si>
  <si>
    <t>B Sheets</t>
  </si>
  <si>
    <t>T Coffey</t>
  </si>
  <si>
    <t>R Braun</t>
  </si>
  <si>
    <t>Y Gallardo</t>
  </si>
  <si>
    <t>P Fielder</t>
  </si>
  <si>
    <t>J Suppan</t>
  </si>
  <si>
    <t>C Hart</t>
  </si>
  <si>
    <t>E Gagne</t>
  </si>
  <si>
    <t>C Counsell</t>
  </si>
  <si>
    <t>M Parra</t>
  </si>
  <si>
    <t>C Villanueva</t>
  </si>
  <si>
    <t>M Rivera</t>
  </si>
  <si>
    <t>A Escobar</t>
  </si>
  <si>
    <t>R Weeks</t>
  </si>
  <si>
    <t>OUTFIEDLERS</t>
  </si>
  <si>
    <t>C Carpenter</t>
  </si>
  <si>
    <t>R Ankiel</t>
  </si>
  <si>
    <t>A Wainwright</t>
  </si>
  <si>
    <t>A Pujols</t>
  </si>
  <si>
    <t>R Franklin</t>
  </si>
  <si>
    <t>R Ludwick</t>
  </si>
  <si>
    <t>T Glaus</t>
  </si>
  <si>
    <t>Y Molina</t>
  </si>
  <si>
    <t>K Lohse</t>
  </si>
  <si>
    <t>S Schumaker</t>
  </si>
  <si>
    <t>K McClellan</t>
  </si>
  <si>
    <t>C Perez</t>
  </si>
  <si>
    <t>J LaRue</t>
  </si>
  <si>
    <t>A Miles</t>
  </si>
  <si>
    <t>F Lopez</t>
  </si>
  <si>
    <t>N Stavinoha</t>
  </si>
  <si>
    <t>A Soriano</t>
  </si>
  <si>
    <t>C Zambrano</t>
  </si>
  <si>
    <t>M Fontenot</t>
  </si>
  <si>
    <t>R Dempster</t>
  </si>
  <si>
    <t>D Lee</t>
  </si>
  <si>
    <t>T Lilly</t>
  </si>
  <si>
    <t>A Ramirez</t>
  </si>
  <si>
    <t>J Edmonds</t>
  </si>
  <si>
    <t>G Soto</t>
  </si>
  <si>
    <t>R Theriot</t>
  </si>
  <si>
    <t>C Marmol</t>
  </si>
  <si>
    <t>S Marshall</t>
  </si>
  <si>
    <t>R Wells</t>
  </si>
  <si>
    <t>M Wuertz</t>
  </si>
  <si>
    <t>K Hill</t>
  </si>
  <si>
    <t>M Hoffpauir</t>
  </si>
  <si>
    <t>C McGehee</t>
  </si>
  <si>
    <t>K Fukudome</t>
  </si>
  <si>
    <t>R Johnson</t>
  </si>
  <si>
    <t>S Drew</t>
  </si>
  <si>
    <t>J Upton</t>
  </si>
  <si>
    <t>D Haren</t>
  </si>
  <si>
    <t>C Jackson</t>
  </si>
  <si>
    <t>M Reynolds</t>
  </si>
  <si>
    <t>C Snyder</t>
  </si>
  <si>
    <t>C Young</t>
  </si>
  <si>
    <t>B Lyon</t>
  </si>
  <si>
    <t>C Qualls</t>
  </si>
  <si>
    <t>M Montero</t>
  </si>
  <si>
    <t>R Furcal</t>
  </si>
  <si>
    <t>D Lowe</t>
  </si>
  <si>
    <t>A Ethier</t>
  </si>
  <si>
    <t>C Kershaw</t>
  </si>
  <si>
    <t>C Billingsley</t>
  </si>
  <si>
    <t>M Ramirez</t>
  </si>
  <si>
    <t>J Broxton</t>
  </si>
  <si>
    <t>J Johnson</t>
  </si>
  <si>
    <t>R Martin</t>
  </si>
  <si>
    <t>M Kemp</t>
  </si>
  <si>
    <t>H Kuo</t>
  </si>
  <si>
    <t>C Blake</t>
  </si>
  <si>
    <t>H Kuroda</t>
  </si>
  <si>
    <t>T Saito</t>
  </si>
  <si>
    <t>R Troncoso</t>
  </si>
  <si>
    <t>A Ellis</t>
  </si>
  <si>
    <t>B DeWitt</t>
  </si>
  <si>
    <t>J Loney</t>
  </si>
  <si>
    <t>D Young</t>
  </si>
  <si>
    <t>R Winn</t>
  </si>
  <si>
    <t>T Lincecum</t>
  </si>
  <si>
    <t>M Cain</t>
  </si>
  <si>
    <t>N Schierholtz</t>
  </si>
  <si>
    <t>B Zito</t>
  </si>
  <si>
    <t>F Lewis</t>
  </si>
  <si>
    <t>T Ishikawa</t>
  </si>
  <si>
    <t>S Romo</t>
  </si>
  <si>
    <t>J Sanchez</t>
  </si>
  <si>
    <t>P Sandoval</t>
  </si>
  <si>
    <t>A Rowand</t>
  </si>
  <si>
    <t>F Carmona</t>
  </si>
  <si>
    <t>S Choo</t>
  </si>
  <si>
    <t>T Hafner</t>
  </si>
  <si>
    <t>J Lewis</t>
  </si>
  <si>
    <t>A Cabrera</t>
  </si>
  <si>
    <t>Ichiro</t>
  </si>
  <si>
    <t>F Hernandez</t>
  </si>
  <si>
    <t>C Silva</t>
  </si>
  <si>
    <t>J Lopez</t>
  </si>
  <si>
    <t>J Putz</t>
  </si>
  <si>
    <t>B Morrow</t>
  </si>
  <si>
    <t>R Rowland-Smith</t>
  </si>
  <si>
    <t>L Valbuena</t>
  </si>
  <si>
    <t>H Ramirez</t>
  </si>
  <si>
    <t>R Nolasco</t>
  </si>
  <si>
    <t>J Cantu</t>
  </si>
  <si>
    <t>K Gregg</t>
  </si>
  <si>
    <t>M Hendrickson</t>
  </si>
  <si>
    <t>D Uggla</t>
  </si>
  <si>
    <t>C Ross</t>
  </si>
  <si>
    <t>M Lindstrom</t>
  </si>
  <si>
    <t>A Rhodes</t>
  </si>
  <si>
    <t>A Sanchez</t>
  </si>
  <si>
    <t>C Volstad</t>
  </si>
  <si>
    <t>J Baker</t>
  </si>
  <si>
    <t>W Helms</t>
  </si>
  <si>
    <t>G Sanchez</t>
  </si>
  <si>
    <t>B Carroll</t>
  </si>
  <si>
    <t>C Maybin</t>
  </si>
  <si>
    <t>J Santana</t>
  </si>
  <si>
    <t>R Church</t>
  </si>
  <si>
    <t>P Feliciano</t>
  </si>
  <si>
    <t>D Wright</t>
  </si>
  <si>
    <t>M Pelfrey</t>
  </si>
  <si>
    <t>N Figueroa</t>
  </si>
  <si>
    <t>C Beltran</t>
  </si>
  <si>
    <t>A Heilman</t>
  </si>
  <si>
    <t>J Niese</t>
  </si>
  <si>
    <t>B Parnell</t>
  </si>
  <si>
    <t>J Smith</t>
  </si>
  <si>
    <t>L Castillo</t>
  </si>
  <si>
    <t>W Harris</t>
  </si>
  <si>
    <t>C Guzman</t>
  </si>
  <si>
    <t>R Zimmerman</t>
  </si>
  <si>
    <t>J Lannan</t>
  </si>
  <si>
    <t>R Belliard</t>
  </si>
  <si>
    <t>E Bonifacio</t>
  </si>
  <si>
    <t>A Gonzalez</t>
  </si>
  <si>
    <t>R Bernadina</t>
  </si>
  <si>
    <t>B Roberts</t>
  </si>
  <si>
    <t>J Guthrie</t>
  </si>
  <si>
    <t>A Jones</t>
  </si>
  <si>
    <t>N Markakis</t>
  </si>
  <si>
    <t>A Huff</t>
  </si>
  <si>
    <t>A Simon</t>
  </si>
  <si>
    <t>L Scott</t>
  </si>
  <si>
    <t>J Castro</t>
  </si>
  <si>
    <t>G Olson</t>
  </si>
  <si>
    <t>G Sherrill</t>
  </si>
  <si>
    <t>M Adams</t>
  </si>
  <si>
    <t>K Kouzmanoff</t>
  </si>
  <si>
    <t>H Bell</t>
  </si>
  <si>
    <t>C Headley</t>
  </si>
  <si>
    <t>W Venable</t>
  </si>
  <si>
    <t>N Hundley</t>
  </si>
  <si>
    <t>C Hensley</t>
  </si>
  <si>
    <t>T Hoffman</t>
  </si>
  <si>
    <t>W LeBlanc</t>
  </si>
  <si>
    <t>C Patterson</t>
  </si>
  <si>
    <t>J Rollins</t>
  </si>
  <si>
    <t>C Hamels</t>
  </si>
  <si>
    <t>J Blanton</t>
  </si>
  <si>
    <t>C Utley</t>
  </si>
  <si>
    <t>J Moyer</t>
  </si>
  <si>
    <t>J Werth</t>
  </si>
  <si>
    <t>B Myers</t>
  </si>
  <si>
    <t>C Durbin</t>
  </si>
  <si>
    <t>R Howard</t>
  </si>
  <si>
    <t>P Burrell</t>
  </si>
  <si>
    <t>S Victorino</t>
  </si>
  <si>
    <t>P Feliz</t>
  </si>
  <si>
    <t>J Happ</t>
  </si>
  <si>
    <t>C Ruiz</t>
  </si>
  <si>
    <t>K Kendrick</t>
  </si>
  <si>
    <t>B Lidge</t>
  </si>
  <si>
    <t>R Madson</t>
  </si>
  <si>
    <t>J Romero</t>
  </si>
  <si>
    <t>L Marson</t>
  </si>
  <si>
    <t>G Dobbs</t>
  </si>
  <si>
    <t>M Stairs</t>
  </si>
  <si>
    <t>N McLouth</t>
  </si>
  <si>
    <t>P Maholm</t>
  </si>
  <si>
    <t>F Sanchez</t>
  </si>
  <si>
    <t>D Bautista</t>
  </si>
  <si>
    <t>Z Duke</t>
  </si>
  <si>
    <t>J Michaels</t>
  </si>
  <si>
    <t>T Gorzelanny</t>
  </si>
  <si>
    <t>S Burnett</t>
  </si>
  <si>
    <t>M Capps</t>
  </si>
  <si>
    <t>R Doumit</t>
  </si>
  <si>
    <t>J Davis</t>
  </si>
  <si>
    <t>J Karstens</t>
  </si>
  <si>
    <t>R Ohlendorf</t>
  </si>
  <si>
    <t>R Paulino</t>
  </si>
  <si>
    <t>C Gomez</t>
  </si>
  <si>
    <t>N Morgan</t>
  </si>
  <si>
    <t>I Kinsler</t>
  </si>
  <si>
    <t>K Millwood</t>
  </si>
  <si>
    <t>M Young</t>
  </si>
  <si>
    <t>V Padilla</t>
  </si>
  <si>
    <t>S Feldman</t>
  </si>
  <si>
    <t>J Hamilton</t>
  </si>
  <si>
    <t>F Francisco</t>
  </si>
  <si>
    <t>M Bradley</t>
  </si>
  <si>
    <t>M Harrison</t>
  </si>
  <si>
    <t>N Cruz</t>
  </si>
  <si>
    <t>K Loe</t>
  </si>
  <si>
    <t>C Wilson</t>
  </si>
  <si>
    <t>J Wright</t>
  </si>
  <si>
    <t>M Byrd</t>
  </si>
  <si>
    <t>A Iwamura</t>
  </si>
  <si>
    <t>S Kazmir</t>
  </si>
  <si>
    <t>G Balfour</t>
  </si>
  <si>
    <t>B Upton</t>
  </si>
  <si>
    <t>J Shields</t>
  </si>
  <si>
    <t>C Crawford</t>
  </si>
  <si>
    <t>M Garza</t>
  </si>
  <si>
    <t>E Longoria</t>
  </si>
  <si>
    <t>E Jackson</t>
  </si>
  <si>
    <t>C Pena</t>
  </si>
  <si>
    <t>W Aybar</t>
  </si>
  <si>
    <t>T Miller</t>
  </si>
  <si>
    <t>B Zobrist</t>
  </si>
  <si>
    <t>J Niemann</t>
  </si>
  <si>
    <t>D Price</t>
  </si>
  <si>
    <t>M Talbot</t>
  </si>
  <si>
    <t>D Wheeler</t>
  </si>
  <si>
    <t>J Jaso</t>
  </si>
  <si>
    <t>J Bartlett</t>
  </si>
  <si>
    <t>R Baldelli</t>
  </si>
  <si>
    <t>G Gross</t>
  </si>
  <si>
    <t>E Hinske</t>
  </si>
  <si>
    <t>D Matsuzaka</t>
  </si>
  <si>
    <t>D Aardsma</t>
  </si>
  <si>
    <t>D Pedroia</t>
  </si>
  <si>
    <t>J Lester</t>
  </si>
  <si>
    <t>D Ortiz</t>
  </si>
  <si>
    <t>K Youkilis</t>
  </si>
  <si>
    <t>T Wakefield</t>
  </si>
  <si>
    <t>M Delcarmen</t>
  </si>
  <si>
    <t>J Drew</t>
  </si>
  <si>
    <t>J Bay</t>
  </si>
  <si>
    <t>J Lowrie</t>
  </si>
  <si>
    <t>J Masterson</t>
  </si>
  <si>
    <t>J Varitek</t>
  </si>
  <si>
    <t>H Okajima</t>
  </si>
  <si>
    <t>J Papelbon</t>
  </si>
  <si>
    <t>D Pauley</t>
  </si>
  <si>
    <t>G Kottaras</t>
  </si>
  <si>
    <t>D Ross</t>
  </si>
  <si>
    <t>A Cora</t>
  </si>
  <si>
    <t>M Lowell</t>
  </si>
  <si>
    <t>C Carter</t>
  </si>
  <si>
    <t>C Crisp</t>
  </si>
  <si>
    <t>J Hairston</t>
  </si>
  <si>
    <t>E Volquez</t>
  </si>
  <si>
    <t>J Affeldt</t>
  </si>
  <si>
    <t>B Phillips</t>
  </si>
  <si>
    <t>A Harang</t>
  </si>
  <si>
    <t>B Arroyo</t>
  </si>
  <si>
    <t>J Votto</t>
  </si>
  <si>
    <t>E Encarnacion</t>
  </si>
  <si>
    <t>J Cueto</t>
  </si>
  <si>
    <t>J Bruce</t>
  </si>
  <si>
    <t>F Cordero</t>
  </si>
  <si>
    <t>J Keppinger</t>
  </si>
  <si>
    <t>N Masset</t>
  </si>
  <si>
    <t>R Ramirez</t>
  </si>
  <si>
    <t>R Hanigan</t>
  </si>
  <si>
    <t>P Janish</t>
  </si>
  <si>
    <t>C Dickerson</t>
  </si>
  <si>
    <t>A Rosales</t>
  </si>
  <si>
    <t>T Tulowitzki</t>
  </si>
  <si>
    <t>J Francis</t>
  </si>
  <si>
    <t>M Holliday</t>
  </si>
  <si>
    <t>J De La Rosa</t>
  </si>
  <si>
    <t>M Corpas</t>
  </si>
  <si>
    <t>C Iannetta</t>
  </si>
  <si>
    <t>B Hawpe</t>
  </si>
  <si>
    <t>B Fuentes</t>
  </si>
  <si>
    <t>C Barmes</t>
  </si>
  <si>
    <t>T Helton</t>
  </si>
  <si>
    <t>L Hernandez</t>
  </si>
  <si>
    <t>I Stewart</t>
  </si>
  <si>
    <t>S Podsednik</t>
  </si>
  <si>
    <t>S Smith</t>
  </si>
  <si>
    <t>R Spilborghs</t>
  </si>
  <si>
    <t>D Fowler</t>
  </si>
  <si>
    <t>D DeJesus</t>
  </si>
  <si>
    <t>M Aviles</t>
  </si>
  <si>
    <t>B Bannister</t>
  </si>
  <si>
    <t>J Guillen</t>
  </si>
  <si>
    <t>Z Greinke</t>
  </si>
  <si>
    <t>K Davies</t>
  </si>
  <si>
    <t>B Butler</t>
  </si>
  <si>
    <t>J Fulchino</t>
  </si>
  <si>
    <t>M Olivo</t>
  </si>
  <si>
    <t>A Callaspo</t>
  </si>
  <si>
    <t>L Nunez</t>
  </si>
  <si>
    <t>J Soria</t>
  </si>
  <si>
    <t>R Tejeda</t>
  </si>
  <si>
    <t>J Buck</t>
  </si>
  <si>
    <t>R Gload</t>
  </si>
  <si>
    <t>A Gordon</t>
  </si>
  <si>
    <t>K Ka'aihue</t>
  </si>
  <si>
    <t>M Maier</t>
  </si>
  <si>
    <t>J Verlander</t>
  </si>
  <si>
    <t>J Bonderman</t>
  </si>
  <si>
    <t>P Polanco</t>
  </si>
  <si>
    <t>M Ordonez</t>
  </si>
  <si>
    <t>A Galarraga</t>
  </si>
  <si>
    <t>K Farnsworth</t>
  </si>
  <si>
    <t>M Cabrera</t>
  </si>
  <si>
    <t>M Joyce</t>
  </si>
  <si>
    <t>B Inge</t>
  </si>
  <si>
    <t>R Santiago</t>
  </si>
  <si>
    <t>N Robertson</t>
  </si>
  <si>
    <t>F Rodney</t>
  </si>
  <si>
    <t>J Zumaya</t>
  </si>
  <si>
    <t>C Guillen</t>
  </si>
  <si>
    <t>E Renteria</t>
  </si>
  <si>
    <t>R Raburn</t>
  </si>
  <si>
    <t>D Span</t>
  </si>
  <si>
    <t>F Liriano</t>
  </si>
  <si>
    <t>S Baker</t>
  </si>
  <si>
    <t>A Casilla</t>
  </si>
  <si>
    <t>N Blackburn</t>
  </si>
  <si>
    <t>J Mauer</t>
  </si>
  <si>
    <t>J Morneau</t>
  </si>
  <si>
    <t>C Breslow</t>
  </si>
  <si>
    <t>J Kubel</t>
  </si>
  <si>
    <t>M Guerrier</t>
  </si>
  <si>
    <t>N Punto</t>
  </si>
  <si>
    <t>J Mijares</t>
  </si>
  <si>
    <t>M Cuddyer</t>
  </si>
  <si>
    <t>O Cabrera</t>
  </si>
  <si>
    <t>J Danks</t>
  </si>
  <si>
    <t>A Pierzynski</t>
  </si>
  <si>
    <t>J Vazquez</t>
  </si>
  <si>
    <t>M Buehrle</t>
  </si>
  <si>
    <t>D Carrasco</t>
  </si>
  <si>
    <t>J Thome</t>
  </si>
  <si>
    <t>G Floyd</t>
  </si>
  <si>
    <t>P Konerko</t>
  </si>
  <si>
    <t>O Dotel</t>
  </si>
  <si>
    <t>B Jenks</t>
  </si>
  <si>
    <t>D Wise</t>
  </si>
  <si>
    <t>S Linebrink</t>
  </si>
  <si>
    <t>J Uribe</t>
  </si>
  <si>
    <t>B Logan</t>
  </si>
  <si>
    <t>C Richard</t>
  </si>
  <si>
    <t>M Thornton</t>
  </si>
  <si>
    <t>J Bourgeois</t>
  </si>
  <si>
    <t>C Getz</t>
  </si>
  <si>
    <t>B Anderson</t>
  </si>
  <si>
    <t>C Quentin</t>
  </si>
  <si>
    <t>N Swisher</t>
  </si>
  <si>
    <t>J Damon</t>
  </si>
  <si>
    <t>D Jeter</t>
  </si>
  <si>
    <t>A Pettitte</t>
  </si>
  <si>
    <t>B Abreu</t>
  </si>
  <si>
    <t>A Rodriguez</t>
  </si>
  <si>
    <t>J Giambi</t>
  </si>
  <si>
    <t>P Coke</t>
  </si>
  <si>
    <t>X Nady</t>
  </si>
  <si>
    <t>H Matsui</t>
  </si>
  <si>
    <t>P Hughes</t>
  </si>
  <si>
    <t>R Cano</t>
  </si>
  <si>
    <t>I Rodriguez</t>
  </si>
  <si>
    <t>C Pavano</t>
  </si>
  <si>
    <t>D Robertson</t>
  </si>
  <si>
    <t>J Veras</t>
  </si>
  <si>
    <t>F Cervelli</t>
  </si>
  <si>
    <t>J Molina</t>
  </si>
  <si>
    <t>W Betemit</t>
  </si>
  <si>
    <t>B Gardner</t>
  </si>
  <si>
    <t>Normal Depth</t>
  </si>
  <si>
    <t>Date</t>
  </si>
  <si>
    <t>Units</t>
  </si>
  <si>
    <t>Shipped to</t>
  </si>
  <si>
    <t>Units Sold</t>
  </si>
  <si>
    <t>Profit</t>
  </si>
  <si>
    <t>Valuable  transaction?</t>
  </si>
  <si>
    <t>Landis</t>
  </si>
  <si>
    <t>N</t>
  </si>
  <si>
    <t>Baseline batting average:</t>
  </si>
  <si>
    <t>Welcome to Will Morrison's Excel Baseball.  This page is designed to help with any game play questions that may come up.</t>
  </si>
  <si>
    <t>I recommend using Excel's search function if there is something specific you are looking for.</t>
  </si>
  <si>
    <t>When the game starts, you will be prompted to select the teams that are playing.  After you do so, you will need to select the</t>
  </si>
  <si>
    <r>
      <t xml:space="preserve">The main button you will be using is the </t>
    </r>
    <r>
      <rPr>
        <b/>
        <sz val="9"/>
        <rFont val="Geneva"/>
        <family val="2"/>
      </rPr>
      <t>"SWING!"</t>
    </r>
    <r>
      <rPr>
        <sz val="9"/>
        <rFont val="Geneva"/>
        <family val="2"/>
      </rPr>
      <t xml:space="preserve"> button.  This will prompt the pitcher to deliver the pitch and the event to</t>
    </r>
  </si>
  <si>
    <r>
      <t xml:space="preserve">starting pitchers.  If you are continuing a game in progress, just click the </t>
    </r>
    <r>
      <rPr>
        <b/>
        <sz val="9"/>
        <rFont val="Geneva"/>
        <family val="2"/>
      </rPr>
      <t>"Continue Game"</t>
    </r>
    <r>
      <rPr>
        <sz val="9"/>
        <rFont val="Geneva"/>
        <family val="2"/>
      </rPr>
      <t xml:space="preserve"> button and the window will close.</t>
    </r>
  </si>
  <si>
    <r>
      <t xml:space="preserve">occur.  The other gameplay buttons on the "Field of Play" tab are </t>
    </r>
    <r>
      <rPr>
        <b/>
        <sz val="9"/>
        <rFont val="Geneva"/>
        <family val="2"/>
      </rPr>
      <t>"Mound Visit"</t>
    </r>
    <r>
      <rPr>
        <sz val="9"/>
        <rFont val="Geneva"/>
        <family val="2"/>
      </rPr>
      <t xml:space="preserve">, </t>
    </r>
    <r>
      <rPr>
        <b/>
        <sz val="9"/>
        <rFont val="Geneva"/>
        <family val="2"/>
      </rPr>
      <t>"Toggle Infield Depth"</t>
    </r>
    <r>
      <rPr>
        <sz val="9"/>
        <rFont val="Geneva"/>
        <family val="2"/>
      </rPr>
      <t xml:space="preserve"> and </t>
    </r>
    <r>
      <rPr>
        <b/>
        <sz val="9"/>
        <rFont val="Geneva"/>
        <family val="2"/>
      </rPr>
      <t>"Game Options"</t>
    </r>
    <r>
      <rPr>
        <sz val="9"/>
        <rFont val="Geneva"/>
        <family val="2"/>
      </rPr>
      <t>.</t>
    </r>
  </si>
  <si>
    <r>
      <t>Mound Visit</t>
    </r>
    <r>
      <rPr>
        <sz val="9"/>
        <rFont val="Geneva"/>
        <family val="2"/>
      </rPr>
      <t xml:space="preserve"> - This button allows the manager a chance to come settle down the pitcher.  Just as in real baseball, sometimes</t>
    </r>
  </si>
  <si>
    <t>this is beneficial and sometimes it is detrimental.  Based on 50/50 odds, the pitcher will either react like he has</t>
  </si>
  <si>
    <t>pitched to fewer batters or more batters.</t>
  </si>
  <si>
    <r>
      <t>Toggle Infield Depth</t>
    </r>
    <r>
      <rPr>
        <sz val="9"/>
        <rFont val="Geneva"/>
        <family val="2"/>
      </rPr>
      <t xml:space="preserve"> - This button draws the infield in or moves them back.  If the infield is in, the defensive team will have a</t>
    </r>
  </si>
  <si>
    <t>better chance of gunning down a runner trying to score on a groundout.  However, the batter's batting average will</t>
  </si>
  <si>
    <t>increase by 50 points.  The infield depth is reset to normal after each play.</t>
  </si>
  <si>
    <r>
      <t>Game Options</t>
    </r>
    <r>
      <rPr>
        <sz val="9"/>
        <rFont val="Geneva"/>
        <family val="2"/>
      </rPr>
      <t xml:space="preserve"> - This button will lead to a number of managerial options:</t>
    </r>
  </si>
  <si>
    <t>Sacrifice Bunt</t>
  </si>
  <si>
    <t>Steal A Base</t>
  </si>
  <si>
    <t>Issue an Intentional Walk</t>
  </si>
  <si>
    <t>Throw at the Batter</t>
  </si>
  <si>
    <t>Pinch Hit or Defensive Substitution</t>
  </si>
  <si>
    <t>Call to the Bullpen</t>
  </si>
  <si>
    <t>Start a New Game</t>
  </si>
  <si>
    <t>Link to www.mlb.com</t>
  </si>
  <si>
    <t>To return to the game, click on the picture icon in the middle of the window.</t>
  </si>
  <si>
    <r>
      <t xml:space="preserve">The "Field of Play" tab (where the game is played) also has two other buttons.  The first is </t>
    </r>
    <r>
      <rPr>
        <b/>
        <sz val="9"/>
        <rFont val="Geneva"/>
        <family val="2"/>
      </rPr>
      <t>About The Designer</t>
    </r>
    <r>
      <rPr>
        <sz val="9"/>
        <rFont val="Geneva"/>
        <family val="2"/>
      </rPr>
      <t>, which is just a</t>
    </r>
  </si>
  <si>
    <r>
      <t xml:space="preserve">short bio about me and how to get a hold of me with any questions or comments.  The second is the </t>
    </r>
    <r>
      <rPr>
        <b/>
        <sz val="9"/>
        <rFont val="Geneva"/>
        <family val="2"/>
      </rPr>
      <t>Boss Button</t>
    </r>
    <r>
      <rPr>
        <sz val="9"/>
        <rFont val="Geneva"/>
        <family val="2"/>
      </rPr>
      <t>,</t>
    </r>
  </si>
  <si>
    <t>which will close all the tabs except a new one called "Production" and has some data and a couple graphs that look</t>
  </si>
  <si>
    <t>look it could be business-related.  There is a button on that page all the way at the bottom that will take you back to</t>
  </si>
  <si>
    <t>the game.</t>
  </si>
  <si>
    <t>Everything on the Game Info tab should not be adjusted during the game.  If changes are made and then saved, the game will</t>
  </si>
  <si>
    <t>not run correctly, so make sure you do not move things around.  It can be helpful to look at that page though and look</t>
  </si>
  <si>
    <t>at player ratings.</t>
  </si>
  <si>
    <t>GAME PLAY</t>
  </si>
  <si>
    <t>If you would like to adjust ratings for a player, you may do so at any time but it has to be in the right place.  Each team has its own</t>
  </si>
  <si>
    <t>tab and that is where the changes need to be made.  To the right of each player, there are numbers listed for various</t>
  </si>
  <si>
    <t>facets of the game.  Here is how each of these numbers affect the game:</t>
  </si>
  <si>
    <t>middle relievers and 3 is for short relievers.  Starters tire more slowly, middle relievers more quickly and</t>
  </si>
  <si>
    <t>short relievers normally tire after one inning.</t>
  </si>
  <si>
    <t>2) Stamina - This is more of a classification system than a true numerical ranking.  1 is for starting pitchers, 2 is for</t>
  </si>
  <si>
    <t>2) Power - When the game generates a home run, a batter must also pass the power test.  The probability of hitting a</t>
  </si>
  <si>
    <t>3) Speed - This number affects stolen bases and baserunning plays like scoring from second base on a single.</t>
  </si>
  <si>
    <t>This number is harder to quantify as good baserunners are not always the fastest.  Consider 50 average</t>
  </si>
  <si>
    <t>with 0 being Cecil Fielder and 100 being Rickey Henderson.</t>
  </si>
  <si>
    <t>4) Arm - The arm rating really only affects outfielders and catchers.  Infielders do not have arm ratings as infield range</t>
  </si>
  <si>
    <t>is taken into account into the hit probabilities.  I am hoping to fix this in later versions if I ever get around</t>
  </si>
  <si>
    <t>to it.  Just like speed, this is harder to quantify so it is kind of a judgment call.  Roberto Clemente would be</t>
  </si>
  <si>
    <t>100 and Johnny Damon would be a 20.  Similarly, Johnny Bench would be a 100 and Mike Piazza would</t>
  </si>
  <si>
    <t>a 20 or so.  All players who are not catchers or outfielders should be listed as 20 so if they are put in those</t>
  </si>
  <si>
    <t>5) Bunt - This number is setting the percentage of time they can sacrifice successfully.  Bunt execution percentage is</t>
  </si>
  <si>
    <t>a stat I have never seen so use yout best judgment here as well.</t>
  </si>
  <si>
    <t>NUMBER RATING EXPLANATION</t>
  </si>
  <si>
    <t>positions, they will perform poorly.  Don't set it equal to 0, no outfielder is completely inept.</t>
  </si>
  <si>
    <t>AVG</t>
  </si>
  <si>
    <t>J Piniero</t>
  </si>
  <si>
    <t>T Bell</t>
  </si>
  <si>
    <t>M Palmer</t>
  </si>
  <si>
    <t>Slug%</t>
  </si>
  <si>
    <t>E Aybar</t>
  </si>
  <si>
    <t>M Izturis</t>
  </si>
  <si>
    <t>P Bourjos</t>
  </si>
  <si>
    <t>J Westbrook</t>
  </si>
  <si>
    <t>J Tomlin</t>
  </si>
  <si>
    <t>T Sipp</t>
  </si>
  <si>
    <t>F Herrmann</t>
  </si>
  <si>
    <t>A Laffey</t>
  </si>
  <si>
    <t>C Santana</t>
  </si>
  <si>
    <t>M LaPorta</t>
  </si>
  <si>
    <t>J Nix</t>
  </si>
  <si>
    <t>J Donald</t>
  </si>
  <si>
    <t>T Crowe</t>
  </si>
  <si>
    <t>M Brantley</t>
  </si>
  <si>
    <t>S Duncan</t>
  </si>
  <si>
    <t>J Brown</t>
  </si>
  <si>
    <t>WHIP</t>
  </si>
  <si>
    <t>1) Effectiveness - This measures how good a pitcher is by comparing their WHIP to the league average. Pitchers</t>
  </si>
  <si>
    <t>start with an effectiveness rating of 50. A WHIP of 0.80 is the high mark, earning 100 points. A WHIP of</t>
  </si>
  <si>
    <t>batting average of exactly .261 earns a contact score of 50 and an average of .350 earns a 100 rating.</t>
  </si>
  <si>
    <t>Any batting average can be converted to a raw score by the formula y = 561.7977x - 96.6292.</t>
  </si>
  <si>
    <t>It will not change the players' ratings but you can adjust the standard in-game batting average at the top</t>
  </si>
  <si>
    <t>of this page.  So if a batter and a pitcher have matching contact and effectiveness ratings, they will hit</t>
  </si>
  <si>
    <t>1.80 is the low mark, which would be an effectiveness rating of 0.  Any WHIP can be converted to a raw</t>
  </si>
  <si>
    <t>score by using the formula y = -90.909x + 172.7272.</t>
  </si>
  <si>
    <t>percentage and comparing it to an approximate league average of .400.  A slugging percentage of .400</t>
  </si>
  <si>
    <t>earns the player a power rating of 50 and a slugging percentage of .650 earns them a 100.  Any slugging</t>
  </si>
  <si>
    <t>B Norris</t>
  </si>
  <si>
    <t>W Lopez</t>
  </si>
  <si>
    <t>T Manzella</t>
  </si>
  <si>
    <t>C Johnson</t>
  </si>
  <si>
    <t>T Cahill</t>
  </si>
  <si>
    <t>V Mazzaro</t>
  </si>
  <si>
    <t>A Bailey</t>
  </si>
  <si>
    <t>L Powell</t>
  </si>
  <si>
    <t>M Ellis</t>
  </si>
  <si>
    <t>R Romero</t>
  </si>
  <si>
    <t>B Cecil</t>
  </si>
  <si>
    <t>M Rzepczynski</t>
  </si>
  <si>
    <t>C Janssen</t>
  </si>
  <si>
    <t>A Hill</t>
  </si>
  <si>
    <t>T Hudson</t>
  </si>
  <si>
    <t>T Hanson</t>
  </si>
  <si>
    <t>B Wagner</t>
  </si>
  <si>
    <t>J Venters</t>
  </si>
  <si>
    <t>P Moylan</t>
  </si>
  <si>
    <t>E O'Flaherty</t>
  </si>
  <si>
    <t>K Medlen</t>
  </si>
  <si>
    <t>C Kimbrel</t>
  </si>
  <si>
    <t>J Heyward</t>
  </si>
  <si>
    <t>M Diaz</t>
  </si>
  <si>
    <t>B Conrad</t>
  </si>
  <si>
    <t>R Wolf</t>
  </si>
  <si>
    <t>C Narveson</t>
  </si>
  <si>
    <t>J Axford</t>
  </si>
  <si>
    <t>C Capuano</t>
  </si>
  <si>
    <t>J Lucroy</t>
  </si>
  <si>
    <t>J Inglett</t>
  </si>
  <si>
    <t>L Cain</t>
  </si>
  <si>
    <t>J Garcia</t>
  </si>
  <si>
    <t>M Boggs</t>
  </si>
  <si>
    <t>D Reyes</t>
  </si>
  <si>
    <t>B Hawksworth</t>
  </si>
  <si>
    <t>D Freese</t>
  </si>
  <si>
    <t>C Rasmus</t>
  </si>
  <si>
    <t>J Jay</t>
  </si>
  <si>
    <t>A Cashner</t>
  </si>
  <si>
    <t>J Russell</t>
  </si>
  <si>
    <t>J Berg</t>
  </si>
  <si>
    <t>S Castro</t>
  </si>
  <si>
    <t>T Colvin</t>
  </si>
  <si>
    <t>R Lopez</t>
  </si>
  <si>
    <t>I Kennedy</t>
  </si>
  <si>
    <t>J Gutierrez</t>
  </si>
  <si>
    <t>B Boyer</t>
  </si>
  <si>
    <t>E Vasquez</t>
  </si>
  <si>
    <t>D Hudson</t>
  </si>
  <si>
    <t>B Enright</t>
  </si>
  <si>
    <t>A LaRoche</t>
  </si>
  <si>
    <t>K Johnson</t>
  </si>
  <si>
    <t>R Ryal</t>
  </si>
  <si>
    <t>T Abreu</t>
  </si>
  <si>
    <t>G Parra</t>
  </si>
  <si>
    <t>C Gillespie</t>
  </si>
  <si>
    <t>J Ely</t>
  </si>
  <si>
    <t>R Belisario</t>
  </si>
  <si>
    <t>C Monasterios</t>
  </si>
  <si>
    <t>J Carroll</t>
  </si>
  <si>
    <t>G Anderson</t>
  </si>
  <si>
    <t>M Bumgarner</t>
  </si>
  <si>
    <t>G Mota</t>
  </si>
  <si>
    <t>B Posey</t>
  </si>
  <si>
    <t>E Whiteside</t>
  </si>
  <si>
    <t>A Torres</t>
  </si>
  <si>
    <t>J Vargas</t>
  </si>
  <si>
    <t>D Fister</t>
  </si>
  <si>
    <t>B League</t>
  </si>
  <si>
    <t>S White</t>
  </si>
  <si>
    <t>L French</t>
  </si>
  <si>
    <t>A Moore</t>
  </si>
  <si>
    <t>C Kotchman</t>
  </si>
  <si>
    <t>C Figgins</t>
  </si>
  <si>
    <t>Jo. Wilson</t>
  </si>
  <si>
    <t>Ja. Wilson</t>
  </si>
  <si>
    <t>J Smoak</t>
  </si>
  <si>
    <t>M Saunders</t>
  </si>
  <si>
    <t>F Gutierrez</t>
  </si>
  <si>
    <t>R Branyan</t>
  </si>
  <si>
    <t>K Griffey Jr.</t>
  </si>
  <si>
    <t>B Badenhop</t>
  </si>
  <si>
    <t>B Sanches</t>
  </si>
  <si>
    <t>J Sosa</t>
  </si>
  <si>
    <t>B Davis</t>
  </si>
  <si>
    <t>C Coghlan</t>
  </si>
  <si>
    <t>M Stanton</t>
  </si>
  <si>
    <t>L Morrison</t>
  </si>
  <si>
    <t>C Tracy</t>
  </si>
  <si>
    <t>R Dickey</t>
  </si>
  <si>
    <t>H Takahashi</t>
  </si>
  <si>
    <t>E Dessens</t>
  </si>
  <si>
    <t>M Acosta</t>
  </si>
  <si>
    <t>R Valdes</t>
  </si>
  <si>
    <t>F Nieve</t>
  </si>
  <si>
    <t>R Barajas</t>
  </si>
  <si>
    <t>J Thole</t>
  </si>
  <si>
    <t>I Davis</t>
  </si>
  <si>
    <t>R Tejada</t>
  </si>
  <si>
    <t>A Pagan</t>
  </si>
  <si>
    <t>J Francoeur</t>
  </si>
  <si>
    <t>J Feliciano</t>
  </si>
  <si>
    <t>C Stammen</t>
  </si>
  <si>
    <t>L Atilano</t>
  </si>
  <si>
    <t>S Olsen</t>
  </si>
  <si>
    <t>T Clippard</t>
  </si>
  <si>
    <t>M Batista</t>
  </si>
  <si>
    <t>D Storen</t>
  </si>
  <si>
    <t>S Strasburg</t>
  </si>
  <si>
    <t>A Dunn</t>
  </si>
  <si>
    <t>A Kennedy</t>
  </si>
  <si>
    <t>I Desmond</t>
  </si>
  <si>
    <t>J Willingham</t>
  </si>
  <si>
    <t>M Morse</t>
  </si>
  <si>
    <t>J Maxwell</t>
  </si>
  <si>
    <t>B Matusz</t>
  </si>
  <si>
    <t>B Bergeson</t>
  </si>
  <si>
    <t>M Albers</t>
  </si>
  <si>
    <t>K Uehara</t>
  </si>
  <si>
    <t>W Ohman</t>
  </si>
  <si>
    <t>J Arrieta</t>
  </si>
  <si>
    <t>C Tillman</t>
  </si>
  <si>
    <t>M Wieters</t>
  </si>
  <si>
    <t>C Tatum</t>
  </si>
  <si>
    <t>T Wigginton</t>
  </si>
  <si>
    <t>C Izturis</t>
  </si>
  <si>
    <t>M Tejada</t>
  </si>
  <si>
    <t>J Lugo</t>
  </si>
  <si>
    <t>J Bell</t>
  </si>
  <si>
    <t>F Pie</t>
  </si>
  <si>
    <t>N Reimold</t>
  </si>
  <si>
    <t>M Latos</t>
  </si>
  <si>
    <t>J Garland</t>
  </si>
  <si>
    <t>L Gregerson</t>
  </si>
  <si>
    <t>E Mujica</t>
  </si>
  <si>
    <t>J Thatcher</t>
  </si>
  <si>
    <t>K Correia</t>
  </si>
  <si>
    <t>T Stauffer</t>
  </si>
  <si>
    <t>Y Torrealba</t>
  </si>
  <si>
    <t>D Eckstein</t>
  </si>
  <si>
    <t>S Hairston</t>
  </si>
  <si>
    <t>T Gwynn</t>
  </si>
  <si>
    <t>C Denorfia</t>
  </si>
  <si>
    <t>E Cabrera</t>
  </si>
  <si>
    <t>J Contreras</t>
  </si>
  <si>
    <t>D Herndon</t>
  </si>
  <si>
    <t>B Scneider</t>
  </si>
  <si>
    <t>W Valdez</t>
  </si>
  <si>
    <t>R Ibanez</t>
  </si>
  <si>
    <t>B Francisco</t>
  </si>
  <si>
    <t>D Brown</t>
  </si>
  <si>
    <t>E Meek</t>
  </si>
  <si>
    <t>J Hanrahan</t>
  </si>
  <si>
    <t>C Morton</t>
  </si>
  <si>
    <t>B Burres</t>
  </si>
  <si>
    <t>G Jones</t>
  </si>
  <si>
    <t>N Walker</t>
  </si>
  <si>
    <t>R Cedeno</t>
  </si>
  <si>
    <t>P Alvarez</t>
  </si>
  <si>
    <t>B Crosby</t>
  </si>
  <si>
    <t>J Tabata</t>
  </si>
  <si>
    <t>A McCutchen</t>
  </si>
  <si>
    <t>L Milledge</t>
  </si>
  <si>
    <t>C Lewis</t>
  </si>
  <si>
    <t>N Feliz</t>
  </si>
  <si>
    <t>D O'Day</t>
  </si>
  <si>
    <t>D Oliver</t>
  </si>
  <si>
    <t>A Ogando</t>
  </si>
  <si>
    <t>B Molina</t>
  </si>
  <si>
    <t>M Treanor</t>
  </si>
  <si>
    <t>M Moreland</t>
  </si>
  <si>
    <t>E Andrus</t>
  </si>
  <si>
    <t>A Blanco</t>
  </si>
  <si>
    <t>D Murphy</t>
  </si>
  <si>
    <t>V Guerrero</t>
  </si>
  <si>
    <t>R Soriano</t>
  </si>
  <si>
    <t>L Cormier</t>
  </si>
  <si>
    <t>J Benoit</t>
  </si>
  <si>
    <t>R Choate</t>
  </si>
  <si>
    <t>W Davis</t>
  </si>
  <si>
    <t>K Shoppach</t>
  </si>
  <si>
    <t>S Rodriguez</t>
  </si>
  <si>
    <t>R Brignac</t>
  </si>
  <si>
    <t>G Kapler</t>
  </si>
  <si>
    <t>J Lackey</t>
  </si>
  <si>
    <t>C Buchholz</t>
  </si>
  <si>
    <t>D Bard</t>
  </si>
  <si>
    <t>S Atchison</t>
  </si>
  <si>
    <t>V Martinez</t>
  </si>
  <si>
    <t>M Scutaro</t>
  </si>
  <si>
    <t>A Beltre</t>
  </si>
  <si>
    <t>D Nava</t>
  </si>
  <si>
    <t>D McDonald</t>
  </si>
  <si>
    <t>M Cameron</t>
  </si>
  <si>
    <t>R Kalish</t>
  </si>
  <si>
    <t>M Leake</t>
  </si>
  <si>
    <t>H Bailey</t>
  </si>
  <si>
    <t>L Ondrusek</t>
  </si>
  <si>
    <t>R Hernandez</t>
  </si>
  <si>
    <t>S Rolen</t>
  </si>
  <si>
    <t>M Cairo</t>
  </si>
  <si>
    <t>J Francisco</t>
  </si>
  <si>
    <t>J Gomes</t>
  </si>
  <si>
    <t>D Stubbs</t>
  </si>
  <si>
    <t>C Heisey</t>
  </si>
  <si>
    <t>L Nix</t>
  </si>
  <si>
    <t>U Jimenez</t>
  </si>
  <si>
    <t>J Hammel</t>
  </si>
  <si>
    <t>J Chacin</t>
  </si>
  <si>
    <t>H Street</t>
  </si>
  <si>
    <t>M Belisle</t>
  </si>
  <si>
    <t>R Betancourt</t>
  </si>
  <si>
    <t>J Beimel</t>
  </si>
  <si>
    <t>E Rogers</t>
  </si>
  <si>
    <t>M Mora</t>
  </si>
  <si>
    <t>J Herrera</t>
  </si>
  <si>
    <t>C Gonzalez</t>
  </si>
  <si>
    <t>B Chen</t>
  </si>
  <si>
    <t>D Hughes</t>
  </si>
  <si>
    <t>B Wood</t>
  </si>
  <si>
    <t>L Hochevar</t>
  </si>
  <si>
    <t>S O'Sullivan</t>
  </si>
  <si>
    <t>J Kendall</t>
  </si>
  <si>
    <t>B Pena</t>
  </si>
  <si>
    <t>Y Betancourt</t>
  </si>
  <si>
    <t>M Scherzer</t>
  </si>
  <si>
    <t>R Porcello</t>
  </si>
  <si>
    <t>J Valverde</t>
  </si>
  <si>
    <t>B Thomas</t>
  </si>
  <si>
    <t>E Bonine</t>
  </si>
  <si>
    <t>R Perry</t>
  </si>
  <si>
    <t>A Avila</t>
  </si>
  <si>
    <t>G Laird</t>
  </si>
  <si>
    <t>W Rhymes</t>
  </si>
  <si>
    <t>J Peralta</t>
  </si>
  <si>
    <t>S Sizemore</t>
  </si>
  <si>
    <t>B Boesch</t>
  </si>
  <si>
    <t>A Jackson</t>
  </si>
  <si>
    <t>J Rauch</t>
  </si>
  <si>
    <t>B Duensing</t>
  </si>
  <si>
    <t>J Crain</t>
  </si>
  <si>
    <t>R Mahay</t>
  </si>
  <si>
    <t>D Butera</t>
  </si>
  <si>
    <t>O Hudson</t>
  </si>
  <si>
    <t>J Hardy</t>
  </si>
  <si>
    <t>D Valencia</t>
  </si>
  <si>
    <t>J Repko</t>
  </si>
  <si>
    <t>F Garcia</t>
  </si>
  <si>
    <t>T Pena</t>
  </si>
  <si>
    <t>S Santos</t>
  </si>
  <si>
    <t>J Peavy</t>
  </si>
  <si>
    <t>R Castro</t>
  </si>
  <si>
    <t>G Beckham</t>
  </si>
  <si>
    <t>O Vizquel</t>
  </si>
  <si>
    <t>M Teahen</t>
  </si>
  <si>
    <t>M Kotsay</t>
  </si>
  <si>
    <t>J Pierre</t>
  </si>
  <si>
    <t>A Rios</t>
  </si>
  <si>
    <t>D Viciedo</t>
  </si>
  <si>
    <t>C Sabathia</t>
  </si>
  <si>
    <t>A Burnett</t>
  </si>
  <si>
    <t>J Chamberlin</t>
  </si>
  <si>
    <t>C Gaudin</t>
  </si>
  <si>
    <t>D Moseley</t>
  </si>
  <si>
    <t>J Posada</t>
  </si>
  <si>
    <t>M Teixeira</t>
  </si>
  <si>
    <t>R Pena</t>
  </si>
  <si>
    <t>N Johnson</t>
  </si>
  <si>
    <t>C Granderson</t>
  </si>
  <si>
    <t>M Thames</t>
  </si>
  <si>
    <t>A Kearns</t>
  </si>
  <si>
    <t>K Frandsen</t>
  </si>
  <si>
    <t>G Blum</t>
  </si>
  <si>
    <t>E Chavez</t>
  </si>
  <si>
    <t>G Sizemore</t>
  </si>
  <si>
    <t>R Oswalt</t>
  </si>
  <si>
    <t>HITTERS</t>
  </si>
  <si>
    <t>1) Contact - This number is derived from comparing a player's batting average to the league average of .261.  A</t>
  </si>
  <si>
    <t>the average at the top of the page.  The default setting is .261.  If a hitter has a contact score higher than</t>
  </si>
  <si>
    <t>the pitcher's effectiveness score by 10 points, then the hitter will hit .261 + .010 = .271 against that</t>
  </si>
  <si>
    <t>particular pitcher.</t>
  </si>
  <si>
    <t>home run increases the higher power rating they have.  This number is calculated by taking their slugging</t>
  </si>
  <si>
    <t>percentage can be converted to a raw score by the formula y = 200x - 30.  The game randomly generates</t>
  </si>
  <si>
    <t>a number between 0 and 100 and if the hitter's power score is higher than that number, then the batter</t>
  </si>
  <si>
    <t>will hit a home run if the random number before had determined a deep drive.  If they do not pass the</t>
  </si>
  <si>
    <t>power test, the batter will hit a double.</t>
  </si>
  <si>
    <t>Baseline Batting Average:</t>
  </si>
  <si>
    <t>Batter's Adjusted Average:</t>
  </si>
  <si>
    <t>THE MATCH UP</t>
  </si>
  <si>
    <t>ON THE BASES</t>
  </si>
  <si>
    <t>Def/Arm</t>
  </si>
  <si>
    <t>W Nieves</t>
  </si>
  <si>
    <t>W</t>
  </si>
  <si>
    <t>L</t>
  </si>
  <si>
    <t>S</t>
  </si>
  <si>
    <t>EXPANSION</t>
  </si>
  <si>
    <t>This workbook is not currently set up for the addition of other teams.  Adding other teams would require manual changes in the</t>
  </si>
  <si>
    <t>code.  If you want to take a crack at adding new teams, go for it, just remember that the workbook is very particular about what</t>
  </si>
  <si>
    <t>data is going in what cells.  One number in the wrong place can cause the game to crash.  I am planning on adding other teams</t>
  </si>
  <si>
    <t>as new season gets played.  I am also interested in putting together a workbook of the greatest teams in baseball history.  If</t>
  </si>
  <si>
    <t xml:space="preserve">there are modifications you would like to see or if you want to provide me a list of teams you would like to have in a workbook, </t>
  </si>
  <si>
    <t>please email me at will.e.morrison@gmail.com.</t>
  </si>
  <si>
    <t>Indians</t>
  </si>
  <si>
    <t>Athletics</t>
  </si>
  <si>
    <t>left-center field</t>
  </si>
  <si>
    <t>pitcher</t>
  </si>
  <si>
    <t>:</t>
  </si>
  <si>
    <t>BlueJays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</si>
</sst>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0.000"/>
  </numFmts>
  <fonts count="13">
    <font>
      <sz val="9"/>
      <name val="Geneva"/>
      <family val="2"/>
    </font>
    <font>
      <b/>
      <sz val="9"/>
      <name val="Geneva"/>
      <family val="2"/>
    </font>
    <font>
      <sz val="9"/>
      <color theme="0"/>
      <name val="Geneva"/>
      <family val="2"/>
    </font>
    <font>
      <sz val="9"/>
      <color theme="1"/>
      <name val="Geneva"/>
      <family val="2"/>
    </font>
    <font>
      <sz val="12"/>
      <name val="Geneva"/>
      <family val="2"/>
    </font>
    <font>
      <b/>
      <sz val="11"/>
      <color rgb="FF000000"/>
      <name val="Arial"/>
      <family val="2"/>
    </font>
    <font>
      <u/>
      <sz val="9"/>
      <color theme="10"/>
      <name val="Geneva"/>
      <family val="2"/>
    </font>
    <font>
      <sz val="9"/>
      <color rgb="FF000000"/>
      <name val="Arial"/>
      <family val="2"/>
    </font>
    <font>
      <sz val="9"/>
      <color theme="4" tint="-0.499984740745262"/>
      <name val="Geneva"/>
      <family val="2"/>
    </font>
    <font>
      <sz val="9"/>
      <name val="Geneva"/>
      <family val="2"/>
    </font>
    <font>
      <b/>
      <sz val="24"/>
      <name val="Geneva"/>
      <family val="2"/>
    </font>
    <font>
      <u/>
      <sz val="9"/>
      <name val="Geneva"/>
      <family val="2"/>
    </font>
    <font>
      <sz val="9"/>
      <name val="Geneva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44" fontId="9" fillId="0" borderId="0" applyFont="0" applyFill="0" applyBorder="0" applyAlignment="0" applyProtection="0"/>
  </cellStyleXfs>
  <cellXfs count="71">
    <xf numFmtId="0" fontId="0" fillId="0" borderId="0" xfId="0"/>
    <xf numFmtId="0" fontId="0" fillId="0" borderId="1" xfId="0" applyFill="1" applyBorder="1"/>
    <xf numFmtId="0" fontId="0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2" xfId="0" applyFill="1" applyBorder="1" applyAlignment="1"/>
    <xf numFmtId="0" fontId="0" fillId="2" borderId="0" xfId="0" applyFill="1" applyBorder="1" applyAlignment="1"/>
    <xf numFmtId="0" fontId="0" fillId="2" borderId="3" xfId="0" applyFill="1" applyBorder="1" applyAlignment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/>
    <xf numFmtId="0" fontId="2" fillId="2" borderId="0" xfId="0" applyFont="1" applyFill="1" applyBorder="1" applyAlignment="1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4" xfId="0" applyFill="1" applyBorder="1"/>
    <xf numFmtId="0" fontId="3" fillId="0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" borderId="0" xfId="0" applyFont="1" applyFill="1" applyAlignment="1">
      <alignment wrapText="1"/>
    </xf>
    <xf numFmtId="0" fontId="6" fillId="4" borderId="0" xfId="1" applyFill="1" applyAlignment="1" applyProtection="1">
      <alignment wrapText="1"/>
    </xf>
    <xf numFmtId="0" fontId="7" fillId="4" borderId="0" xfId="0" applyFont="1" applyFill="1" applyAlignment="1">
      <alignment wrapText="1"/>
    </xf>
    <xf numFmtId="2" fontId="0" fillId="0" borderId="0" xfId="0" applyNumberFormat="1"/>
    <xf numFmtId="0" fontId="8" fillId="0" borderId="0" xfId="0" applyFont="1"/>
    <xf numFmtId="0" fontId="5" fillId="3" borderId="0" xfId="0" applyFont="1" applyFill="1" applyAlignment="1">
      <alignment horizontal="center" wrapText="1"/>
    </xf>
    <xf numFmtId="0" fontId="6" fillId="4" borderId="0" xfId="1" applyFill="1" applyAlignment="1" applyProtection="1">
      <alignment horizontal="center" wrapText="1"/>
    </xf>
    <xf numFmtId="0" fontId="7" fillId="4" borderId="0" xfId="0" applyFont="1" applyFill="1" applyAlignment="1">
      <alignment horizontal="center" wrapText="1"/>
    </xf>
    <xf numFmtId="2" fontId="0" fillId="0" borderId="0" xfId="0" applyNumberFormat="1" applyAlignment="1">
      <alignment horizontal="center"/>
    </xf>
    <xf numFmtId="14" fontId="0" fillId="0" borderId="0" xfId="0" applyNumberFormat="1"/>
    <xf numFmtId="44" fontId="0" fillId="0" borderId="0" xfId="2" applyFont="1"/>
    <xf numFmtId="164" fontId="1" fillId="0" borderId="7" xfId="0" applyNumberFormat="1" applyFont="1" applyBorder="1" applyAlignment="1">
      <alignment horizontal="center" vertical="center"/>
    </xf>
    <xf numFmtId="0" fontId="1" fillId="0" borderId="0" xfId="0" applyFont="1"/>
    <xf numFmtId="0" fontId="0" fillId="0" borderId="0" xfId="0" applyFont="1"/>
    <xf numFmtId="0" fontId="1" fillId="0" borderId="0" xfId="0" applyFont="1" applyBorder="1" applyAlignment="1">
      <alignment horizontal="center"/>
    </xf>
    <xf numFmtId="164" fontId="1" fillId="0" borderId="0" xfId="0" applyNumberFormat="1" applyFont="1" applyBorder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0" fillId="0" borderId="18" xfId="0" applyBorder="1" applyAlignment="1">
      <alignment horizontal="right"/>
    </xf>
    <xf numFmtId="0" fontId="0" fillId="0" borderId="16" xfId="0" applyBorder="1" applyAlignment="1"/>
    <xf numFmtId="0" fontId="0" fillId="0" borderId="17" xfId="0" applyBorder="1" applyAlignment="1"/>
    <xf numFmtId="0" fontId="0" fillId="0" borderId="17" xfId="0" applyBorder="1" applyAlignment="1">
      <alignment horizontal="left"/>
    </xf>
    <xf numFmtId="164" fontId="0" fillId="0" borderId="18" xfId="0" applyNumberFormat="1" applyBorder="1"/>
    <xf numFmtId="164" fontId="1" fillId="0" borderId="15" xfId="0" applyNumberFormat="1" applyFont="1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0" xfId="0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Fill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left" wrapText="1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Units</c:v>
          </c:tx>
          <c:cat>
            <c:numRef>
              <c:f>[1]Production!$A$22:$A$38</c:f>
              <c:numCache>
                <c:formatCode>General</c:formatCode>
                <c:ptCount val="17"/>
                <c:pt idx="0">
                  <c:v>39096</c:v>
                </c:pt>
                <c:pt idx="1">
                  <c:v>39159</c:v>
                </c:pt>
                <c:pt idx="2">
                  <c:v>39197</c:v>
                </c:pt>
                <c:pt idx="3">
                  <c:v>39268</c:v>
                </c:pt>
                <c:pt idx="4">
                  <c:v>39276</c:v>
                </c:pt>
                <c:pt idx="5">
                  <c:v>39308</c:v>
                </c:pt>
                <c:pt idx="6">
                  <c:v>39314</c:v>
                </c:pt>
                <c:pt idx="7">
                  <c:v>39363</c:v>
                </c:pt>
                <c:pt idx="8">
                  <c:v>39511</c:v>
                </c:pt>
                <c:pt idx="9">
                  <c:v>39543</c:v>
                </c:pt>
                <c:pt idx="10">
                  <c:v>39566</c:v>
                </c:pt>
                <c:pt idx="11">
                  <c:v>39605</c:v>
                </c:pt>
                <c:pt idx="12">
                  <c:v>39684</c:v>
                </c:pt>
                <c:pt idx="13">
                  <c:v>39689</c:v>
                </c:pt>
                <c:pt idx="14">
                  <c:v>39717</c:v>
                </c:pt>
                <c:pt idx="15">
                  <c:v>39718</c:v>
                </c:pt>
                <c:pt idx="16">
                  <c:v>39745</c:v>
                </c:pt>
              </c:numCache>
            </c:numRef>
          </c:cat>
          <c:val>
            <c:numRef>
              <c:f>Production!$B$22:$B$38</c:f>
              <c:numCache>
                <c:formatCode>General</c:formatCode>
                <c:ptCount val="17"/>
                <c:pt idx="0">
                  <c:v>302</c:v>
                </c:pt>
                <c:pt idx="1">
                  <c:v>286</c:v>
                </c:pt>
                <c:pt idx="2">
                  <c:v>646</c:v>
                </c:pt>
                <c:pt idx="3">
                  <c:v>580</c:v>
                </c:pt>
                <c:pt idx="4">
                  <c:v>627</c:v>
                </c:pt>
                <c:pt idx="5">
                  <c:v>520</c:v>
                </c:pt>
                <c:pt idx="6">
                  <c:v>541</c:v>
                </c:pt>
                <c:pt idx="7">
                  <c:v>515</c:v>
                </c:pt>
                <c:pt idx="8">
                  <c:v>199</c:v>
                </c:pt>
                <c:pt idx="9">
                  <c:v>224</c:v>
                </c:pt>
                <c:pt idx="10">
                  <c:v>378</c:v>
                </c:pt>
                <c:pt idx="11">
                  <c:v>423</c:v>
                </c:pt>
                <c:pt idx="12">
                  <c:v>308</c:v>
                </c:pt>
                <c:pt idx="13">
                  <c:v>563</c:v>
                </c:pt>
                <c:pt idx="14">
                  <c:v>562</c:v>
                </c:pt>
                <c:pt idx="15">
                  <c:v>660</c:v>
                </c:pt>
                <c:pt idx="16">
                  <c:v>400</c:v>
                </c:pt>
              </c:numCache>
            </c:numRef>
          </c:val>
        </c:ser>
        <c:marker val="1"/>
        <c:axId val="55860608"/>
        <c:axId val="72184960"/>
      </c:lineChart>
      <c:catAx>
        <c:axId val="55860608"/>
        <c:scaling>
          <c:orientation val="minMax"/>
        </c:scaling>
        <c:axPos val="b"/>
        <c:numFmt formatCode="General" sourceLinked="1"/>
        <c:tickLblPos val="nextTo"/>
        <c:crossAx val="72184960"/>
        <c:crosses val="autoZero"/>
        <c:auto val="1"/>
        <c:lblAlgn val="ctr"/>
        <c:lblOffset val="100"/>
      </c:catAx>
      <c:valAx>
        <c:axId val="72184960"/>
        <c:scaling>
          <c:orientation val="minMax"/>
        </c:scaling>
        <c:axPos val="l"/>
        <c:majorGridlines/>
        <c:numFmt formatCode="General" sourceLinked="1"/>
        <c:tickLblPos val="nextTo"/>
        <c:crossAx val="5586060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Profit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Units</c:v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cat>
            <c:numRef>
              <c:f>[1]Production!$A$22:$A$38</c:f>
              <c:numCache>
                <c:formatCode>General</c:formatCode>
                <c:ptCount val="17"/>
                <c:pt idx="0">
                  <c:v>39096</c:v>
                </c:pt>
                <c:pt idx="1">
                  <c:v>39159</c:v>
                </c:pt>
                <c:pt idx="2">
                  <c:v>39197</c:v>
                </c:pt>
                <c:pt idx="3">
                  <c:v>39268</c:v>
                </c:pt>
                <c:pt idx="4">
                  <c:v>39276</c:v>
                </c:pt>
                <c:pt idx="5">
                  <c:v>39308</c:v>
                </c:pt>
                <c:pt idx="6">
                  <c:v>39314</c:v>
                </c:pt>
                <c:pt idx="7">
                  <c:v>39363</c:v>
                </c:pt>
                <c:pt idx="8">
                  <c:v>39511</c:v>
                </c:pt>
                <c:pt idx="9">
                  <c:v>39543</c:v>
                </c:pt>
                <c:pt idx="10">
                  <c:v>39566</c:v>
                </c:pt>
                <c:pt idx="11">
                  <c:v>39605</c:v>
                </c:pt>
                <c:pt idx="12">
                  <c:v>39684</c:v>
                </c:pt>
                <c:pt idx="13">
                  <c:v>39689</c:v>
                </c:pt>
                <c:pt idx="14">
                  <c:v>39717</c:v>
                </c:pt>
                <c:pt idx="15">
                  <c:v>39718</c:v>
                </c:pt>
                <c:pt idx="16">
                  <c:v>39745</c:v>
                </c:pt>
              </c:numCache>
            </c:numRef>
          </c:cat>
          <c:val>
            <c:numRef>
              <c:f>Production!$E$22:$E$38</c:f>
              <c:numCache>
                <c:formatCode>_("$"* #,##0.00_);_("$"* \(#,##0.00\);_("$"* "-"??_);_(@_)</c:formatCode>
                <c:ptCount val="17"/>
                <c:pt idx="0">
                  <c:v>757.92</c:v>
                </c:pt>
                <c:pt idx="1">
                  <c:v>6158.0999999999995</c:v>
                </c:pt>
                <c:pt idx="2">
                  <c:v>5242.28</c:v>
                </c:pt>
                <c:pt idx="3">
                  <c:v>7863.4199999999992</c:v>
                </c:pt>
                <c:pt idx="4">
                  <c:v>5431.7599999999993</c:v>
                </c:pt>
                <c:pt idx="5">
                  <c:v>7926.58</c:v>
                </c:pt>
                <c:pt idx="6">
                  <c:v>6158.0999999999995</c:v>
                </c:pt>
                <c:pt idx="7">
                  <c:v>9126.619999999999</c:v>
                </c:pt>
                <c:pt idx="8">
                  <c:v>9095.0399999999991</c:v>
                </c:pt>
                <c:pt idx="9">
                  <c:v>6568.6399999999994</c:v>
                </c:pt>
                <c:pt idx="10">
                  <c:v>1610.58</c:v>
                </c:pt>
                <c:pt idx="11">
                  <c:v>3726.4399999999996</c:v>
                </c:pt>
                <c:pt idx="12">
                  <c:v>1642.1599999999999</c:v>
                </c:pt>
                <c:pt idx="13">
                  <c:v>5589.66</c:v>
                </c:pt>
                <c:pt idx="14">
                  <c:v>7137.08</c:v>
                </c:pt>
                <c:pt idx="15">
                  <c:v>3473.7999999999997</c:v>
                </c:pt>
                <c:pt idx="16">
                  <c:v>8526.6</c:v>
                </c:pt>
              </c:numCache>
            </c:numRef>
          </c:val>
        </c:ser>
        <c:marker val="1"/>
        <c:axId val="72417664"/>
        <c:axId val="72419584"/>
      </c:lineChart>
      <c:catAx>
        <c:axId val="72417664"/>
        <c:scaling>
          <c:orientation val="minMax"/>
        </c:scaling>
        <c:axPos val="b"/>
        <c:numFmt formatCode="General" sourceLinked="1"/>
        <c:tickLblPos val="nextTo"/>
        <c:crossAx val="72419584"/>
        <c:crosses val="autoZero"/>
        <c:auto val="1"/>
        <c:lblAlgn val="ctr"/>
        <c:lblOffset val="100"/>
      </c:catAx>
      <c:valAx>
        <c:axId val="72419584"/>
        <c:scaling>
          <c:orientation val="minMax"/>
        </c:scaling>
        <c:axPos val="l"/>
        <c:majorGridlines/>
        <c:numFmt formatCode="_(&quot;$&quot;* #,##0.00_);_(&quot;$&quot;* \(#,##0.00\);_(&quot;$&quot;* &quot;-&quot;??_);_(@_)" sourceLinked="1"/>
        <c:tickLblPos val="nextTo"/>
        <c:crossAx val="72417664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168945</xdr:colOff>
      <xdr:row>3</xdr:row>
      <xdr:rowOff>75699</xdr:rowOff>
    </xdr:from>
    <xdr:to>
      <xdr:col>9</xdr:col>
      <xdr:colOff>80211</xdr:colOff>
      <xdr:row>33</xdr:row>
      <xdr:rowOff>105881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8945" y="532899"/>
          <a:ext cx="5511966" cy="4602182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66674</xdr:rowOff>
    </xdr:from>
    <xdr:to>
      <xdr:col>6</xdr:col>
      <xdr:colOff>571500</xdr:colOff>
      <xdr:row>18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228600</xdr:colOff>
      <xdr:row>0</xdr:row>
      <xdr:rowOff>76200</xdr:rowOff>
    </xdr:from>
    <xdr:to>
      <xdr:col>14</xdr:col>
      <xdr:colOff>190500</xdr:colOff>
      <xdr:row>18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morrison/Desktop/Baseball%20v.39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ield of Play"/>
      <sheetName val="Game Info"/>
      <sheetName val="Angels"/>
      <sheetName val="Astros"/>
      <sheetName val="Athletics"/>
      <sheetName val="BlueJays"/>
      <sheetName val="Braves"/>
      <sheetName val="Brewers"/>
      <sheetName val="Cardinals"/>
      <sheetName val="Cubs"/>
      <sheetName val="DBacks"/>
      <sheetName val="Dodgers"/>
      <sheetName val="Giants"/>
      <sheetName val="Indians"/>
      <sheetName val="Mariners"/>
      <sheetName val="Marlins"/>
      <sheetName val="Mets"/>
      <sheetName val="Nationals"/>
      <sheetName val="Orioles"/>
      <sheetName val="Padres"/>
      <sheetName val="Phillies"/>
      <sheetName val="Pirates"/>
      <sheetName val="Rangers"/>
      <sheetName val="Rays"/>
      <sheetName val="RedSox"/>
      <sheetName val="Reds"/>
      <sheetName val="Rockies"/>
      <sheetName val="Royals"/>
      <sheetName val="Tigers"/>
      <sheetName val="Twins"/>
      <sheetName val="WhiteSox"/>
      <sheetName val="Yankees"/>
      <sheetName val="95Braves"/>
      <sheetName val="64Cardinals"/>
      <sheetName val="55Dodgers"/>
      <sheetName val="70Orioles"/>
      <sheetName val="61Yankees"/>
      <sheetName val="71Pirates"/>
      <sheetName val="75Reds"/>
      <sheetName val="Production"/>
      <sheetName val="Baseball v.3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22">
          <cell r="A22">
            <v>39096</v>
          </cell>
        </row>
        <row r="23">
          <cell r="A23">
            <v>39159</v>
          </cell>
        </row>
        <row r="24">
          <cell r="A24">
            <v>39197</v>
          </cell>
        </row>
        <row r="25">
          <cell r="A25">
            <v>39268</v>
          </cell>
        </row>
        <row r="26">
          <cell r="A26">
            <v>39276</v>
          </cell>
        </row>
        <row r="27">
          <cell r="A27">
            <v>39308</v>
          </cell>
        </row>
        <row r="28">
          <cell r="A28">
            <v>39314</v>
          </cell>
        </row>
        <row r="29">
          <cell r="A29">
            <v>39363</v>
          </cell>
        </row>
        <row r="30">
          <cell r="A30">
            <v>39511</v>
          </cell>
        </row>
        <row r="31">
          <cell r="A31">
            <v>39543</v>
          </cell>
        </row>
        <row r="32">
          <cell r="A32">
            <v>39566</v>
          </cell>
        </row>
        <row r="33">
          <cell r="A33">
            <v>39605</v>
          </cell>
        </row>
        <row r="34">
          <cell r="A34">
            <v>39684</v>
          </cell>
        </row>
        <row r="35">
          <cell r="A35">
            <v>39689</v>
          </cell>
        </row>
        <row r="36">
          <cell r="A36">
            <v>39717</v>
          </cell>
        </row>
        <row r="37">
          <cell r="A37">
            <v>39718</v>
          </cell>
        </row>
        <row r="38">
          <cell r="A38">
            <v>39745</v>
          </cell>
        </row>
      </sheetData>
      <sheetData sheetId="4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36"/>
  <sheetViews>
    <sheetView tabSelected="1" zoomScale="88" zoomScaleNormal="88" workbookViewId="0"/>
  </sheetViews>
  <sheetFormatPr defaultRowHeight="12"/>
  <cols>
    <col min="1" max="1" width="10.85546875" style="10" customWidth="1"/>
    <col min="2" max="10" width="9.140625" style="10"/>
    <col min="11" max="11" width="11" bestFit="1" customWidth="1"/>
    <col min="13" max="13" width="9.140625" style="10"/>
    <col min="14" max="14" width="12.42578125" customWidth="1"/>
    <col min="16" max="16" width="6.5703125" customWidth="1"/>
    <col min="18" max="18" width="18.28515625" customWidth="1"/>
    <col min="19" max="19" width="2.140625" customWidth="1"/>
    <col min="21" max="21" width="4.140625" customWidth="1"/>
  </cols>
  <sheetData>
    <row r="1" spans="1:21">
      <c r="A1" s="1"/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3" t="s">
        <v>0</v>
      </c>
      <c r="N1" s="4" t="s">
        <v>1</v>
      </c>
      <c r="O1" s="4" t="s">
        <v>2</v>
      </c>
    </row>
    <row r="2" spans="1:21">
      <c r="A2" s="3" t="str">
        <f>'Game Info'!B2</f>
        <v>Indians</v>
      </c>
      <c r="B2" s="5"/>
      <c r="C2" s="5"/>
      <c r="D2" s="5"/>
      <c r="E2" s="5"/>
      <c r="F2" s="5"/>
      <c r="G2" s="5"/>
      <c r="H2" s="5"/>
      <c r="I2" s="5"/>
      <c r="J2" s="5"/>
      <c r="K2" s="6"/>
      <c r="L2" s="6"/>
      <c r="M2" s="3">
        <f>SUM(B2:L2)</f>
        <v>0</v>
      </c>
      <c r="N2" s="4">
        <f>'Game Info'!B7</f>
        <v>0</v>
      </c>
      <c r="O2" s="4">
        <f>'Game Info'!B9</f>
        <v>0</v>
      </c>
    </row>
    <row r="3" spans="1:21">
      <c r="A3" s="3" t="str">
        <f>'Game Info'!B1</f>
        <v>BlueJays</v>
      </c>
      <c r="B3" s="5"/>
      <c r="C3" s="5"/>
      <c r="D3" s="5"/>
      <c r="E3" s="5"/>
      <c r="F3" s="5"/>
      <c r="G3" s="5"/>
      <c r="H3" s="5"/>
      <c r="I3" s="5"/>
      <c r="J3" s="5"/>
      <c r="K3" s="6"/>
      <c r="L3" s="6"/>
      <c r="M3" s="3">
        <f>SUM(B3:L3)</f>
        <v>0</v>
      </c>
      <c r="N3" s="4">
        <f>'Game Info'!B8</f>
        <v>0</v>
      </c>
      <c r="O3" s="4">
        <f>'Game Info'!B10</f>
        <v>0</v>
      </c>
    </row>
    <row r="4" spans="1:21">
      <c r="A4" s="7"/>
      <c r="B4" s="8"/>
      <c r="C4" s="8"/>
      <c r="D4" s="8"/>
      <c r="E4" s="8"/>
      <c r="F4" s="8"/>
      <c r="G4" s="8"/>
      <c r="H4" s="8"/>
      <c r="I4" s="8"/>
      <c r="J4" s="9"/>
      <c r="Q4" s="55" t="s">
        <v>877</v>
      </c>
      <c r="R4" s="56"/>
      <c r="S4" s="56"/>
      <c r="T4" s="57"/>
    </row>
    <row r="5" spans="1:21">
      <c r="A5" s="7"/>
      <c r="B5" s="8"/>
      <c r="C5" s="8"/>
      <c r="D5" s="8"/>
      <c r="E5" s="8"/>
      <c r="F5" s="8"/>
      <c r="G5" s="8"/>
      <c r="H5" s="8"/>
      <c r="I5" s="8"/>
      <c r="J5" s="9"/>
      <c r="K5" s="11" t="s">
        <v>3</v>
      </c>
      <c r="L5" s="11">
        <v>1</v>
      </c>
      <c r="M5" s="11" t="str">
        <f ca="1">'Game Info'!O2</f>
        <v>CF</v>
      </c>
      <c r="N5" s="11" t="str">
        <f ca="1">'Game Info'!P2</f>
        <v>M Brantley</v>
      </c>
      <c r="O5" s="11" t="str">
        <f>IF('Game Info'!Q2="","",'Game Info'!Q2)</f>
        <v>*</v>
      </c>
      <c r="Q5" s="58" t="s">
        <v>875</v>
      </c>
      <c r="R5" s="59"/>
      <c r="S5" s="42"/>
      <c r="T5" s="48">
        <f>'Settings &amp; Expansion'!D1</f>
        <v>0.26100000000000001</v>
      </c>
    </row>
    <row r="6" spans="1:21">
      <c r="A6" s="7"/>
      <c r="B6" s="8"/>
      <c r="C6" s="8"/>
      <c r="D6" s="8"/>
      <c r="E6" s="8"/>
      <c r="F6" s="8"/>
      <c r="G6" s="8"/>
      <c r="H6" s="8"/>
      <c r="I6" s="8"/>
      <c r="J6" s="9"/>
      <c r="K6" s="11" t="str">
        <f>A2</f>
        <v>Indians</v>
      </c>
      <c r="L6" s="11">
        <v>2</v>
      </c>
      <c r="M6" s="11" t="str">
        <f ca="1">'Game Info'!O3</f>
        <v>SS</v>
      </c>
      <c r="N6" s="11" t="str">
        <f ca="1">'Game Info'!P3</f>
        <v>A Cabrera</v>
      </c>
      <c r="O6" s="11" t="str">
        <f>IF('Game Info'!Q3="","",'Game Info'!Q3)</f>
        <v/>
      </c>
      <c r="Q6" s="58" t="str">
        <f ca="1">'Game Info'!C23&amp;" Contact Rating:"</f>
        <v>M Brantley Contact Rating:</v>
      </c>
      <c r="R6" s="59"/>
      <c r="S6" s="52" t="s">
        <v>895</v>
      </c>
      <c r="T6" s="44">
        <f ca="1">'Game Info'!D23</f>
        <v>42</v>
      </c>
    </row>
    <row r="7" spans="1:21">
      <c r="A7" s="7"/>
      <c r="B7" s="8"/>
      <c r="C7" s="8"/>
      <c r="D7" s="8"/>
      <c r="E7" s="8"/>
      <c r="F7" s="8"/>
      <c r="G7" s="8"/>
      <c r="H7" s="8"/>
      <c r="I7" s="8"/>
      <c r="J7" s="9"/>
      <c r="K7" s="11"/>
      <c r="L7" s="11">
        <v>3</v>
      </c>
      <c r="M7" s="11" t="str">
        <f ca="1">'Game Info'!O4</f>
        <v>RF</v>
      </c>
      <c r="N7" s="11" t="str">
        <f ca="1">'Game Info'!P4</f>
        <v>S Choo</v>
      </c>
      <c r="O7" s="11" t="str">
        <f>IF('Game Info'!Q4="","",'Game Info'!Q4)</f>
        <v/>
      </c>
      <c r="Q7" s="58" t="str">
        <f ca="1">'Game Info'!C13&amp;" Effectiveness:"</f>
        <v>S Marcum Effectiveness:</v>
      </c>
      <c r="R7" s="59"/>
      <c r="S7" s="52" t="s">
        <v>895</v>
      </c>
      <c r="T7" s="44">
        <f ca="1">'Game Info'!D13</f>
        <v>68</v>
      </c>
    </row>
    <row r="8" spans="1:21">
      <c r="A8" s="7"/>
      <c r="B8" s="8"/>
      <c r="C8" s="8"/>
      <c r="D8" s="8"/>
      <c r="E8" s="8"/>
      <c r="F8" s="8"/>
      <c r="G8" s="8"/>
      <c r="H8" s="8"/>
      <c r="I8" s="8"/>
      <c r="J8" s="9"/>
      <c r="K8" s="11"/>
      <c r="L8" s="12">
        <v>4</v>
      </c>
      <c r="M8" s="11" t="str">
        <f ca="1">'Game Info'!O5</f>
        <v>LF</v>
      </c>
      <c r="N8" s="11" t="str">
        <f ca="1">'Game Info'!P5</f>
        <v>S Duncan</v>
      </c>
      <c r="O8" s="11" t="str">
        <f>IF('Game Info'!Q5="","",'Game Info'!Q5)</f>
        <v/>
      </c>
      <c r="Q8" s="58" t="str">
        <f>IF(M32="Normal Depth","Infield at Normal Depth","Infield In")</f>
        <v>Infield at Normal Depth</v>
      </c>
      <c r="R8" s="59"/>
      <c r="S8" s="53" t="s">
        <v>895</v>
      </c>
      <c r="T8" s="50">
        <f>IF(M32="Normal Depth",0,50)</f>
        <v>0</v>
      </c>
      <c r="U8" t="str">
        <f ca="1">IF(OR(T9&lt;0.21,T9&gt;0.35),"*","")</f>
        <v/>
      </c>
    </row>
    <row r="9" spans="1:21">
      <c r="A9" s="7"/>
      <c r="B9" s="8"/>
      <c r="C9" s="8"/>
      <c r="D9" s="8"/>
      <c r="E9" s="8"/>
      <c r="F9" s="8"/>
      <c r="G9" s="8"/>
      <c r="H9" s="8"/>
      <c r="I9" s="8"/>
      <c r="J9" s="9"/>
      <c r="K9" s="11"/>
      <c r="L9" s="12">
        <v>5</v>
      </c>
      <c r="M9" s="11" t="str">
        <f ca="1">'Game Info'!O6</f>
        <v>C</v>
      </c>
      <c r="N9" s="11" t="str">
        <f ca="1">'Game Info'!P6</f>
        <v>C Santana</v>
      </c>
      <c r="O9" s="11" t="str">
        <f>IF('Game Info'!Q6="","",'Game Info'!Q6)</f>
        <v/>
      </c>
      <c r="Q9" s="60" t="s">
        <v>876</v>
      </c>
      <c r="R9" s="61"/>
      <c r="S9" s="41"/>
      <c r="T9" s="49">
        <f ca="1">(IF(T5*1000+2*(T6-T7)&lt;210,210,IF(T5*1000+2*(T6-T7)&gt;350,IF(T6&lt;101,350,T5*1000+2*(T6-T7)),T5*1000+2*(T6-T7))))/1000+T8/1000</f>
        <v>0.21</v>
      </c>
    </row>
    <row r="10" spans="1:21" ht="12" customHeight="1">
      <c r="A10" s="7"/>
      <c r="B10" s="8"/>
      <c r="C10" s="13"/>
      <c r="D10" s="13"/>
      <c r="E10" s="13"/>
      <c r="F10" s="13"/>
      <c r="G10" s="13"/>
      <c r="H10" s="8"/>
      <c r="I10" s="8"/>
      <c r="J10" s="9"/>
      <c r="K10" s="11"/>
      <c r="L10" s="12">
        <v>6</v>
      </c>
      <c r="M10" s="11" t="str">
        <f ca="1">'Game Info'!O7</f>
        <v>DH</v>
      </c>
      <c r="N10" s="11" t="str">
        <f ca="1">'Game Info'!P7</f>
        <v>T Hafner</v>
      </c>
      <c r="O10" s="11" t="str">
        <f>IF('Game Info'!Q7="","",'Game Info'!Q7)</f>
        <v/>
      </c>
    </row>
    <row r="11" spans="1:21">
      <c r="A11" s="7"/>
      <c r="B11" s="8"/>
      <c r="C11" s="13"/>
      <c r="D11" s="13"/>
      <c r="E11" s="13"/>
      <c r="F11" s="13"/>
      <c r="G11" s="13"/>
      <c r="H11" s="8"/>
      <c r="I11" s="8"/>
      <c r="J11" s="9"/>
      <c r="K11" s="11"/>
      <c r="L11" s="12">
        <v>7</v>
      </c>
      <c r="M11" s="11" t="str">
        <f ca="1">'Game Info'!O8</f>
        <v>1B</v>
      </c>
      <c r="N11" s="11" t="str">
        <f ca="1">'Game Info'!P8</f>
        <v>M LaPorta</v>
      </c>
      <c r="O11" s="11" t="str">
        <f>IF('Game Info'!Q8="","",'Game Info'!Q8)</f>
        <v/>
      </c>
      <c r="Q11" s="62" t="str">
        <f ca="1">IF(T9&lt;0.21,"*minimum batting average of .210",IF(T9&gt;0.35,"*maximum batting average of .350 unless the batter is a .350+ hitter",""))</f>
        <v/>
      </c>
      <c r="R11" s="62"/>
      <c r="S11" s="62"/>
      <c r="T11" s="62"/>
    </row>
    <row r="12" spans="1:21">
      <c r="A12" s="7"/>
      <c r="B12" s="8"/>
      <c r="C12" s="13"/>
      <c r="D12" s="13"/>
      <c r="E12" s="13"/>
      <c r="F12" s="13"/>
      <c r="G12" s="13"/>
      <c r="H12" s="8"/>
      <c r="I12" s="8"/>
      <c r="J12" s="9"/>
      <c r="K12" s="11"/>
      <c r="L12" s="12">
        <v>8</v>
      </c>
      <c r="M12" s="11" t="str">
        <f ca="1">'Game Info'!O9</f>
        <v>2B</v>
      </c>
      <c r="N12" s="11" t="str">
        <f ca="1">'Game Info'!P9</f>
        <v>L Valbuena</v>
      </c>
      <c r="O12" s="11" t="str">
        <f>IF('Game Info'!Q9="","",'Game Info'!Q9)</f>
        <v/>
      </c>
      <c r="Q12" s="62"/>
      <c r="R12" s="62"/>
      <c r="S12" s="62"/>
      <c r="T12" s="62"/>
    </row>
    <row r="13" spans="1:21">
      <c r="A13" s="7"/>
      <c r="B13" s="8"/>
      <c r="C13" s="13"/>
      <c r="D13" s="13"/>
      <c r="E13" s="13"/>
      <c r="F13" s="13"/>
      <c r="G13" s="13"/>
      <c r="H13" s="8"/>
      <c r="I13" s="8"/>
      <c r="J13" s="9"/>
      <c r="K13" s="11"/>
      <c r="L13" s="12">
        <v>9</v>
      </c>
      <c r="M13" s="11" t="str">
        <f ca="1">'Game Info'!O10</f>
        <v>3B</v>
      </c>
      <c r="N13" s="11" t="str">
        <f ca="1">'Game Info'!P10</f>
        <v>J Nix</v>
      </c>
      <c r="O13" s="11" t="str">
        <f>IF('Game Info'!Q10="","",'Game Info'!Q10)</f>
        <v/>
      </c>
      <c r="Q13" s="40"/>
      <c r="R13" s="40"/>
      <c r="S13" s="40"/>
      <c r="T13" s="40"/>
    </row>
    <row r="14" spans="1:21">
      <c r="A14" s="7"/>
      <c r="B14" s="8"/>
      <c r="C14" s="8"/>
      <c r="D14" s="8"/>
      <c r="E14" s="8"/>
      <c r="F14" s="8"/>
      <c r="G14" s="8"/>
      <c r="H14" s="8"/>
      <c r="I14" s="8"/>
      <c r="J14" s="9"/>
      <c r="K14" s="11"/>
      <c r="L14" s="12"/>
      <c r="M14" s="11"/>
      <c r="N14" s="12"/>
    </row>
    <row r="15" spans="1:21">
      <c r="A15" s="7"/>
      <c r="B15" s="8"/>
      <c r="C15" s="8"/>
      <c r="D15" s="8"/>
      <c r="E15" s="8"/>
      <c r="F15" s="8"/>
      <c r="G15" s="8"/>
      <c r="H15" s="8"/>
      <c r="I15" s="8"/>
      <c r="J15" s="9"/>
      <c r="K15" s="11"/>
      <c r="M15" s="11" t="s">
        <v>4</v>
      </c>
      <c r="N15" s="12" t="str">
        <f ca="1">'Game Info'!P12</f>
        <v>J Westbrook</v>
      </c>
      <c r="O15" s="11">
        <f ca="1">'Game Info'!T12</f>
        <v>47</v>
      </c>
      <c r="Q15" s="55" t="s">
        <v>878</v>
      </c>
      <c r="R15" s="56"/>
      <c r="S15" s="56"/>
      <c r="T15" s="57"/>
    </row>
    <row r="16" spans="1:21">
      <c r="A16" s="7"/>
      <c r="B16" s="8"/>
      <c r="C16" s="8"/>
      <c r="D16" s="8"/>
      <c r="E16" s="8"/>
      <c r="F16" s="8"/>
      <c r="G16" s="8"/>
      <c r="H16" s="8"/>
      <c r="I16" s="8"/>
      <c r="J16" s="9"/>
      <c r="K16" s="11"/>
      <c r="L16" s="11"/>
      <c r="M16" s="11"/>
      <c r="N16" s="12"/>
      <c r="Q16" s="45" t="str">
        <f>"First Base: "&amp;IF('Game Info'!C24="","      Empty","      "&amp;'Game Info'!C24)</f>
        <v>First Base:       Empty</v>
      </c>
      <c r="R16" s="46"/>
      <c r="S16" s="47" t="str">
        <f>IF('Game Info'!C24="","","Speed: "&amp;'Game Info'!F24)</f>
        <v/>
      </c>
      <c r="T16" s="43"/>
    </row>
    <row r="17" spans="1:20">
      <c r="A17" s="7"/>
      <c r="B17" s="8"/>
      <c r="C17" s="8"/>
      <c r="D17" s="8"/>
      <c r="E17" s="8"/>
      <c r="F17" s="8"/>
      <c r="G17" s="8"/>
      <c r="H17" s="8"/>
      <c r="I17" s="8"/>
      <c r="J17" s="9"/>
      <c r="K17" s="11" t="s">
        <v>5</v>
      </c>
      <c r="L17" s="11">
        <v>1</v>
      </c>
      <c r="M17" s="11" t="str">
        <f ca="1">'Game Info'!F2</f>
        <v>LF</v>
      </c>
      <c r="N17" s="11" t="str">
        <f ca="1">'Game Info'!G2</f>
        <v>F Lewis</v>
      </c>
      <c r="O17" s="11" t="str">
        <f>IF('Game Info'!H2="","",'Game Info'!H2)</f>
        <v>*</v>
      </c>
      <c r="Q17" s="45" t="str">
        <f>"Second Base: "&amp;IF('Game Info'!C25="","Empty",'Game Info'!C25)</f>
        <v>Second Base: Empty</v>
      </c>
      <c r="R17" s="46"/>
      <c r="S17" s="47" t="str">
        <f>IF('Game Info'!C25="","","Speed: "&amp;'Game Info'!F25)</f>
        <v/>
      </c>
      <c r="T17" s="44"/>
    </row>
    <row r="18" spans="1:20">
      <c r="A18" s="7"/>
      <c r="B18" s="8"/>
      <c r="C18" s="8"/>
      <c r="D18" s="8"/>
      <c r="E18" s="8"/>
      <c r="F18" s="8"/>
      <c r="G18" s="8"/>
      <c r="H18" s="8"/>
      <c r="I18" s="8"/>
      <c r="J18" s="9"/>
      <c r="K18" s="11" t="str">
        <f>A3</f>
        <v>BlueJays</v>
      </c>
      <c r="L18" s="11">
        <v>2</v>
      </c>
      <c r="M18" s="11" t="str">
        <f ca="1">'Game Info'!F3</f>
        <v>SS</v>
      </c>
      <c r="N18" s="11" t="str">
        <f ca="1">'Game Info'!G3</f>
        <v>A Gonzalez</v>
      </c>
      <c r="O18" s="11" t="str">
        <f>IF('Game Info'!H3="","",'Game Info'!H3)</f>
        <v/>
      </c>
      <c r="Q18" s="45" t="str">
        <f>"Third Base:  "&amp;IF('Game Info'!C26="","    Empty","    "&amp;'Game Info'!C26)</f>
        <v>Third Base:      Empty</v>
      </c>
      <c r="R18" s="46"/>
      <c r="S18" s="47" t="str">
        <f>IF('Game Info'!C26="","","Speed: "&amp;'Game Info'!F26)</f>
        <v/>
      </c>
      <c r="T18" s="44"/>
    </row>
    <row r="19" spans="1:20">
      <c r="A19" s="7"/>
      <c r="B19" s="8"/>
      <c r="C19" s="8"/>
      <c r="D19" s="8"/>
      <c r="E19" s="8"/>
      <c r="F19" s="8"/>
      <c r="G19" s="8"/>
      <c r="H19" s="8"/>
      <c r="I19" s="8"/>
      <c r="J19" s="9"/>
      <c r="K19" s="11"/>
      <c r="L19" s="11">
        <v>3</v>
      </c>
      <c r="M19" s="11" t="str">
        <f ca="1">'Game Info'!F4</f>
        <v>RF</v>
      </c>
      <c r="N19" s="11" t="str">
        <f ca="1">'Game Info'!G4</f>
        <v>J Bautista</v>
      </c>
      <c r="O19" s="11" t="str">
        <f>IF('Game Info'!H4="","",'Game Info'!H4)</f>
        <v/>
      </c>
    </row>
    <row r="20" spans="1:20">
      <c r="A20" s="7"/>
      <c r="B20" s="8"/>
      <c r="C20" s="8"/>
      <c r="D20" s="8"/>
      <c r="E20" s="14" t="s">
        <v>503</v>
      </c>
      <c r="F20" s="8"/>
      <c r="G20" s="8"/>
      <c r="H20" s="8"/>
      <c r="I20" s="8"/>
      <c r="J20" s="9"/>
      <c r="K20" s="11"/>
      <c r="L20" s="11">
        <v>4</v>
      </c>
      <c r="M20" s="11" t="str">
        <f ca="1">'Game Info'!F5</f>
        <v>CF</v>
      </c>
      <c r="N20" s="11" t="str">
        <f ca="1">'Game Info'!G5</f>
        <v>V Wells</v>
      </c>
      <c r="O20" s="11" t="str">
        <f>IF('Game Info'!H5="","",'Game Info'!H5)</f>
        <v/>
      </c>
    </row>
    <row r="21" spans="1:20">
      <c r="A21" s="7"/>
      <c r="B21" s="8"/>
      <c r="C21" s="8"/>
      <c r="D21" s="8"/>
      <c r="E21" s="14">
        <v>148</v>
      </c>
      <c r="F21" s="8"/>
      <c r="G21" s="8"/>
      <c r="H21" s="8"/>
      <c r="I21" s="8"/>
      <c r="J21" s="9"/>
      <c r="K21" s="11"/>
      <c r="L21" s="11">
        <v>5</v>
      </c>
      <c r="M21" s="11" t="str">
        <f ca="1">'Game Info'!F6</f>
        <v>DH</v>
      </c>
      <c r="N21" s="11" t="str">
        <f ca="1">'Game Info'!G6</f>
        <v>A Lind</v>
      </c>
      <c r="O21" s="11" t="s">
        <v>6</v>
      </c>
    </row>
    <row r="22" spans="1:20">
      <c r="A22" s="7"/>
      <c r="B22" s="8"/>
      <c r="C22" s="8"/>
      <c r="D22" s="8"/>
      <c r="E22" s="8"/>
      <c r="F22" s="8"/>
      <c r="G22" s="8"/>
      <c r="H22" s="8"/>
      <c r="I22" s="8"/>
      <c r="J22" s="9"/>
      <c r="K22" s="11"/>
      <c r="L22" s="11">
        <v>6</v>
      </c>
      <c r="M22" s="11" t="str">
        <f ca="1">'Game Info'!F7</f>
        <v>C</v>
      </c>
      <c r="N22" s="11" t="str">
        <f ca="1">'Game Info'!G7</f>
        <v>J Buck</v>
      </c>
      <c r="O22" s="11" t="str">
        <f>IF('Game Info'!H7="","",'Game Info'!H7)</f>
        <v/>
      </c>
    </row>
    <row r="23" spans="1:20">
      <c r="A23" s="7"/>
      <c r="B23" s="8"/>
      <c r="C23" s="8"/>
      <c r="D23" s="8"/>
      <c r="E23" s="8"/>
      <c r="F23" s="8"/>
      <c r="G23" s="8"/>
      <c r="H23" s="8"/>
      <c r="I23" s="8"/>
      <c r="J23" s="9"/>
      <c r="K23" s="11"/>
      <c r="L23" s="11">
        <v>7</v>
      </c>
      <c r="M23" s="11" t="str">
        <f ca="1">'Game Info'!F8</f>
        <v>1B</v>
      </c>
      <c r="N23" s="11" t="str">
        <f ca="1">'Game Info'!G8</f>
        <v>L Overbay</v>
      </c>
      <c r="O23" s="11" t="str">
        <f>IF('Game Info'!H8="","",'Game Info'!H8)</f>
        <v/>
      </c>
    </row>
    <row r="24" spans="1:20">
      <c r="A24" s="7"/>
      <c r="B24" s="8"/>
      <c r="C24" s="8"/>
      <c r="D24" s="8"/>
      <c r="E24" s="8"/>
      <c r="F24" s="8"/>
      <c r="G24" s="8"/>
      <c r="H24" s="8"/>
      <c r="I24" s="8"/>
      <c r="J24" s="9"/>
      <c r="K24" s="11"/>
      <c r="L24" s="11">
        <v>8</v>
      </c>
      <c r="M24" s="11" t="str">
        <f ca="1">'Game Info'!F9</f>
        <v>3B</v>
      </c>
      <c r="N24" s="11" t="str">
        <f ca="1">'Game Info'!G9</f>
        <v>E Encarnacion</v>
      </c>
      <c r="O24" s="11" t="str">
        <f>IF('Game Info'!H9="","",'Game Info'!H9)</f>
        <v/>
      </c>
    </row>
    <row r="25" spans="1:20">
      <c r="A25" s="7"/>
      <c r="B25" s="8"/>
      <c r="C25" s="8"/>
      <c r="D25" s="8"/>
      <c r="E25" s="8"/>
      <c r="F25" s="8"/>
      <c r="G25" s="8"/>
      <c r="H25" s="8"/>
      <c r="I25" s="8"/>
      <c r="J25" s="9"/>
      <c r="K25" s="11"/>
      <c r="L25" s="11">
        <v>9</v>
      </c>
      <c r="M25" s="11" t="str">
        <f ca="1">'Game Info'!F10</f>
        <v>2B</v>
      </c>
      <c r="N25" s="11" t="str">
        <f ca="1">'Game Info'!G10</f>
        <v>J McDonald</v>
      </c>
      <c r="O25" s="11" t="str">
        <f>IF('Game Info'!H10="","",'Game Info'!H10)</f>
        <v/>
      </c>
    </row>
    <row r="26" spans="1:20">
      <c r="A26" s="7"/>
      <c r="B26" s="8"/>
      <c r="C26" s="8"/>
      <c r="D26" s="8"/>
      <c r="E26" s="8"/>
      <c r="F26" s="8"/>
      <c r="G26" s="8"/>
      <c r="H26" s="8"/>
      <c r="I26" s="8"/>
      <c r="J26" s="9"/>
      <c r="K26" s="11"/>
      <c r="L26" s="11"/>
      <c r="M26" s="11"/>
      <c r="N26" s="11"/>
    </row>
    <row r="27" spans="1:20">
      <c r="A27" s="7"/>
      <c r="B27" s="8"/>
      <c r="C27" s="8"/>
      <c r="D27" s="8"/>
      <c r="E27" s="8"/>
      <c r="F27" s="8"/>
      <c r="G27" s="8"/>
      <c r="H27" s="8"/>
      <c r="I27" s="8"/>
      <c r="J27" s="9"/>
      <c r="K27" s="11"/>
      <c r="M27" s="11" t="s">
        <v>4</v>
      </c>
      <c r="N27" s="11" t="str">
        <f ca="1">'Game Info'!G12</f>
        <v>S Marcum</v>
      </c>
      <c r="O27" s="11">
        <f ca="1">'Game Info'!K12</f>
        <v>68</v>
      </c>
    </row>
    <row r="28" spans="1:20">
      <c r="A28" s="7"/>
      <c r="B28" s="8"/>
      <c r="C28" s="8"/>
      <c r="D28" s="8"/>
      <c r="E28" s="8"/>
      <c r="F28" s="8"/>
      <c r="G28" s="8"/>
      <c r="H28" s="8"/>
      <c r="I28" s="8"/>
      <c r="J28" s="9"/>
      <c r="K28" s="11"/>
      <c r="L28" s="11"/>
      <c r="M28" s="12"/>
      <c r="N28" s="11"/>
    </row>
    <row r="29" spans="1:20">
      <c r="A29" s="7"/>
      <c r="B29" s="8"/>
      <c r="C29" s="8"/>
      <c r="D29" s="8"/>
      <c r="E29" s="8"/>
      <c r="F29" s="8"/>
      <c r="G29" s="8"/>
      <c r="H29" s="8"/>
      <c r="I29" s="8"/>
      <c r="J29" s="9"/>
      <c r="K29" s="11"/>
      <c r="L29" s="15" t="s">
        <v>7</v>
      </c>
      <c r="M29" s="16">
        <f>'Game Info'!B4</f>
        <v>0</v>
      </c>
      <c r="N29" s="11"/>
    </row>
    <row r="30" spans="1:20">
      <c r="A30" s="7"/>
      <c r="B30" s="8"/>
      <c r="C30" s="8"/>
      <c r="D30" s="8"/>
      <c r="E30" s="8"/>
      <c r="F30" s="8"/>
      <c r="G30" s="8"/>
      <c r="H30" s="8"/>
      <c r="I30" s="8"/>
      <c r="J30" s="9"/>
      <c r="K30" s="11"/>
      <c r="L30" s="15" t="s">
        <v>8</v>
      </c>
      <c r="M30" s="16">
        <f>'Game Info'!B6</f>
        <v>1</v>
      </c>
      <c r="N30" s="15" t="str">
        <f>'Game Info'!C6</f>
        <v>Top</v>
      </c>
    </row>
    <row r="31" spans="1:20">
      <c r="A31" s="7"/>
      <c r="B31" s="8"/>
      <c r="C31" s="8"/>
      <c r="D31" s="8"/>
      <c r="E31" s="8"/>
      <c r="F31" s="8"/>
      <c r="G31" s="8"/>
      <c r="H31" s="8"/>
      <c r="I31" s="8"/>
      <c r="J31" s="9"/>
      <c r="K31" s="11"/>
      <c r="M31" s="12"/>
      <c r="N31" s="11"/>
    </row>
    <row r="32" spans="1:20">
      <c r="A32" s="7"/>
      <c r="B32" s="8"/>
      <c r="C32" s="8"/>
      <c r="D32" s="8"/>
      <c r="E32" s="8"/>
      <c r="F32" s="8"/>
      <c r="G32" s="8"/>
      <c r="H32" s="8"/>
      <c r="I32" s="8"/>
      <c r="J32" s="9"/>
      <c r="K32" s="11"/>
      <c r="L32" s="15"/>
      <c r="M32" s="54" t="s">
        <v>496</v>
      </c>
      <c r="N32" s="54"/>
    </row>
    <row r="33" spans="1:14">
      <c r="A33" s="7"/>
      <c r="B33" s="8"/>
      <c r="C33" s="8"/>
      <c r="D33" s="8"/>
      <c r="E33" s="8"/>
      <c r="F33" s="8"/>
      <c r="G33" s="8"/>
      <c r="H33" s="8"/>
      <c r="I33" s="8"/>
      <c r="J33" s="9"/>
      <c r="K33" s="11"/>
      <c r="L33" s="11"/>
      <c r="M33" s="12"/>
      <c r="N33" s="11"/>
    </row>
    <row r="34" spans="1:14" ht="12.75" thickBot="1">
      <c r="A34" s="7"/>
      <c r="B34" s="8"/>
      <c r="C34" s="8"/>
      <c r="D34" s="8"/>
      <c r="E34" s="8"/>
      <c r="F34" s="8"/>
      <c r="G34" s="8"/>
      <c r="H34" s="8"/>
      <c r="I34" s="8"/>
      <c r="J34" s="9"/>
      <c r="K34" s="11"/>
      <c r="L34" s="11"/>
      <c r="M34" s="12"/>
      <c r="N34" s="11"/>
    </row>
    <row r="35" spans="1:14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1"/>
      <c r="L35" s="11"/>
      <c r="M35" s="12"/>
      <c r="N35" s="11"/>
    </row>
    <row r="36" spans="1:14">
      <c r="L36" s="11"/>
      <c r="M36" s="12"/>
    </row>
  </sheetData>
  <mergeCells count="9">
    <mergeCell ref="M32:N32"/>
    <mergeCell ref="Q4:T4"/>
    <mergeCell ref="Q5:R5"/>
    <mergeCell ref="Q6:R6"/>
    <mergeCell ref="Q7:R7"/>
    <mergeCell ref="Q9:R9"/>
    <mergeCell ref="Q11:T12"/>
    <mergeCell ref="Q15:T15"/>
    <mergeCell ref="Q8:R8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V116"/>
  <sheetViews>
    <sheetView zoomScaleNormal="100" workbookViewId="0">
      <selection activeCell="H10" sqref="H10"/>
    </sheetView>
  </sheetViews>
  <sheetFormatPr defaultRowHeight="12"/>
  <cols>
    <col min="1" max="1" width="10.85546875" style="11" bestFit="1" customWidth="1"/>
    <col min="2" max="2" width="11.5703125" style="11" customWidth="1"/>
    <col min="3" max="3" width="12.42578125" style="11" bestFit="1" customWidth="1"/>
    <col min="4" max="4" width="9.140625" style="11"/>
    <col min="5" max="5" width="11.7109375" style="11" bestFit="1" customWidth="1"/>
    <col min="6" max="6" width="11.7109375" style="11" customWidth="1"/>
    <col min="7" max="7" width="11.85546875" style="11" bestFit="1" customWidth="1"/>
    <col min="8" max="8" width="9.140625" style="11"/>
    <col min="9" max="9" width="11.42578125" style="11" bestFit="1" customWidth="1"/>
    <col min="10" max="13" width="9.140625" style="11"/>
    <col min="14" max="14" width="10.85546875" style="11" bestFit="1" customWidth="1"/>
    <col min="15" max="15" width="10.85546875" style="11" customWidth="1"/>
    <col min="16" max="16" width="12.85546875" style="11" customWidth="1"/>
    <col min="17" max="17" width="9.140625" style="11"/>
    <col min="18" max="18" width="11.42578125" style="11" bestFit="1" customWidth="1"/>
    <col min="19" max="16384" width="9.140625" style="11"/>
  </cols>
  <sheetData>
    <row r="1" spans="1:22">
      <c r="A1" s="11" t="s">
        <v>9</v>
      </c>
      <c r="B1" s="11" t="s">
        <v>896</v>
      </c>
      <c r="C1" s="11" t="s">
        <v>26</v>
      </c>
      <c r="I1" s="11" t="s">
        <v>10</v>
      </c>
      <c r="J1" s="11" t="s">
        <v>11</v>
      </c>
      <c r="K1" s="11" t="s">
        <v>12</v>
      </c>
      <c r="L1" s="11" t="s">
        <v>879</v>
      </c>
      <c r="M1" s="11" t="s">
        <v>13</v>
      </c>
      <c r="R1" s="11" t="s">
        <v>10</v>
      </c>
      <c r="S1" s="11" t="s">
        <v>11</v>
      </c>
      <c r="T1" s="11" t="s">
        <v>12</v>
      </c>
      <c r="U1" s="11" t="s">
        <v>879</v>
      </c>
      <c r="V1" s="11" t="s">
        <v>13</v>
      </c>
    </row>
    <row r="2" spans="1:22" ht="15">
      <c r="A2" s="11" t="s">
        <v>14</v>
      </c>
      <c r="B2" s="11" t="s">
        <v>891</v>
      </c>
      <c r="C2" s="11" t="str">
        <f>IF(C1="Batting","Fielding","Batting")</f>
        <v>Batting</v>
      </c>
      <c r="E2" s="11" t="s">
        <v>15</v>
      </c>
      <c r="F2" s="11" t="str">
        <f ca="1">INDIRECT(B1&amp;"!N1")</f>
        <v>LF</v>
      </c>
      <c r="G2" s="18" t="str">
        <f ca="1">INDIRECT(B1&amp;"!O1")</f>
        <v>F Lewis</v>
      </c>
      <c r="H2" s="19" t="s">
        <v>17</v>
      </c>
      <c r="I2" s="11">
        <f ca="1">VLOOKUP(G2,INDIRECT($B$1&amp;"!A1:F100"),3,FALSE)</f>
        <v>51</v>
      </c>
      <c r="J2" s="11">
        <f ca="1">VLOOKUP(G2,INDIRECT($B$1&amp;"!A1:F100"),4,FALSE)</f>
        <v>53</v>
      </c>
      <c r="K2" s="11">
        <f t="shared" ref="K2:K9" ca="1" si="0">IFERROR(VLOOKUP(G2,INDIRECT($B$1&amp;"!A11:F100"),5,FALSE),20)</f>
        <v>60</v>
      </c>
      <c r="L2" s="11">
        <f t="shared" ref="L2:L9" ca="1" si="1">IFERROR(VLOOKUP(G2,INDIRECT($B$1&amp;"!A1:F100"),6,FALSE),0)</f>
        <v>65</v>
      </c>
      <c r="M2" s="11">
        <f t="shared" ref="M2:M9" ca="1" si="2">IF(VLOOKUP(G2,INDIRECT($B$1&amp;"!A1:G100"),7,FALSE)=0,50,VLOOKUP(G2,INDIRECT($B$1&amp;"!A1:G100"),7,FALSE))</f>
        <v>60</v>
      </c>
      <c r="N2" s="11" t="s">
        <v>16</v>
      </c>
      <c r="O2" s="11" t="str">
        <f ca="1">INDIRECT(B2&amp;"!N1")</f>
        <v>CF</v>
      </c>
      <c r="P2" s="11" t="str">
        <f ca="1">INDIRECT(B2&amp;"!O1")</f>
        <v>M Brantley</v>
      </c>
      <c r="Q2" s="11" t="s">
        <v>17</v>
      </c>
      <c r="R2" s="11">
        <f t="shared" ref="R2:R9" ca="1" si="3">IFERROR(VLOOKUP(P2,INDIRECT($B$2&amp;"!A1:F100"),3,FALSE),20)</f>
        <v>42</v>
      </c>
      <c r="S2" s="11">
        <f t="shared" ref="S2:S9" ca="1" si="4">IFERROR(VLOOKUP(P2,INDIRECT($B$2&amp;"!A1:F100"),4,FALSE),20)</f>
        <v>35</v>
      </c>
      <c r="T2" s="11">
        <f t="shared" ref="T2:T9" ca="1" si="5">IFERROR(VLOOKUP(P2,INDIRECT($B$2&amp;"!A1:F100"),5,FALSE),20)</f>
        <v>85</v>
      </c>
      <c r="U2" s="11">
        <f ca="1">IFERROR(VLOOKUP(P2,INDIRECT($B$2&amp;"!A1:F100"),6,FALSE),0)</f>
        <v>70</v>
      </c>
      <c r="V2" s="11">
        <f t="shared" ref="V2:V9" ca="1" si="6">IF(VLOOKUP(P2,INDIRECT($B$2&amp;"!A1:G100"),7,FALSE)=0,50,VLOOKUP(P2,INDIRECT($B$2&amp;"!A1:G100"),7,FALSE))</f>
        <v>65</v>
      </c>
    </row>
    <row r="3" spans="1:22">
      <c r="F3" s="11" t="str">
        <f ca="1">INDIRECT(B1&amp;"!N2")</f>
        <v>SS</v>
      </c>
      <c r="G3" s="11" t="str">
        <f ca="1">INDIRECT(B1&amp;"!O2")</f>
        <v>A Gonzalez</v>
      </c>
      <c r="I3" s="11">
        <f t="shared" ref="I3:I9" ca="1" si="7">VLOOKUP(G3,INDIRECT($B$1&amp;"!A1:F100"),3,FALSE)</f>
        <v>49</v>
      </c>
      <c r="J3" s="11">
        <f t="shared" ref="J3:J9" ca="1" si="8">VLOOKUP(G3,INDIRECT($B$1&amp;"!A1:F100"),4,FALSE)</f>
        <v>69</v>
      </c>
      <c r="K3" s="11">
        <f t="shared" ca="1" si="0"/>
        <v>70</v>
      </c>
      <c r="L3" s="11">
        <f t="shared" ca="1" si="1"/>
        <v>20</v>
      </c>
      <c r="M3" s="11">
        <f t="shared" ca="1" si="2"/>
        <v>60</v>
      </c>
      <c r="O3" s="11" t="str">
        <f ca="1">INDIRECT(B2&amp;"!N2")</f>
        <v>SS</v>
      </c>
      <c r="P3" s="11" t="str">
        <f ca="1">INDIRECT(B2&amp;"!O2")</f>
        <v>A Cabrera</v>
      </c>
      <c r="R3" s="11">
        <f t="shared" ca="1" si="3"/>
        <v>58</v>
      </c>
      <c r="S3" s="11">
        <f t="shared" ca="1" si="4"/>
        <v>39</v>
      </c>
      <c r="T3" s="11">
        <f t="shared" ca="1" si="5"/>
        <v>75</v>
      </c>
      <c r="U3" s="11">
        <f ca="1">IFERROR(VLOOKUP(P3,INDIRECT($B$2&amp;"!A1:F100"),6,FALSE),0)</f>
        <v>20</v>
      </c>
      <c r="V3" s="11">
        <f t="shared" ca="1" si="6"/>
        <v>80</v>
      </c>
    </row>
    <row r="4" spans="1:22">
      <c r="A4" s="11" t="s">
        <v>7</v>
      </c>
      <c r="B4" s="11">
        <v>0</v>
      </c>
      <c r="F4" s="11" t="str">
        <f ca="1">INDIRECT(B1&amp;"!N3")</f>
        <v>RF</v>
      </c>
      <c r="G4" s="11" t="str">
        <f ca="1">INDIRECT(B1&amp;"!O3")</f>
        <v>J Bautista</v>
      </c>
      <c r="I4" s="11">
        <f t="shared" ca="1" si="7"/>
        <v>49</v>
      </c>
      <c r="J4" s="11">
        <f t="shared" ca="1" si="8"/>
        <v>93</v>
      </c>
      <c r="K4" s="11">
        <f t="shared" ca="1" si="0"/>
        <v>60</v>
      </c>
      <c r="L4" s="11">
        <f t="shared" ca="1" si="1"/>
        <v>75</v>
      </c>
      <c r="M4" s="11">
        <f t="shared" ca="1" si="2"/>
        <v>25</v>
      </c>
      <c r="O4" s="11" t="str">
        <f ca="1">INDIRECT(B2&amp;"!N3")</f>
        <v>RF</v>
      </c>
      <c r="P4" s="11" t="str">
        <f ca="1">INDIRECT(B2&amp;"!O3")</f>
        <v>S Choo</v>
      </c>
      <c r="R4" s="11">
        <f t="shared" ca="1" si="3"/>
        <v>72</v>
      </c>
      <c r="S4" s="11">
        <f t="shared" ca="1" si="4"/>
        <v>67</v>
      </c>
      <c r="T4" s="11">
        <f t="shared" ca="1" si="5"/>
        <v>80</v>
      </c>
      <c r="U4" s="11">
        <f ca="1">IFERROR(VLOOKUP(P4,INDIRECT($B$2&amp;"!A1:F100"),6,FALSE),0)</f>
        <v>90</v>
      </c>
      <c r="V4" s="11">
        <f t="shared" ca="1" si="6"/>
        <v>35</v>
      </c>
    </row>
    <row r="5" spans="1:22">
      <c r="F5" s="11" t="str">
        <f ca="1">INDIRECT(B1&amp;"!N4")</f>
        <v>CF</v>
      </c>
      <c r="G5" s="11" t="str">
        <f ca="1">INDIRECT(B1&amp;"!O4")</f>
        <v>V Wells</v>
      </c>
      <c r="I5" s="11">
        <f t="shared" ca="1" si="7"/>
        <v>57</v>
      </c>
      <c r="J5" s="11">
        <f t="shared" ca="1" si="8"/>
        <v>73</v>
      </c>
      <c r="K5" s="11">
        <f t="shared" ca="1" si="0"/>
        <v>75</v>
      </c>
      <c r="L5" s="11">
        <f t="shared" ca="1" si="1"/>
        <v>80</v>
      </c>
      <c r="M5" s="11">
        <f t="shared" ca="1" si="2"/>
        <v>35</v>
      </c>
      <c r="O5" s="11" t="str">
        <f ca="1">INDIRECT(B2&amp;"!N4")</f>
        <v>LF</v>
      </c>
      <c r="P5" s="11" t="str">
        <f ca="1">INDIRECT(B2&amp;"!O4")</f>
        <v>S Duncan</v>
      </c>
      <c r="R5" s="11">
        <f t="shared" ca="1" si="3"/>
        <v>33</v>
      </c>
      <c r="S5" s="11">
        <f t="shared" ca="1" si="4"/>
        <v>54</v>
      </c>
      <c r="T5" s="11">
        <f t="shared" ca="1" si="5"/>
        <v>45</v>
      </c>
      <c r="U5" s="11">
        <f ca="1">IFERROR(VLOOKUP(P5,INDIRECT($B$2&amp;"!A1:F100"),6,FALSE),0)</f>
        <v>55</v>
      </c>
      <c r="V5" s="11">
        <f t="shared" ca="1" si="6"/>
        <v>50</v>
      </c>
    </row>
    <row r="6" spans="1:22">
      <c r="A6" s="11" t="s">
        <v>8</v>
      </c>
      <c r="B6" s="11">
        <v>1</v>
      </c>
      <c r="C6" s="11" t="str">
        <f>IF(C1="Fielding","Top","Bottom")</f>
        <v>Top</v>
      </c>
      <c r="F6" s="11" t="str">
        <f ca="1">INDIRECT(B1&amp;"!N5")</f>
        <v>DH</v>
      </c>
      <c r="G6" s="11" t="str">
        <f ca="1">INDIRECT(B1&amp;"!O5")</f>
        <v>A Lind</v>
      </c>
      <c r="I6" s="11">
        <f t="shared" ca="1" si="7"/>
        <v>37</v>
      </c>
      <c r="J6" s="11">
        <f t="shared" ca="1" si="8"/>
        <v>55</v>
      </c>
      <c r="K6" s="11">
        <f t="shared" ca="1" si="0"/>
        <v>40</v>
      </c>
      <c r="L6" s="11">
        <f t="shared" ca="1" si="1"/>
        <v>20</v>
      </c>
      <c r="M6" s="11">
        <f t="shared" ca="1" si="2"/>
        <v>40</v>
      </c>
      <c r="O6" s="11" t="str">
        <f ca="1">INDIRECT(B2&amp;"!N5")</f>
        <v>C</v>
      </c>
      <c r="P6" s="11" t="str">
        <f ca="1">INDIRECT(B2&amp;"!O5")</f>
        <v>C Santana</v>
      </c>
      <c r="R6" s="11">
        <f t="shared" ca="1" si="3"/>
        <v>49</v>
      </c>
      <c r="S6" s="11">
        <f t="shared" ca="1" si="4"/>
        <v>63</v>
      </c>
      <c r="T6" s="11">
        <f t="shared" ca="1" si="5"/>
        <v>30</v>
      </c>
      <c r="U6" s="11">
        <f ca="1">IFERROR(VLOOKUP(P6,INDIRECT($B$2&amp;"!A1:F100"),6,FALSE),0)</f>
        <v>80</v>
      </c>
      <c r="V6" s="11">
        <f t="shared" ca="1" si="6"/>
        <v>60</v>
      </c>
    </row>
    <row r="7" spans="1:22">
      <c r="A7" s="11" t="s">
        <v>18</v>
      </c>
      <c r="B7" s="11">
        <v>0</v>
      </c>
      <c r="F7" s="11" t="str">
        <f ca="1">INDIRECT(B1&amp;"!N6")</f>
        <v>C</v>
      </c>
      <c r="G7" s="11" t="str">
        <f ca="1">INDIRECT(B1&amp;"!O6")</f>
        <v>J Buck</v>
      </c>
      <c r="I7" s="11">
        <f t="shared" ca="1" si="7"/>
        <v>61</v>
      </c>
      <c r="J7" s="11">
        <f t="shared" ca="1" si="8"/>
        <v>68</v>
      </c>
      <c r="K7" s="11">
        <f t="shared" ca="1" si="0"/>
        <v>40</v>
      </c>
      <c r="L7" s="11">
        <f t="shared" ca="1" si="1"/>
        <v>60</v>
      </c>
      <c r="M7" s="11">
        <f t="shared" ca="1" si="2"/>
        <v>55</v>
      </c>
      <c r="O7" s="11" t="str">
        <f ca="1">INDIRECT(B2&amp;"!N6")</f>
        <v>DH</v>
      </c>
      <c r="P7" s="11" t="str">
        <f ca="1">INDIRECT(B2&amp;"!O6")</f>
        <v>T Hafner</v>
      </c>
      <c r="R7" s="11">
        <f t="shared" ca="1" si="3"/>
        <v>60</v>
      </c>
      <c r="S7" s="11">
        <f t="shared" ca="1" si="4"/>
        <v>60</v>
      </c>
      <c r="T7" s="11">
        <f t="shared" ca="1" si="5"/>
        <v>25</v>
      </c>
      <c r="U7" s="11">
        <f t="shared" ref="U7:U9" ca="1" si="9">IFERROR(VLOOKUP(P7,INDIRECT($B$2&amp;"!A1:F100"),6,FALSE),0)</f>
        <v>10</v>
      </c>
      <c r="V7" s="11">
        <f t="shared" ca="1" si="6"/>
        <v>10</v>
      </c>
    </row>
    <row r="8" spans="1:22">
      <c r="A8" s="11" t="s">
        <v>19</v>
      </c>
      <c r="B8" s="11">
        <v>0</v>
      </c>
      <c r="F8" s="11" t="str">
        <f ca="1">INDIRECT(B1&amp;"!N7")</f>
        <v>1B</v>
      </c>
      <c r="G8" s="11" t="str">
        <f ca="1">INDIRECT(B1&amp;"!O7")</f>
        <v>L Overbay</v>
      </c>
      <c r="I8" s="11">
        <f t="shared" ca="1" si="7"/>
        <v>40</v>
      </c>
      <c r="J8" s="11">
        <f t="shared" ca="1" si="8"/>
        <v>57</v>
      </c>
      <c r="K8" s="11">
        <f t="shared" ca="1" si="0"/>
        <v>45</v>
      </c>
      <c r="L8" s="11">
        <f t="shared" ca="1" si="1"/>
        <v>20</v>
      </c>
      <c r="M8" s="11">
        <f t="shared" ca="1" si="2"/>
        <v>40</v>
      </c>
      <c r="O8" s="11" t="str">
        <f ca="1">INDIRECT(B2&amp;"!N7")</f>
        <v>1B</v>
      </c>
      <c r="P8" s="11" t="str">
        <f ca="1">INDIRECT(B2&amp;"!O7")</f>
        <v>M LaPorta</v>
      </c>
      <c r="R8" s="11">
        <f t="shared" ca="1" si="3"/>
        <v>28</v>
      </c>
      <c r="S8" s="11">
        <f t="shared" ca="1" si="4"/>
        <v>42</v>
      </c>
      <c r="T8" s="11">
        <f t="shared" ca="1" si="5"/>
        <v>30</v>
      </c>
      <c r="U8" s="11">
        <f t="shared" ca="1" si="9"/>
        <v>20</v>
      </c>
      <c r="V8" s="11">
        <f t="shared" ca="1" si="6"/>
        <v>20</v>
      </c>
    </row>
    <row r="9" spans="1:22">
      <c r="A9" s="11" t="s">
        <v>20</v>
      </c>
      <c r="B9" s="11">
        <v>0</v>
      </c>
      <c r="F9" s="11" t="str">
        <f ca="1">INDIRECT(B1&amp;"!N8")</f>
        <v>3B</v>
      </c>
      <c r="G9" s="11" t="str">
        <f ca="1">INDIRECT(B1&amp;"!O8")</f>
        <v>E Encarnacion</v>
      </c>
      <c r="I9" s="11">
        <f t="shared" ca="1" si="7"/>
        <v>40</v>
      </c>
      <c r="J9" s="11">
        <f t="shared" ca="1" si="8"/>
        <v>66</v>
      </c>
      <c r="K9" s="11">
        <f t="shared" ca="1" si="0"/>
        <v>70</v>
      </c>
      <c r="L9" s="11">
        <f t="shared" ca="1" si="1"/>
        <v>20</v>
      </c>
      <c r="M9" s="11">
        <f t="shared" ca="1" si="2"/>
        <v>60</v>
      </c>
      <c r="O9" s="11" t="str">
        <f ca="1">INDIRECT(B2&amp;"!N8")</f>
        <v>2B</v>
      </c>
      <c r="P9" s="11" t="str">
        <f ca="1">INDIRECT(B2&amp;"!O8")</f>
        <v>L Valbuena</v>
      </c>
      <c r="R9" s="11">
        <f t="shared" ca="1" si="3"/>
        <v>12</v>
      </c>
      <c r="S9" s="11">
        <f t="shared" ca="1" si="4"/>
        <v>22</v>
      </c>
      <c r="T9" s="11">
        <f t="shared" ca="1" si="5"/>
        <v>75</v>
      </c>
      <c r="U9" s="11">
        <f t="shared" ca="1" si="9"/>
        <v>20</v>
      </c>
      <c r="V9" s="11">
        <f t="shared" ca="1" si="6"/>
        <v>70</v>
      </c>
    </row>
    <row r="10" spans="1:22">
      <c r="A10" s="11" t="s">
        <v>21</v>
      </c>
      <c r="B10" s="11">
        <v>0</v>
      </c>
      <c r="F10" s="11" t="str">
        <f ca="1">INDIRECT(B1&amp;"!N9")</f>
        <v>2B</v>
      </c>
      <c r="G10" s="11" t="str">
        <f ca="1">INDIRECT(B1&amp;"!O9")</f>
        <v>J McDonald</v>
      </c>
      <c r="I10" s="11">
        <f ca="1">IF(F10="P",20,IFERROR(VLOOKUP(G10,INDIRECT($B$1&amp;"!A1:F100"),3,FALSE),20))</f>
        <v>44</v>
      </c>
      <c r="J10" s="11">
        <f ca="1">IF(F10="P",10,VLOOKUP(G10,INDIRECT($B$1&amp;"!A1:F100"),4,FALSE))</f>
        <v>61</v>
      </c>
      <c r="K10" s="11">
        <f ca="1">IF(F10="P",25,IFERROR(VLOOKUP(G10,INDIRECT($B$1&amp;"!A1:F100"),5,FALSE),20))</f>
        <v>75</v>
      </c>
      <c r="L10" s="11">
        <f t="shared" ref="L10" ca="1" si="10">IFERROR(VLOOKUP(G10,INDIRECT($B$1&amp;"!A18:F100"),6,FALSE),0)</f>
        <v>20</v>
      </c>
      <c r="M10" s="11">
        <f ca="1">IF(F10="P",60,IF(VLOOKUP(G10,INDIRECT($B$1&amp;"!A1:G100"),7,FALSE)=0,50,VLOOKUP(G10,INDIRECT($B$1&amp;"!A1:G100"),7,FALSE)))</f>
        <v>70</v>
      </c>
      <c r="O10" s="11" t="str">
        <f ca="1">INDIRECT(B2&amp;"!N9")</f>
        <v>3B</v>
      </c>
      <c r="P10" s="11" t="str">
        <f ca="1">INDIRECT(B2&amp;"!O9")</f>
        <v>J Nix</v>
      </c>
      <c r="R10" s="11">
        <f ca="1">IF(O10="P",20,IFERROR(VLOOKUP(P10,INDIRECT($B$2&amp;"!A1:F100"),3,FALSE),20))</f>
        <v>35</v>
      </c>
      <c r="S10" s="11">
        <f ca="1">IF(O10="P",10,IFERROR(VLOOKUP(P10,INDIRECT($B$2&amp;"!A20:F100"),4,FALSE),20))</f>
        <v>54</v>
      </c>
      <c r="T10" s="11">
        <f ca="1">IF(O10="P",25,IFERROR(VLOOKUP(P10,INDIRECT($B$2&amp;"!A18:F100"),5,FALSE),20))</f>
        <v>65</v>
      </c>
      <c r="U10" s="11">
        <f ca="1">IFERROR(VLOOKUP(P10,INDIRECT($B$2&amp;"!A20:F100"),6,FALSE),0)</f>
        <v>20</v>
      </c>
      <c r="V10" s="11">
        <f ca="1">IF(O10="P",60,IF(VLOOKUP(P10,INDIRECT($B$2&amp;"!A1:G100"),7,FALSE)=0,50,VLOOKUP(P10,INDIRECT($B$2&amp;"!A1:G100"),7,FALSE)))</f>
        <v>55</v>
      </c>
    </row>
    <row r="11" spans="1:22">
      <c r="A11" s="11" t="s">
        <v>22</v>
      </c>
      <c r="B11" s="11" t="s">
        <v>504</v>
      </c>
      <c r="C11" s="11">
        <f>IF(B11="N",1.3,0.4)</f>
        <v>1.3</v>
      </c>
      <c r="I11" s="11" t="s">
        <v>23</v>
      </c>
      <c r="J11" s="11" t="s">
        <v>24</v>
      </c>
      <c r="K11" s="11" t="s">
        <v>25</v>
      </c>
      <c r="R11" s="11" t="s">
        <v>23</v>
      </c>
      <c r="S11" s="11" t="s">
        <v>24</v>
      </c>
      <c r="T11" s="11" t="s">
        <v>25</v>
      </c>
    </row>
    <row r="12" spans="1:22">
      <c r="F12" s="11" t="str">
        <f ca="1">INDIRECT(B1&amp;"!N11")</f>
        <v>P</v>
      </c>
      <c r="G12" s="11" t="str">
        <f ca="1">INDIRECT(B1&amp;"!O11")</f>
        <v>S Marcum</v>
      </c>
      <c r="I12" s="11">
        <f ca="1">IFERROR(VLOOKUP(G12,INDIRECT($B$1&amp;"!A1:F100"),3,FALSE),10)</f>
        <v>68</v>
      </c>
      <c r="J12" s="11">
        <f ca="1">IFERROR(VLOOKUP(G12,INDIRECT($B$1&amp;"!A1:F100"),4,FALSE),3)</f>
        <v>1</v>
      </c>
      <c r="K12" s="11">
        <f ca="1">IF(F12&lt;&gt;"P",0,IF(J12=1,IF(H13&gt;24,IF(I12&gt;50,50-(H13-24),I12-(H13-24)),I12),IF(J12=2,IF(H13&gt;6,IF(I12&gt;50,50-2*(H13-6),I12-2*(H13-6)),I12),IF(J12=3,IF(H13&gt;3,IF(I12&gt;50,50-3*(H13-3),I12-3*(H13-3)),I12),50))))</f>
        <v>68</v>
      </c>
      <c r="O12" s="11" t="str">
        <f ca="1">INDIRECT(B2&amp;"!N11")</f>
        <v>P</v>
      </c>
      <c r="P12" s="11" t="str">
        <f ca="1">INDIRECT(B2&amp;"!O11")</f>
        <v>J Westbrook</v>
      </c>
      <c r="R12" s="11">
        <f ca="1">IFERROR(VLOOKUP(P12,INDIRECT($B$2&amp;"!A1:F100"),3,FALSE),10)</f>
        <v>47</v>
      </c>
      <c r="S12" s="11">
        <f ca="1">IFERROR(VLOOKUP(P12,INDIRECT($B$2&amp;"!A1:F100"),4,FALSE),3)</f>
        <v>1</v>
      </c>
      <c r="T12" s="11">
        <f ca="1">IF(O12&lt;&gt;"P",0,IF(S12=1,IF(Q13&gt;24,IF(R12&gt;50,50-(Q13-24),R12-(Q13-24)),R12),IF(S12=2,IF(Q13&gt;6,IF(R12&gt;50,50-2*(Q13-6),R12-2*(Q13-6)),R12),IF(S12=3,IF(Q13&gt;3,IF(R12&gt;50,50-3*(Q13-3),R12-3*(Q13-3)),R12),50))))</f>
        <v>47</v>
      </c>
    </row>
    <row r="13" spans="1:22">
      <c r="A13" s="11" t="s">
        <v>26</v>
      </c>
      <c r="B13" s="11" t="s">
        <v>27</v>
      </c>
      <c r="C13" s="11" t="str">
        <f ca="1">IF($C$1="Batting",INDIRECT(B2&amp;"!O11"),INDIRECT(B1&amp;"!O11"))</f>
        <v>S Marcum</v>
      </c>
      <c r="D13" s="11">
        <f ca="1">IF(C1="Fielding",VLOOKUP(C13,G12:K12,5,FALSE),VLOOKUP(C13,P12:T12,5,FALSE))</f>
        <v>68</v>
      </c>
      <c r="G13" s="11" t="s">
        <v>28</v>
      </c>
      <c r="P13" s="11" t="s">
        <v>28</v>
      </c>
    </row>
    <row r="14" spans="1:22">
      <c r="B14" s="11" t="s">
        <v>29</v>
      </c>
      <c r="C14" s="11" t="str">
        <f t="shared" ref="C14:C21" ca="1" si="11">IF($C$1="Batting",VLOOKUP(B14,$O$2:$P$12,2,FALSE),VLOOKUP(B14,$F$2:$G$12,2,FALSE))</f>
        <v>J Buck</v>
      </c>
      <c r="D14" s="11">
        <f ca="1">IF(C1="Fielding",VLOOKUP(C14,G2:L10,6,FALSE),VLOOKUP(C14,P2:U10,6,FALSE))</f>
        <v>60</v>
      </c>
      <c r="F14" s="11" t="s">
        <v>30</v>
      </c>
      <c r="O14" s="11" t="s">
        <v>30</v>
      </c>
    </row>
    <row r="15" spans="1:22">
      <c r="B15" s="11" t="s">
        <v>31</v>
      </c>
      <c r="C15" s="11" t="str">
        <f t="shared" ca="1" si="11"/>
        <v>L Overbay</v>
      </c>
    </row>
    <row r="16" spans="1:22">
      <c r="B16" s="11" t="s">
        <v>32</v>
      </c>
      <c r="C16" s="11" t="str">
        <f t="shared" ca="1" si="11"/>
        <v>J McDonald</v>
      </c>
    </row>
    <row r="17" spans="1:8">
      <c r="B17" s="11" t="s">
        <v>33</v>
      </c>
      <c r="C17" s="11" t="str">
        <f t="shared" ca="1" si="11"/>
        <v>E Encarnacion</v>
      </c>
    </row>
    <row r="18" spans="1:8">
      <c r="B18" s="11" t="s">
        <v>34</v>
      </c>
      <c r="C18" s="11" t="str">
        <f t="shared" ca="1" si="11"/>
        <v>A Gonzalez</v>
      </c>
    </row>
    <row r="19" spans="1:8">
      <c r="B19" s="11" t="s">
        <v>35</v>
      </c>
      <c r="C19" s="11" t="str">
        <f t="shared" ca="1" si="11"/>
        <v>F Lewis</v>
      </c>
      <c r="D19" s="11">
        <f ca="1">IF(C1="Fielding",VLOOKUP(C19,G2:L10,6,FALSE),VLOOKUP(C19,P2:U10,6,FALSE))</f>
        <v>65</v>
      </c>
      <c r="E19" s="11" t="str">
        <f ca="1">C19&amp;" ("&amp;D19&amp;")"</f>
        <v>F Lewis (65)</v>
      </c>
    </row>
    <row r="20" spans="1:8">
      <c r="B20" s="11" t="s">
        <v>36</v>
      </c>
      <c r="C20" s="11" t="str">
        <f t="shared" ca="1" si="11"/>
        <v>V Wells</v>
      </c>
      <c r="D20" s="11">
        <f ca="1">IF(C1="Fielding",VLOOKUP(C20,G2:L10,6,FALSE),VLOOKUP(C20,P2:U10,6,FALSE))</f>
        <v>80</v>
      </c>
      <c r="E20" s="11" t="str">
        <f t="shared" ref="E20:E21" ca="1" si="12">C20&amp;" ("&amp;D20&amp;")"</f>
        <v>V Wells (80)</v>
      </c>
    </row>
    <row r="21" spans="1:8">
      <c r="B21" s="11" t="s">
        <v>37</v>
      </c>
      <c r="C21" s="11" t="str">
        <f t="shared" ca="1" si="11"/>
        <v>J Bautista</v>
      </c>
      <c r="D21" s="11">
        <f ca="1">IF(C1="Fielding",VLOOKUP(C21,G2:L10,6,FALSE),VLOOKUP(C21,P2:U10,6,FALSE))</f>
        <v>75</v>
      </c>
      <c r="E21" s="11" t="str">
        <f t="shared" ca="1" si="12"/>
        <v>J Bautista (75)</v>
      </c>
    </row>
    <row r="22" spans="1:8">
      <c r="D22" s="11" t="s">
        <v>10</v>
      </c>
      <c r="E22" s="11" t="s">
        <v>11</v>
      </c>
      <c r="F22" s="11" t="s">
        <v>12</v>
      </c>
      <c r="G22" s="11" t="s">
        <v>13</v>
      </c>
      <c r="H22" s="11" t="s">
        <v>38</v>
      </c>
    </row>
    <row r="23" spans="1:8">
      <c r="A23" s="11">
        <v>0</v>
      </c>
      <c r="B23" s="11" t="s">
        <v>39</v>
      </c>
      <c r="C23" s="11" t="str">
        <f ca="1">IF(C1="Fielding",INDEX(P:P,MATCH("*",Q:Q,0)),INDEX(G:G,MATCH("*",H:H,0)))</f>
        <v>M Brantley</v>
      </c>
      <c r="D23" s="11">
        <f ca="1">IFERROR(VLOOKUP(C23,G2:K10,3,FALSE),0)+IFERROR(VLOOKUP(C23,P2:T10,3,FALSE),0)</f>
        <v>42</v>
      </c>
      <c r="E23" s="11">
        <f ca="1">IFERROR(VLOOKUP(C23,G2:K10,4,FALSE),0)+IFERROR(VLOOKUP(C23,P2:T10,4,FALSE),0)</f>
        <v>35</v>
      </c>
      <c r="F23" s="11">
        <f ca="1">IFERROR(VLOOKUP(C23,G2:K10,5,FALSE),0)+IFERROR(VLOOKUP(C23,P2:T10,5,FALSE),0)</f>
        <v>85</v>
      </c>
      <c r="G23" s="11">
        <f ca="1">IFERROR(VLOOKUP(C23,G2:M10,7,FALSE),0)+IFERROR(VLOOKUP(C23,P2:V10,7,FALSE),0)</f>
        <v>65</v>
      </c>
      <c r="H23" s="11">
        <f ca="1">F23-50</f>
        <v>35</v>
      </c>
    </row>
    <row r="24" spans="1:8">
      <c r="A24" s="11">
        <v>1</v>
      </c>
      <c r="B24" s="11" t="s">
        <v>40</v>
      </c>
      <c r="D24" s="11">
        <f ca="1">IFERROR(VLOOKUP(C24,G2:K10,3,FALSE),0)+IFERROR(VLOOKUP(C24,P2:T10,3,FALSE),0)</f>
        <v>0</v>
      </c>
      <c r="E24" s="11">
        <f ca="1">IFERROR(VLOOKUP(C24,G2:K10,4,FALSE),0)+IFERROR(VLOOKUP(C24,P2:T10,4,FALSE),0)</f>
        <v>0</v>
      </c>
      <c r="F24" s="11">
        <f ca="1">IFERROR(VLOOKUP(C24,G2:K10,5,FALSE),0)+IFERROR(VLOOKUP(C24,P2:T10,5,FALSE),0)</f>
        <v>0</v>
      </c>
      <c r="G24" s="11">
        <f ca="1">IFERROR(VLOOKUP(C24,G2:M10,7,FALSE),0)+IFERROR(VLOOKUP(C24,P2:V10,7,FALSE),0)</f>
        <v>0</v>
      </c>
      <c r="H24" s="11">
        <f ca="1">F24-50</f>
        <v>-50</v>
      </c>
    </row>
    <row r="25" spans="1:8">
      <c r="A25" s="11">
        <v>2</v>
      </c>
      <c r="B25" s="11" t="s">
        <v>41</v>
      </c>
      <c r="D25" s="11">
        <f ca="1">IFERROR(VLOOKUP(C25,G2:K10,3,FALSE),0)+IFERROR(VLOOKUP(C25,P2:T10,3,FALSE),0)</f>
        <v>0</v>
      </c>
      <c r="E25" s="11">
        <f ca="1">IFERROR(VLOOKUP(C25,G2:K10,4,FALSE),0)+IFERROR(VLOOKUP(C25,P2:T10,4,FALSE),0)</f>
        <v>0</v>
      </c>
      <c r="F25" s="11">
        <f ca="1">IFERROR(VLOOKUP(C25,G2:K10,5,FALSE),0)+IFERROR(VLOOKUP(C25,P2:T10,5,FALSE),0)</f>
        <v>0</v>
      </c>
      <c r="G25" s="11">
        <f ca="1">IFERROR(VLOOKUP(C25,G2:M10,7,FALSE),0)+IFERROR(VLOOKUP(C25,P2:V10,7,FALSE),0)</f>
        <v>0</v>
      </c>
      <c r="H25" s="11">
        <f t="shared" ref="H25:H26" ca="1" si="13">F25-50</f>
        <v>-50</v>
      </c>
    </row>
    <row r="26" spans="1:8">
      <c r="A26" s="11">
        <v>3</v>
      </c>
      <c r="B26" s="11" t="s">
        <v>42</v>
      </c>
      <c r="D26" s="11">
        <f ca="1">IFERROR(VLOOKUP(C26,G2:K10,3,FALSE),0)+IFERROR(VLOOKUP(C26,P2:T10,3,FALSE),0)</f>
        <v>0</v>
      </c>
      <c r="E26" s="11">
        <f ca="1">IFERROR(VLOOKUP(C26,G2:K10,4,FALSE),0)+IFERROR(VLOOKUP(C26,P2:T10,4,FALSE),0)</f>
        <v>0</v>
      </c>
      <c r="F26" s="11">
        <f ca="1">IFERROR(VLOOKUP(C26,G2:K10,5,FALSE),0)+IFERROR(VLOOKUP(C26,P2:T10,5,FALSE),0)</f>
        <v>0</v>
      </c>
      <c r="G26" s="11">
        <f ca="1">IFERROR(VLOOKUP(C26,G2:M10,7,FALSE),0)+IFERROR(VLOOKUP(C26,P2:V10,7,FALSE),0)</f>
        <v>0</v>
      </c>
      <c r="H26" s="11">
        <f t="shared" ca="1" si="13"/>
        <v>-50</v>
      </c>
    </row>
    <row r="28" spans="1:8">
      <c r="C28" s="11">
        <f ca="1">COUNTA(C23:C26)</f>
        <v>1</v>
      </c>
    </row>
    <row r="30" spans="1:8">
      <c r="A30" s="11" t="s">
        <v>43</v>
      </c>
      <c r="B30" s="11" t="s">
        <v>893</v>
      </c>
      <c r="C30" s="11" t="str">
        <f ca="1">IF(B30="left field",C19,IF(B30="left-center field",C20,IF(B30="center field",C20,IF(B30="right-center field",C21,IF(B30="right field",C21,"")))))</f>
        <v>V Wells</v>
      </c>
      <c r="D30" s="11">
        <f ca="1">VLOOKUP(C30,C13:D21,2,FALSE)</f>
        <v>80</v>
      </c>
      <c r="E30" s="11">
        <v>19</v>
      </c>
    </row>
    <row r="32" spans="1:8">
      <c r="A32" s="20" t="s">
        <v>44</v>
      </c>
      <c r="C32" s="11">
        <f>ABS('Field of Play'!M2-'Field of Play'!M3)</f>
        <v>0</v>
      </c>
    </row>
    <row r="33" spans="1:20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</row>
    <row r="34" spans="1:20">
      <c r="A34" s="12" t="s">
        <v>45</v>
      </c>
      <c r="B34" s="51" t="s">
        <v>894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1:20">
      <c r="A35" s="21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</row>
    <row r="36" spans="1:20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1:20">
      <c r="A37" s="21" t="s">
        <v>46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</row>
    <row r="38" spans="1:20">
      <c r="B38" s="12">
        <v>1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>
      <c r="A39" s="12" t="s">
        <v>47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</row>
    <row r="40" spans="1:20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</row>
    <row r="41" spans="1:20">
      <c r="A41" s="21" t="s">
        <v>48</v>
      </c>
      <c r="B41" s="12"/>
      <c r="C41" s="12">
        <v>42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</row>
    <row r="42" spans="1:20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</row>
    <row r="43" spans="1:20">
      <c r="A43" s="12" t="s">
        <v>49</v>
      </c>
      <c r="B43" s="51" t="s">
        <v>892</v>
      </c>
      <c r="C43" s="51" t="s">
        <v>892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</row>
    <row r="44" spans="1:20">
      <c r="A44" s="12" t="s">
        <v>50</v>
      </c>
      <c r="B44" s="51" t="s">
        <v>891</v>
      </c>
      <c r="C44" s="51" t="s">
        <v>891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</row>
    <row r="45" spans="1:20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</row>
    <row r="46" spans="1:20">
      <c r="A46" s="12" t="s">
        <v>51</v>
      </c>
      <c r="B46" s="51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</row>
    <row r="47" spans="1:20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</row>
    <row r="48" spans="1:20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</row>
    <row r="49" spans="1:20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</row>
    <row r="50" spans="1:20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</row>
    <row r="52" spans="1:20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20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</row>
    <row r="55" spans="1:20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</row>
    <row r="57" spans="1:20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</row>
    <row r="59" spans="1:20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</row>
    <row r="61" spans="1:20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</row>
    <row r="63" spans="1:20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</row>
    <row r="64" spans="1:20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</row>
    <row r="65" spans="1:20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</row>
    <row r="67" spans="1:20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</row>
    <row r="68" spans="1:20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</row>
    <row r="69" spans="1:20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</row>
    <row r="70" spans="1:20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</row>
    <row r="71" spans="1:20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</row>
    <row r="72" spans="1:20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</row>
    <row r="73" spans="1:20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</row>
    <row r="74" spans="1:20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</row>
    <row r="75" spans="1:20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</row>
    <row r="76" spans="1:20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</row>
    <row r="77" spans="1:20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</row>
    <row r="78" spans="1:20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</row>
    <row r="79" spans="1:20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</row>
    <row r="80" spans="1:20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</row>
    <row r="81" spans="1:20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</row>
    <row r="82" spans="1:20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</row>
    <row r="83" spans="1:20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</row>
    <row r="84" spans="1:20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</row>
    <row r="85" spans="1:20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</row>
    <row r="86" spans="1:20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</row>
    <row r="87" spans="1:20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</row>
    <row r="88" spans="1:20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</row>
    <row r="89" spans="1:20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</row>
    <row r="90" spans="1:20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</row>
    <row r="91" spans="1:20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</row>
    <row r="92" spans="1:20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</row>
    <row r="93" spans="1:20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</row>
    <row r="94" spans="1:20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</row>
    <row r="95" spans="1:20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</row>
    <row r="96" spans="1:20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</row>
    <row r="97" spans="1:20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</row>
    <row r="98" spans="1:20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</row>
    <row r="99" spans="1:20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</row>
    <row r="100" spans="1:20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</row>
    <row r="101" spans="1:20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</row>
    <row r="102" spans="1:20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</row>
    <row r="103" spans="1:20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</row>
    <row r="104" spans="1:20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</row>
    <row r="105" spans="1:20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</row>
    <row r="106" spans="1:20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</row>
    <row r="107" spans="1:20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</row>
    <row r="108" spans="1:20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</row>
    <row r="109" spans="1:20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</row>
    <row r="110" spans="1:20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</row>
    <row r="111" spans="1:20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</row>
    <row r="112" spans="1:20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</row>
    <row r="113" spans="1:20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</row>
    <row r="114" spans="1:20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</row>
    <row r="115" spans="1:20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</row>
    <row r="116" spans="1:20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K98"/>
  <sheetViews>
    <sheetView workbookViewId="0">
      <selection activeCell="A99" sqref="A99"/>
    </sheetView>
  </sheetViews>
  <sheetFormatPr defaultRowHeight="12"/>
  <sheetData>
    <row r="1" spans="1:11" ht="12.75" thickBot="1">
      <c r="A1" s="63" t="s">
        <v>505</v>
      </c>
      <c r="B1" s="64"/>
      <c r="C1" s="64"/>
      <c r="D1" s="33">
        <v>0.26100000000000001</v>
      </c>
    </row>
    <row r="2" spans="1:11" ht="12.75" thickBot="1">
      <c r="A2" s="36"/>
      <c r="B2" s="36"/>
      <c r="C2" s="36"/>
      <c r="D2" s="37"/>
    </row>
    <row r="3" spans="1:11">
      <c r="A3" s="65" t="s">
        <v>536</v>
      </c>
      <c r="B3" s="66"/>
      <c r="C3" s="66"/>
      <c r="D3" s="66"/>
      <c r="E3" s="66"/>
      <c r="F3" s="66"/>
      <c r="G3" s="66"/>
      <c r="H3" s="66"/>
      <c r="I3" s="66"/>
      <c r="J3" s="66"/>
      <c r="K3" s="67"/>
    </row>
    <row r="4" spans="1:11" ht="12.75" thickBot="1">
      <c r="A4" s="68"/>
      <c r="B4" s="69"/>
      <c r="C4" s="69"/>
      <c r="D4" s="69"/>
      <c r="E4" s="69"/>
      <c r="F4" s="69"/>
      <c r="G4" s="69"/>
      <c r="H4" s="69"/>
      <c r="I4" s="69"/>
      <c r="J4" s="69"/>
      <c r="K4" s="70"/>
    </row>
    <row r="6" spans="1:11">
      <c r="A6" t="s">
        <v>506</v>
      </c>
    </row>
    <row r="7" spans="1:11">
      <c r="A7" t="s">
        <v>507</v>
      </c>
    </row>
    <row r="9" spans="1:11">
      <c r="A9" t="s">
        <v>508</v>
      </c>
    </row>
    <row r="10" spans="1:11">
      <c r="A10" t="s">
        <v>510</v>
      </c>
    </row>
    <row r="12" spans="1:11">
      <c r="A12" t="s">
        <v>509</v>
      </c>
    </row>
    <row r="13" spans="1:11">
      <c r="A13" t="s">
        <v>511</v>
      </c>
    </row>
    <row r="15" spans="1:11">
      <c r="A15" s="34" t="s">
        <v>512</v>
      </c>
    </row>
    <row r="16" spans="1:11">
      <c r="B16" t="s">
        <v>513</v>
      </c>
    </row>
    <row r="17" spans="1:2">
      <c r="B17" t="s">
        <v>514</v>
      </c>
    </row>
    <row r="19" spans="1:2">
      <c r="A19" s="34" t="s">
        <v>515</v>
      </c>
    </row>
    <row r="20" spans="1:2">
      <c r="B20" t="s">
        <v>516</v>
      </c>
    </row>
    <row r="21" spans="1:2">
      <c r="B21" t="s">
        <v>517</v>
      </c>
    </row>
    <row r="23" spans="1:2">
      <c r="A23" s="34" t="s">
        <v>518</v>
      </c>
    </row>
    <row r="24" spans="1:2">
      <c r="B24" s="34" t="s">
        <v>520</v>
      </c>
    </row>
    <row r="25" spans="1:2">
      <c r="B25" s="34" t="s">
        <v>519</v>
      </c>
    </row>
    <row r="26" spans="1:2">
      <c r="B26" s="34" t="s">
        <v>521</v>
      </c>
    </row>
    <row r="27" spans="1:2">
      <c r="B27" s="34" t="s">
        <v>522</v>
      </c>
    </row>
    <row r="28" spans="1:2">
      <c r="B28" s="34" t="s">
        <v>523</v>
      </c>
    </row>
    <row r="29" spans="1:2">
      <c r="B29" s="34" t="s">
        <v>524</v>
      </c>
    </row>
    <row r="30" spans="1:2">
      <c r="B30" s="34" t="s">
        <v>525</v>
      </c>
    </row>
    <row r="31" spans="1:2">
      <c r="B31" s="34" t="s">
        <v>526</v>
      </c>
    </row>
    <row r="33" spans="1:11">
      <c r="B33" s="35" t="s">
        <v>527</v>
      </c>
    </row>
    <row r="35" spans="1:11">
      <c r="A35" t="s">
        <v>528</v>
      </c>
    </row>
    <row r="36" spans="1:11">
      <c r="B36" t="s">
        <v>529</v>
      </c>
    </row>
    <row r="37" spans="1:11">
      <c r="B37" t="s">
        <v>530</v>
      </c>
    </row>
    <row r="38" spans="1:11">
      <c r="B38" t="s">
        <v>531</v>
      </c>
    </row>
    <row r="39" spans="1:11">
      <c r="B39" t="s">
        <v>532</v>
      </c>
    </row>
    <row r="41" spans="1:11">
      <c r="A41" t="s">
        <v>533</v>
      </c>
    </row>
    <row r="42" spans="1:11">
      <c r="B42" t="s">
        <v>534</v>
      </c>
    </row>
    <row r="43" spans="1:11">
      <c r="B43" t="s">
        <v>535</v>
      </c>
    </row>
    <row r="44" spans="1:11" ht="12.75" thickBot="1"/>
    <row r="45" spans="1:11">
      <c r="A45" s="65" t="s">
        <v>554</v>
      </c>
      <c r="B45" s="66"/>
      <c r="C45" s="66"/>
      <c r="D45" s="66"/>
      <c r="E45" s="66"/>
      <c r="F45" s="66"/>
      <c r="G45" s="66"/>
      <c r="H45" s="66"/>
      <c r="I45" s="66"/>
      <c r="J45" s="66"/>
      <c r="K45" s="67"/>
    </row>
    <row r="46" spans="1:11" ht="12.75" thickBot="1">
      <c r="A46" s="68"/>
      <c r="B46" s="69"/>
      <c r="C46" s="69"/>
      <c r="D46" s="69"/>
      <c r="E46" s="69"/>
      <c r="F46" s="69"/>
      <c r="G46" s="69"/>
      <c r="H46" s="69"/>
      <c r="I46" s="69"/>
      <c r="J46" s="69"/>
      <c r="K46" s="70"/>
    </row>
    <row r="48" spans="1:11">
      <c r="A48" t="s">
        <v>537</v>
      </c>
    </row>
    <row r="49" spans="2:3">
      <c r="B49" t="s">
        <v>538</v>
      </c>
    </row>
    <row r="50" spans="2:3">
      <c r="B50" t="s">
        <v>539</v>
      </c>
    </row>
    <row r="52" spans="2:3">
      <c r="B52" s="38" t="s">
        <v>53</v>
      </c>
    </row>
    <row r="53" spans="2:3">
      <c r="B53" t="s">
        <v>578</v>
      </c>
    </row>
    <row r="54" spans="2:3">
      <c r="C54" t="s">
        <v>579</v>
      </c>
    </row>
    <row r="55" spans="2:3">
      <c r="C55" t="s">
        <v>584</v>
      </c>
    </row>
    <row r="56" spans="2:3">
      <c r="C56" t="s">
        <v>585</v>
      </c>
    </row>
    <row r="57" spans="2:3">
      <c r="B57" t="s">
        <v>542</v>
      </c>
    </row>
    <row r="58" spans="2:3">
      <c r="C58" t="s">
        <v>540</v>
      </c>
    </row>
    <row r="59" spans="2:3">
      <c r="C59" t="s">
        <v>541</v>
      </c>
    </row>
    <row r="61" spans="2:3">
      <c r="B61" s="38" t="s">
        <v>865</v>
      </c>
    </row>
    <row r="62" spans="2:3">
      <c r="B62" t="s">
        <v>866</v>
      </c>
    </row>
    <row r="63" spans="2:3">
      <c r="C63" t="s">
        <v>580</v>
      </c>
    </row>
    <row r="64" spans="2:3">
      <c r="C64" t="s">
        <v>581</v>
      </c>
    </row>
    <row r="65" spans="2:3">
      <c r="C65" t="s">
        <v>582</v>
      </c>
    </row>
    <row r="66" spans="2:3">
      <c r="C66" t="s">
        <v>583</v>
      </c>
    </row>
    <row r="67" spans="2:3">
      <c r="C67" t="s">
        <v>867</v>
      </c>
    </row>
    <row r="68" spans="2:3">
      <c r="C68" t="s">
        <v>868</v>
      </c>
    </row>
    <row r="69" spans="2:3">
      <c r="C69" t="s">
        <v>869</v>
      </c>
    </row>
    <row r="70" spans="2:3">
      <c r="B70" t="s">
        <v>543</v>
      </c>
    </row>
    <row r="71" spans="2:3">
      <c r="C71" t="s">
        <v>870</v>
      </c>
    </row>
    <row r="72" spans="2:3">
      <c r="C72" t="s">
        <v>586</v>
      </c>
    </row>
    <row r="73" spans="2:3">
      <c r="C73" t="s">
        <v>587</v>
      </c>
    </row>
    <row r="74" spans="2:3">
      <c r="C74" t="s">
        <v>871</v>
      </c>
    </row>
    <row r="75" spans="2:3">
      <c r="C75" t="s">
        <v>872</v>
      </c>
    </row>
    <row r="76" spans="2:3">
      <c r="C76" t="s">
        <v>873</v>
      </c>
    </row>
    <row r="77" spans="2:3">
      <c r="C77" t="s">
        <v>874</v>
      </c>
    </row>
    <row r="78" spans="2:3">
      <c r="B78" t="s">
        <v>544</v>
      </c>
    </row>
    <row r="79" spans="2:3">
      <c r="C79" t="s">
        <v>545</v>
      </c>
    </row>
    <row r="80" spans="2:3">
      <c r="C80" t="s">
        <v>546</v>
      </c>
    </row>
    <row r="81" spans="1:11">
      <c r="B81" t="s">
        <v>547</v>
      </c>
    </row>
    <row r="82" spans="1:11">
      <c r="C82" t="s">
        <v>548</v>
      </c>
    </row>
    <row r="83" spans="1:11">
      <c r="C83" t="s">
        <v>549</v>
      </c>
    </row>
    <row r="84" spans="1:11">
      <c r="C84" t="s">
        <v>550</v>
      </c>
    </row>
    <row r="85" spans="1:11">
      <c r="C85" t="s">
        <v>551</v>
      </c>
    </row>
    <row r="86" spans="1:11">
      <c r="C86" t="s">
        <v>555</v>
      </c>
    </row>
    <row r="87" spans="1:11">
      <c r="B87" t="s">
        <v>552</v>
      </c>
    </row>
    <row r="88" spans="1:11">
      <c r="C88" t="s">
        <v>553</v>
      </c>
    </row>
    <row r="89" spans="1:11" ht="12.75" thickBot="1"/>
    <row r="90" spans="1:11">
      <c r="A90" s="65" t="s">
        <v>884</v>
      </c>
      <c r="B90" s="66"/>
      <c r="C90" s="66"/>
      <c r="D90" s="66"/>
      <c r="E90" s="66"/>
      <c r="F90" s="66"/>
      <c r="G90" s="66"/>
      <c r="H90" s="66"/>
      <c r="I90" s="66"/>
      <c r="J90" s="66"/>
      <c r="K90" s="67"/>
    </row>
    <row r="91" spans="1:11" ht="12.75" thickBot="1">
      <c r="A91" s="68"/>
      <c r="B91" s="69"/>
      <c r="C91" s="69"/>
      <c r="D91" s="69"/>
      <c r="E91" s="69"/>
      <c r="F91" s="69"/>
      <c r="G91" s="69"/>
      <c r="H91" s="69"/>
      <c r="I91" s="69"/>
      <c r="J91" s="69"/>
      <c r="K91" s="70"/>
    </row>
    <row r="93" spans="1:11">
      <c r="A93" t="s">
        <v>885</v>
      </c>
    </row>
    <row r="94" spans="1:11">
      <c r="A94" t="s">
        <v>886</v>
      </c>
    </row>
    <row r="95" spans="1:11">
      <c r="A95" t="s">
        <v>887</v>
      </c>
    </row>
    <row r="96" spans="1:11">
      <c r="A96" t="s">
        <v>888</v>
      </c>
    </row>
    <row r="97" spans="1:1">
      <c r="A97" t="s">
        <v>889</v>
      </c>
    </row>
    <row r="98" spans="1:1">
      <c r="A98" t="s">
        <v>890</v>
      </c>
    </row>
  </sheetData>
  <mergeCells count="4">
    <mergeCell ref="A1:C1"/>
    <mergeCell ref="A3:K4"/>
    <mergeCell ref="A45:K46"/>
    <mergeCell ref="A90:K9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0"/>
  <dimension ref="A1:W73"/>
  <sheetViews>
    <sheetView workbookViewId="0">
      <selection activeCell="A45" sqref="A45"/>
    </sheetView>
  </sheetViews>
  <sheetFormatPr defaultRowHeight="12"/>
  <cols>
    <col min="1" max="1" width="20.42578125" customWidth="1"/>
    <col min="3" max="3" width="11.42578125" bestFit="1" customWidth="1"/>
  </cols>
  <sheetData>
    <row r="1" spans="1:23" ht="15">
      <c r="A1" s="22" t="s">
        <v>53</v>
      </c>
      <c r="B1" s="22"/>
      <c r="C1" s="11" t="s">
        <v>577</v>
      </c>
      <c r="D1" s="11" t="s">
        <v>24</v>
      </c>
      <c r="E1">
        <v>1</v>
      </c>
      <c r="F1" t="s">
        <v>34</v>
      </c>
      <c r="G1" t="s">
        <v>561</v>
      </c>
      <c r="I1">
        <v>1</v>
      </c>
      <c r="J1" t="s">
        <v>56</v>
      </c>
      <c r="M1">
        <v>1</v>
      </c>
      <c r="N1" t="s">
        <v>34</v>
      </c>
      <c r="O1" t="s">
        <v>561</v>
      </c>
    </row>
    <row r="2" spans="1:23" ht="12.75" customHeight="1">
      <c r="A2" s="23" t="s">
        <v>56</v>
      </c>
      <c r="B2" s="24"/>
      <c r="C2">
        <v>75</v>
      </c>
      <c r="D2">
        <v>1</v>
      </c>
      <c r="E2">
        <v>2</v>
      </c>
      <c r="F2" t="s">
        <v>37</v>
      </c>
      <c r="G2" t="s">
        <v>480</v>
      </c>
      <c r="I2">
        <v>2</v>
      </c>
      <c r="J2" t="s">
        <v>55</v>
      </c>
      <c r="M2">
        <v>2</v>
      </c>
      <c r="N2" t="s">
        <v>37</v>
      </c>
      <c r="O2" t="s">
        <v>480</v>
      </c>
    </row>
    <row r="3" spans="1:23">
      <c r="A3" s="23" t="s">
        <v>55</v>
      </c>
      <c r="B3" s="24"/>
      <c r="C3">
        <v>53</v>
      </c>
      <c r="D3">
        <v>1</v>
      </c>
      <c r="E3">
        <v>3</v>
      </c>
      <c r="F3" t="s">
        <v>36</v>
      </c>
      <c r="G3" t="s">
        <v>58</v>
      </c>
      <c r="I3">
        <v>3</v>
      </c>
      <c r="J3" t="s">
        <v>557</v>
      </c>
      <c r="M3">
        <v>3</v>
      </c>
      <c r="N3" t="s">
        <v>36</v>
      </c>
      <c r="O3" t="s">
        <v>58</v>
      </c>
    </row>
    <row r="4" spans="1:23">
      <c r="A4" s="23" t="s">
        <v>557</v>
      </c>
      <c r="B4" s="24"/>
      <c r="C4">
        <v>60</v>
      </c>
      <c r="D4">
        <v>1</v>
      </c>
      <c r="E4">
        <v>4</v>
      </c>
      <c r="F4" t="s">
        <v>31</v>
      </c>
      <c r="G4" t="s">
        <v>73</v>
      </c>
      <c r="I4">
        <v>4</v>
      </c>
      <c r="J4" t="s">
        <v>331</v>
      </c>
      <c r="M4">
        <v>4</v>
      </c>
      <c r="N4" t="s">
        <v>31</v>
      </c>
      <c r="O4" t="s">
        <v>73</v>
      </c>
    </row>
    <row r="5" spans="1:23">
      <c r="A5" s="23" t="s">
        <v>331</v>
      </c>
      <c r="B5" s="24"/>
      <c r="C5">
        <v>29</v>
      </c>
      <c r="D5">
        <v>1</v>
      </c>
      <c r="E5">
        <v>5</v>
      </c>
      <c r="F5" t="s">
        <v>54</v>
      </c>
      <c r="G5" t="s">
        <v>485</v>
      </c>
      <c r="M5">
        <v>5</v>
      </c>
      <c r="N5" t="s">
        <v>54</v>
      </c>
      <c r="O5" t="s">
        <v>485</v>
      </c>
    </row>
    <row r="6" spans="1:23">
      <c r="A6" s="23" t="s">
        <v>399</v>
      </c>
      <c r="B6" s="24"/>
      <c r="C6">
        <v>64</v>
      </c>
      <c r="D6">
        <v>3</v>
      </c>
      <c r="E6">
        <v>6</v>
      </c>
      <c r="F6" t="s">
        <v>35</v>
      </c>
      <c r="G6" t="s">
        <v>59</v>
      </c>
      <c r="M6">
        <v>6</v>
      </c>
      <c r="N6" t="s">
        <v>35</v>
      </c>
      <c r="O6" t="s">
        <v>59</v>
      </c>
    </row>
    <row r="7" spans="1:23">
      <c r="A7" s="23" t="s">
        <v>437</v>
      </c>
      <c r="B7" s="24"/>
      <c r="C7">
        <v>32</v>
      </c>
      <c r="D7">
        <v>3</v>
      </c>
      <c r="E7">
        <v>7</v>
      </c>
      <c r="F7" t="s">
        <v>33</v>
      </c>
      <c r="G7" t="s">
        <v>61</v>
      </c>
      <c r="M7">
        <v>7</v>
      </c>
      <c r="N7" t="s">
        <v>33</v>
      </c>
      <c r="O7" t="s">
        <v>61</v>
      </c>
    </row>
    <row r="8" spans="1:23">
      <c r="A8" s="23" t="s">
        <v>57</v>
      </c>
      <c r="B8" s="24"/>
      <c r="C8">
        <v>45</v>
      </c>
      <c r="D8">
        <v>2</v>
      </c>
      <c r="E8">
        <v>8</v>
      </c>
      <c r="F8" t="s">
        <v>29</v>
      </c>
      <c r="G8" t="s">
        <v>60</v>
      </c>
      <c r="M8">
        <v>8</v>
      </c>
      <c r="N8" t="s">
        <v>29</v>
      </c>
      <c r="O8" t="s">
        <v>60</v>
      </c>
    </row>
    <row r="9" spans="1:23">
      <c r="A9" s="23" t="s">
        <v>62</v>
      </c>
      <c r="B9" s="24"/>
      <c r="C9">
        <v>34</v>
      </c>
      <c r="D9">
        <v>3</v>
      </c>
      <c r="E9">
        <v>9</v>
      </c>
      <c r="F9" t="s">
        <v>32</v>
      </c>
      <c r="G9" t="s">
        <v>417</v>
      </c>
      <c r="M9">
        <v>9</v>
      </c>
      <c r="N9" t="s">
        <v>32</v>
      </c>
      <c r="O9" t="s">
        <v>417</v>
      </c>
    </row>
    <row r="10" spans="1:23">
      <c r="A10" s="23" t="s">
        <v>67</v>
      </c>
      <c r="B10" s="24"/>
      <c r="C10">
        <v>17</v>
      </c>
      <c r="D10">
        <v>3</v>
      </c>
    </row>
    <row r="11" spans="1:23">
      <c r="A11" s="23" t="s">
        <v>558</v>
      </c>
      <c r="B11" s="24"/>
      <c r="C11">
        <v>27</v>
      </c>
      <c r="D11">
        <v>2</v>
      </c>
      <c r="N11" t="s">
        <v>27</v>
      </c>
      <c r="O11" t="s">
        <v>56</v>
      </c>
    </row>
    <row r="12" spans="1:23">
      <c r="A12" s="23" t="s">
        <v>559</v>
      </c>
      <c r="B12" s="24"/>
      <c r="C12">
        <v>16</v>
      </c>
      <c r="D12">
        <v>2</v>
      </c>
    </row>
    <row r="13" spans="1:23" ht="15">
      <c r="A13" s="22" t="s">
        <v>69</v>
      </c>
      <c r="B13" s="22"/>
      <c r="C13" s="11" t="s">
        <v>556</v>
      </c>
      <c r="D13" s="11" t="s">
        <v>560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60</v>
      </c>
      <c r="B14" s="24"/>
      <c r="C14">
        <v>37</v>
      </c>
      <c r="D14">
        <v>64</v>
      </c>
      <c r="E14">
        <v>40</v>
      </c>
      <c r="F14">
        <v>50</v>
      </c>
      <c r="G14">
        <v>50</v>
      </c>
      <c r="N14" t="s">
        <v>68</v>
      </c>
      <c r="O14" t="s">
        <v>56</v>
      </c>
      <c r="P14" s="25"/>
      <c r="T14" s="25" t="str">
        <f t="shared" ref="T14:T20" si="0">IFERROR(IF(O14="","",R14*9/P14),"INF")</f>
        <v>INF</v>
      </c>
    </row>
    <row r="15" spans="1:23">
      <c r="A15" s="23" t="s">
        <v>70</v>
      </c>
      <c r="B15" s="24"/>
      <c r="C15">
        <v>13</v>
      </c>
      <c r="D15">
        <v>26</v>
      </c>
      <c r="E15">
        <v>50</v>
      </c>
      <c r="F15">
        <v>70</v>
      </c>
      <c r="G15">
        <v>40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61</v>
      </c>
      <c r="B17" s="24"/>
      <c r="C17">
        <v>60</v>
      </c>
      <c r="D17">
        <v>51</v>
      </c>
      <c r="E17">
        <v>80</v>
      </c>
      <c r="F17">
        <v>20</v>
      </c>
      <c r="G17">
        <v>75</v>
      </c>
      <c r="P17" s="25"/>
      <c r="T17" s="25" t="str">
        <f t="shared" si="0"/>
        <v/>
      </c>
    </row>
    <row r="18" spans="1:20" ht="15.75" customHeight="1">
      <c r="A18" s="23" t="s">
        <v>73</v>
      </c>
      <c r="B18" s="24"/>
      <c r="C18">
        <v>66</v>
      </c>
      <c r="D18">
        <v>67</v>
      </c>
      <c r="E18">
        <v>60</v>
      </c>
      <c r="F18">
        <v>20</v>
      </c>
      <c r="G18">
        <v>35</v>
      </c>
      <c r="P18" s="25"/>
      <c r="T18" s="25" t="str">
        <f t="shared" si="0"/>
        <v/>
      </c>
    </row>
    <row r="19" spans="1:20">
      <c r="A19" s="23" t="s">
        <v>417</v>
      </c>
      <c r="B19" s="24"/>
      <c r="C19">
        <v>43</v>
      </c>
      <c r="D19">
        <v>33</v>
      </c>
      <c r="E19">
        <v>92</v>
      </c>
      <c r="F19">
        <v>20</v>
      </c>
      <c r="G19">
        <v>80</v>
      </c>
      <c r="P19" s="25"/>
      <c r="T19" s="25" t="str">
        <f t="shared" si="0"/>
        <v/>
      </c>
    </row>
    <row r="20" spans="1:20">
      <c r="A20" s="23" t="s">
        <v>561</v>
      </c>
      <c r="B20" s="24"/>
      <c r="C20">
        <v>46</v>
      </c>
      <c r="D20">
        <v>36</v>
      </c>
      <c r="E20">
        <v>75</v>
      </c>
      <c r="F20">
        <v>20</v>
      </c>
      <c r="G20">
        <v>70</v>
      </c>
      <c r="P20" s="25"/>
      <c r="T20" s="25" t="str">
        <f t="shared" si="0"/>
        <v/>
      </c>
    </row>
    <row r="21" spans="1:20">
      <c r="A21" s="23" t="s">
        <v>860</v>
      </c>
      <c r="B21" s="24"/>
      <c r="C21">
        <v>44</v>
      </c>
      <c r="D21">
        <v>34</v>
      </c>
      <c r="E21">
        <v>60</v>
      </c>
      <c r="F21">
        <v>20</v>
      </c>
      <c r="G21">
        <v>55</v>
      </c>
      <c r="P21" s="25"/>
      <c r="T21" s="25" t="str">
        <f t="shared" ref="T21:T22" si="1">IF(O21="","",R21*9/P21)</f>
        <v/>
      </c>
    </row>
    <row r="22" spans="1:20">
      <c r="A22" s="23" t="s">
        <v>562</v>
      </c>
      <c r="B22" s="24"/>
      <c r="C22">
        <v>44</v>
      </c>
      <c r="D22">
        <v>43</v>
      </c>
      <c r="E22">
        <v>65</v>
      </c>
      <c r="F22">
        <v>20</v>
      </c>
      <c r="G22">
        <v>70</v>
      </c>
      <c r="P22" s="25"/>
      <c r="T22" s="25" t="str">
        <f t="shared" si="1"/>
        <v/>
      </c>
    </row>
    <row r="23" spans="1:20" ht="17.25" customHeight="1">
      <c r="A23" s="22" t="s">
        <v>74</v>
      </c>
      <c r="B23" s="22"/>
      <c r="P23" s="25"/>
    </row>
    <row r="24" spans="1:20">
      <c r="A24" s="23" t="s">
        <v>59</v>
      </c>
      <c r="B24" s="24"/>
      <c r="C24">
        <v>45</v>
      </c>
      <c r="D24">
        <v>52</v>
      </c>
      <c r="E24">
        <v>30</v>
      </c>
      <c r="F24">
        <v>50</v>
      </c>
      <c r="G24">
        <v>20</v>
      </c>
    </row>
    <row r="25" spans="1:20">
      <c r="A25" s="23" t="s">
        <v>480</v>
      </c>
      <c r="B25" s="24"/>
      <c r="C25">
        <v>47</v>
      </c>
      <c r="D25">
        <v>57</v>
      </c>
      <c r="E25">
        <v>60</v>
      </c>
      <c r="F25">
        <v>80</v>
      </c>
      <c r="G25">
        <v>65</v>
      </c>
    </row>
    <row r="26" spans="1:20">
      <c r="A26" s="23" t="s">
        <v>58</v>
      </c>
      <c r="B26" s="24"/>
      <c r="C26">
        <v>61</v>
      </c>
      <c r="D26">
        <v>63</v>
      </c>
      <c r="E26">
        <v>80</v>
      </c>
      <c r="F26">
        <v>85</v>
      </c>
      <c r="G26">
        <v>60</v>
      </c>
    </row>
    <row r="27" spans="1:20">
      <c r="A27" s="23" t="s">
        <v>485</v>
      </c>
      <c r="B27" s="24"/>
      <c r="C27">
        <v>57</v>
      </c>
      <c r="D27">
        <v>62</v>
      </c>
      <c r="E27">
        <v>75</v>
      </c>
      <c r="F27">
        <v>30</v>
      </c>
      <c r="G27">
        <v>25</v>
      </c>
    </row>
    <row r="28" spans="1:20">
      <c r="A28" s="23" t="s">
        <v>563</v>
      </c>
      <c r="B28" s="24"/>
      <c r="C28">
        <v>18</v>
      </c>
      <c r="D28">
        <v>46</v>
      </c>
      <c r="E28">
        <v>40</v>
      </c>
      <c r="F28">
        <v>55</v>
      </c>
      <c r="G28">
        <v>80</v>
      </c>
    </row>
    <row r="29" spans="1:20">
      <c r="A29" s="23" t="s">
        <v>75</v>
      </c>
      <c r="B29" s="24"/>
      <c r="C29">
        <v>48</v>
      </c>
      <c r="D29">
        <v>30</v>
      </c>
      <c r="E29">
        <v>80</v>
      </c>
      <c r="F29">
        <v>70</v>
      </c>
      <c r="G29">
        <v>80</v>
      </c>
    </row>
    <row r="34" spans="1:10" ht="12.75" customHeight="1"/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56</v>
      </c>
      <c r="B45">
        <v>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55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557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331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399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437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57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62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67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558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559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60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70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61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73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417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561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860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562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ht="15">
      <c r="A66" s="22" t="s">
        <v>74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59</v>
      </c>
      <c r="B67">
        <v>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480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58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485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563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75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2"/>
  <dimension ref="A1:OP73"/>
  <sheetViews>
    <sheetView workbookViewId="0">
      <selection activeCell="A45" sqref="A45"/>
    </sheetView>
  </sheetViews>
  <sheetFormatPr defaultRowHeight="12"/>
  <cols>
    <col min="1" max="1" width="17" customWidth="1"/>
    <col min="3" max="3" width="11.42578125" bestFit="1" customWidth="1"/>
  </cols>
  <sheetData>
    <row r="1" spans="1:406" ht="15">
      <c r="A1" s="22" t="s">
        <v>53</v>
      </c>
      <c r="B1" s="22"/>
      <c r="C1" s="11" t="s">
        <v>23</v>
      </c>
      <c r="D1" s="11" t="s">
        <v>24</v>
      </c>
      <c r="E1">
        <v>1</v>
      </c>
      <c r="F1" t="s">
        <v>36</v>
      </c>
      <c r="G1" t="s">
        <v>81</v>
      </c>
      <c r="I1">
        <v>1</v>
      </c>
      <c r="J1" t="s">
        <v>864</v>
      </c>
      <c r="M1">
        <v>1</v>
      </c>
      <c r="N1" t="s">
        <v>36</v>
      </c>
      <c r="O1" t="s">
        <v>81</v>
      </c>
    </row>
    <row r="2" spans="1:406">
      <c r="A2" s="23" t="s">
        <v>864</v>
      </c>
      <c r="B2" s="24"/>
      <c r="C2">
        <v>72</v>
      </c>
      <c r="D2">
        <v>1</v>
      </c>
      <c r="E2">
        <v>2</v>
      </c>
      <c r="F2" t="s">
        <v>32</v>
      </c>
      <c r="G2" t="s">
        <v>385</v>
      </c>
      <c r="I2">
        <v>2</v>
      </c>
      <c r="J2" t="s">
        <v>285</v>
      </c>
      <c r="M2">
        <v>2</v>
      </c>
      <c r="N2" t="s">
        <v>32</v>
      </c>
      <c r="O2" t="s">
        <v>385</v>
      </c>
    </row>
    <row r="3" spans="1:406">
      <c r="A3" s="23" t="s">
        <v>285</v>
      </c>
      <c r="B3" s="24"/>
      <c r="C3">
        <v>60</v>
      </c>
      <c r="D3">
        <v>1</v>
      </c>
      <c r="E3">
        <v>3</v>
      </c>
      <c r="F3" t="s">
        <v>37</v>
      </c>
      <c r="G3" t="s">
        <v>87</v>
      </c>
      <c r="I3">
        <v>3</v>
      </c>
      <c r="J3" t="s">
        <v>82</v>
      </c>
      <c r="M3">
        <v>3</v>
      </c>
      <c r="N3" t="s">
        <v>37</v>
      </c>
      <c r="O3" t="s">
        <v>87</v>
      </c>
    </row>
    <row r="4" spans="1:406">
      <c r="A4" s="23" t="s">
        <v>82</v>
      </c>
      <c r="B4" s="24"/>
      <c r="C4">
        <v>56</v>
      </c>
      <c r="D4">
        <v>1</v>
      </c>
      <c r="E4">
        <v>4</v>
      </c>
      <c r="F4" t="s">
        <v>31</v>
      </c>
      <c r="G4" t="s">
        <v>83</v>
      </c>
      <c r="I4">
        <v>4</v>
      </c>
      <c r="J4" t="s">
        <v>588</v>
      </c>
      <c r="M4">
        <v>4</v>
      </c>
      <c r="N4" t="s">
        <v>31</v>
      </c>
      <c r="O4" t="s">
        <v>83</v>
      </c>
    </row>
    <row r="5" spans="1:406">
      <c r="A5" s="23" t="s">
        <v>588</v>
      </c>
      <c r="B5" s="24"/>
      <c r="C5">
        <v>38</v>
      </c>
      <c r="D5">
        <v>1</v>
      </c>
      <c r="E5">
        <v>5</v>
      </c>
      <c r="F5" t="s">
        <v>35</v>
      </c>
      <c r="G5" t="s">
        <v>85</v>
      </c>
      <c r="M5">
        <v>5</v>
      </c>
      <c r="N5" t="s">
        <v>35</v>
      </c>
      <c r="O5" t="s">
        <v>85</v>
      </c>
    </row>
    <row r="6" spans="1:406">
      <c r="A6" s="23" t="s">
        <v>230</v>
      </c>
      <c r="B6" s="24"/>
      <c r="C6">
        <v>23</v>
      </c>
      <c r="D6">
        <v>3</v>
      </c>
      <c r="E6">
        <v>6</v>
      </c>
      <c r="F6" t="s">
        <v>33</v>
      </c>
      <c r="G6" t="s">
        <v>591</v>
      </c>
      <c r="M6">
        <v>6</v>
      </c>
      <c r="N6" t="s">
        <v>33</v>
      </c>
      <c r="O6" t="s">
        <v>591</v>
      </c>
    </row>
    <row r="7" spans="1:406">
      <c r="A7" s="23" t="s">
        <v>177</v>
      </c>
      <c r="B7" s="24"/>
      <c r="C7">
        <v>57</v>
      </c>
      <c r="D7">
        <v>3</v>
      </c>
      <c r="E7">
        <v>7</v>
      </c>
      <c r="F7" t="s">
        <v>29</v>
      </c>
      <c r="G7" t="s">
        <v>88</v>
      </c>
      <c r="M7">
        <v>7</v>
      </c>
      <c r="N7" t="s">
        <v>29</v>
      </c>
      <c r="O7" t="s">
        <v>88</v>
      </c>
    </row>
    <row r="8" spans="1:406">
      <c r="A8" s="23" t="s">
        <v>589</v>
      </c>
      <c r="B8" s="24"/>
      <c r="C8">
        <v>76</v>
      </c>
      <c r="D8">
        <v>3</v>
      </c>
      <c r="E8">
        <v>8</v>
      </c>
      <c r="F8" t="s">
        <v>34</v>
      </c>
      <c r="G8" t="s">
        <v>590</v>
      </c>
      <c r="M8">
        <v>8</v>
      </c>
      <c r="N8" t="s">
        <v>34</v>
      </c>
      <c r="O8" t="s">
        <v>590</v>
      </c>
    </row>
    <row r="9" spans="1:406">
      <c r="A9" s="23" t="s">
        <v>415</v>
      </c>
      <c r="B9" s="24"/>
      <c r="C9">
        <v>29</v>
      </c>
      <c r="D9">
        <v>3</v>
      </c>
      <c r="E9">
        <v>9</v>
      </c>
      <c r="F9" t="s">
        <v>27</v>
      </c>
      <c r="G9" t="s">
        <v>864</v>
      </c>
      <c r="M9">
        <v>9</v>
      </c>
      <c r="N9" t="s">
        <v>27</v>
      </c>
      <c r="O9" t="s">
        <v>864</v>
      </c>
      <c r="OP9" t="s">
        <v>84</v>
      </c>
    </row>
    <row r="10" spans="1:406">
      <c r="A10" s="23" t="s">
        <v>86</v>
      </c>
      <c r="B10" s="24"/>
      <c r="C10">
        <v>32</v>
      </c>
      <c r="D10">
        <v>2</v>
      </c>
    </row>
    <row r="11" spans="1:406">
      <c r="A11" s="23" t="s">
        <v>244</v>
      </c>
      <c r="B11" s="24"/>
      <c r="C11">
        <v>52</v>
      </c>
      <c r="D11">
        <v>2</v>
      </c>
      <c r="N11" t="s">
        <v>27</v>
      </c>
      <c r="O11" t="s">
        <v>864</v>
      </c>
    </row>
    <row r="12" spans="1:406">
      <c r="A12" s="23" t="s">
        <v>291</v>
      </c>
      <c r="B12" s="24"/>
      <c r="C12">
        <v>53</v>
      </c>
      <c r="D12">
        <v>2</v>
      </c>
      <c r="T12" t="str">
        <f>IF(O12="","",(9*R12)/P12)</f>
        <v/>
      </c>
    </row>
    <row r="13" spans="1:406" ht="15">
      <c r="A13" s="22" t="s">
        <v>69</v>
      </c>
      <c r="B13" s="22"/>
      <c r="C13" s="11" t="s">
        <v>556</v>
      </c>
      <c r="D13" s="11" t="s">
        <v>560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406">
      <c r="A14" s="23" t="s">
        <v>88</v>
      </c>
      <c r="B14" s="24"/>
      <c r="C14">
        <v>35</v>
      </c>
      <c r="D14">
        <v>33</v>
      </c>
      <c r="E14">
        <v>40</v>
      </c>
      <c r="F14">
        <v>75</v>
      </c>
      <c r="G14">
        <v>60</v>
      </c>
      <c r="N14" t="s">
        <v>68</v>
      </c>
      <c r="O14" t="s">
        <v>864</v>
      </c>
      <c r="P14" s="25"/>
      <c r="T14" s="25" t="str">
        <f t="shared" ref="T14:T20" si="0">IFERROR(IF(O14="","",R14*9/P14),"INF")</f>
        <v>INF</v>
      </c>
      <c r="Y14">
        <v>0</v>
      </c>
      <c r="Z14">
        <v>0</v>
      </c>
    </row>
    <row r="15" spans="1:406">
      <c r="A15" s="23" t="s">
        <v>266</v>
      </c>
      <c r="B15" s="24"/>
      <c r="C15">
        <v>19</v>
      </c>
      <c r="D15">
        <v>27</v>
      </c>
      <c r="E15">
        <v>20</v>
      </c>
      <c r="F15">
        <v>65</v>
      </c>
      <c r="G15">
        <v>55</v>
      </c>
      <c r="P15" s="25"/>
      <c r="T15" s="25" t="str">
        <f t="shared" si="0"/>
        <v/>
      </c>
      <c r="Y15">
        <v>0</v>
      </c>
      <c r="Z15">
        <v>0</v>
      </c>
    </row>
    <row r="16" spans="1:406" ht="15">
      <c r="A16" s="22" t="s">
        <v>72</v>
      </c>
      <c r="B16" s="22"/>
      <c r="P16" s="25"/>
      <c r="T16" s="25" t="str">
        <f t="shared" si="0"/>
        <v/>
      </c>
      <c r="Y16">
        <v>0</v>
      </c>
      <c r="Z16">
        <v>0</v>
      </c>
    </row>
    <row r="17" spans="1:20">
      <c r="A17" s="23" t="s">
        <v>83</v>
      </c>
      <c r="B17" s="24"/>
      <c r="C17">
        <v>41</v>
      </c>
      <c r="D17">
        <v>57</v>
      </c>
      <c r="E17">
        <v>30</v>
      </c>
      <c r="F17">
        <v>50</v>
      </c>
      <c r="G17">
        <v>20</v>
      </c>
      <c r="P17" s="25"/>
      <c r="T17" s="25" t="str">
        <f t="shared" si="0"/>
        <v/>
      </c>
    </row>
    <row r="18" spans="1:20">
      <c r="A18" s="23" t="s">
        <v>385</v>
      </c>
      <c r="B18" s="24"/>
      <c r="C18">
        <v>65</v>
      </c>
      <c r="D18">
        <v>49</v>
      </c>
      <c r="E18">
        <v>60</v>
      </c>
      <c r="F18">
        <v>20</v>
      </c>
      <c r="G18">
        <v>65</v>
      </c>
      <c r="P18" s="25"/>
      <c r="T18" s="25" t="str">
        <f t="shared" si="0"/>
        <v/>
      </c>
    </row>
    <row r="19" spans="1:20">
      <c r="A19" s="23" t="s">
        <v>861</v>
      </c>
      <c r="B19" s="24"/>
      <c r="C19">
        <v>53</v>
      </c>
      <c r="D19">
        <v>41</v>
      </c>
      <c r="E19">
        <v>60</v>
      </c>
      <c r="F19">
        <v>50</v>
      </c>
      <c r="G19">
        <v>65</v>
      </c>
      <c r="P19" s="25"/>
      <c r="T19" s="25" t="str">
        <f t="shared" si="0"/>
        <v/>
      </c>
    </row>
    <row r="20" spans="1:20">
      <c r="A20" s="23" t="s">
        <v>590</v>
      </c>
      <c r="B20" s="24"/>
      <c r="C20">
        <v>30</v>
      </c>
      <c r="D20">
        <v>23</v>
      </c>
      <c r="E20">
        <v>75</v>
      </c>
      <c r="F20">
        <v>20</v>
      </c>
      <c r="G20">
        <v>70</v>
      </c>
      <c r="P20" s="25"/>
      <c r="T20" s="25" t="str">
        <f t="shared" si="0"/>
        <v/>
      </c>
    </row>
    <row r="21" spans="1:20">
      <c r="A21" s="23" t="s">
        <v>591</v>
      </c>
      <c r="B21" s="24"/>
      <c r="C21">
        <v>76</v>
      </c>
      <c r="D21">
        <v>66</v>
      </c>
      <c r="E21">
        <v>65</v>
      </c>
      <c r="F21">
        <v>20</v>
      </c>
      <c r="G21">
        <v>80</v>
      </c>
      <c r="P21" s="25"/>
      <c r="T21" s="25" t="str">
        <f t="shared" ref="T21:T22" si="1">IF(O21="","",R21*9/P21)</f>
        <v/>
      </c>
    </row>
    <row r="22" spans="1:20">
      <c r="A22" s="23" t="s">
        <v>290</v>
      </c>
      <c r="B22" s="24"/>
      <c r="C22">
        <v>28</v>
      </c>
      <c r="D22">
        <v>32</v>
      </c>
      <c r="E22">
        <v>75</v>
      </c>
      <c r="F22">
        <v>20</v>
      </c>
      <c r="G22">
        <v>75</v>
      </c>
      <c r="P22" s="25"/>
      <c r="T22" s="25" t="str">
        <f t="shared" si="1"/>
        <v/>
      </c>
    </row>
    <row r="23" spans="1:20">
      <c r="A23" s="23" t="s">
        <v>232</v>
      </c>
      <c r="B23" s="24"/>
      <c r="C23">
        <v>61</v>
      </c>
      <c r="D23">
        <v>40</v>
      </c>
      <c r="E23">
        <v>60</v>
      </c>
      <c r="F23">
        <v>20</v>
      </c>
      <c r="G23">
        <v>60</v>
      </c>
      <c r="P23" s="25"/>
    </row>
    <row r="24" spans="1:20" ht="15">
      <c r="A24" s="22" t="s">
        <v>74</v>
      </c>
      <c r="B24" s="22"/>
    </row>
    <row r="25" spans="1:20">
      <c r="A25" s="23" t="s">
        <v>85</v>
      </c>
      <c r="B25" s="24"/>
      <c r="C25">
        <v>42</v>
      </c>
      <c r="D25">
        <v>53</v>
      </c>
      <c r="E25">
        <v>65</v>
      </c>
      <c r="F25">
        <v>60</v>
      </c>
      <c r="G25">
        <v>40</v>
      </c>
    </row>
    <row r="26" spans="1:20">
      <c r="A26" s="23" t="s">
        <v>81</v>
      </c>
      <c r="B26" s="24"/>
      <c r="C26">
        <v>52</v>
      </c>
      <c r="D26">
        <v>39</v>
      </c>
      <c r="E26">
        <v>95</v>
      </c>
      <c r="F26">
        <v>50</v>
      </c>
      <c r="G26">
        <v>80</v>
      </c>
    </row>
    <row r="27" spans="1:20">
      <c r="A27" s="23" t="s">
        <v>87</v>
      </c>
      <c r="B27" s="24"/>
      <c r="C27">
        <v>62</v>
      </c>
      <c r="D27">
        <v>62</v>
      </c>
      <c r="E27">
        <v>70</v>
      </c>
      <c r="F27">
        <v>60</v>
      </c>
      <c r="G27">
        <v>75</v>
      </c>
    </row>
    <row r="28" spans="1:20">
      <c r="A28" s="23" t="s">
        <v>305</v>
      </c>
      <c r="B28" s="24"/>
      <c r="C28">
        <v>46</v>
      </c>
      <c r="D28">
        <v>64</v>
      </c>
      <c r="E28">
        <v>30</v>
      </c>
      <c r="F28">
        <v>55</v>
      </c>
      <c r="G28">
        <v>20</v>
      </c>
    </row>
    <row r="29" spans="1:20">
      <c r="A29" s="23" t="s">
        <v>472</v>
      </c>
      <c r="B29" s="24"/>
      <c r="C29">
        <v>27</v>
      </c>
      <c r="D29">
        <v>24</v>
      </c>
      <c r="E29">
        <v>75</v>
      </c>
      <c r="F29">
        <v>60</v>
      </c>
      <c r="G29">
        <v>65</v>
      </c>
    </row>
    <row r="30" spans="1:20">
      <c r="A30" s="23"/>
      <c r="B30" s="24"/>
    </row>
    <row r="31" spans="1:20">
      <c r="A31" s="23"/>
      <c r="B31" s="24"/>
    </row>
    <row r="32" spans="1:20">
      <c r="A32" s="23"/>
      <c r="B32" s="24"/>
    </row>
    <row r="33" spans="1:10">
      <c r="A33" s="23"/>
      <c r="B33" s="24"/>
    </row>
    <row r="34" spans="1:10">
      <c r="A34" s="23"/>
      <c r="B34" s="24"/>
    </row>
    <row r="35" spans="1:10">
      <c r="A35" s="23"/>
      <c r="B35" s="24"/>
    </row>
    <row r="36" spans="1:10">
      <c r="A36" s="23"/>
      <c r="B36" s="24"/>
    </row>
    <row r="37" spans="1:10">
      <c r="A37" s="23"/>
      <c r="B37" s="24"/>
    </row>
    <row r="38" spans="1:10">
      <c r="A38" s="23"/>
      <c r="B38" s="24"/>
    </row>
    <row r="39" spans="1:10">
      <c r="A39" s="23"/>
      <c r="B39" s="24"/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864</v>
      </c>
      <c r="B45">
        <v>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285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82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588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230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177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589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415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86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291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88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266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83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385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861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590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591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290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23" t="s">
        <v>232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ht="15">
      <c r="A67" s="22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85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81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87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305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472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3"/>
  <dimension ref="A1:W73"/>
  <sheetViews>
    <sheetView workbookViewId="0">
      <selection activeCell="V22" sqref="V22"/>
    </sheetView>
  </sheetViews>
  <sheetFormatPr defaultRowHeight="12"/>
  <cols>
    <col min="1" max="1" width="18.42578125" customWidth="1"/>
    <col min="3" max="3" width="11.42578125" bestFit="1" customWidth="1"/>
  </cols>
  <sheetData>
    <row r="1" spans="1:23" ht="15">
      <c r="A1" s="22" t="s">
        <v>53</v>
      </c>
      <c r="B1" s="22"/>
      <c r="C1" s="11" t="s">
        <v>23</v>
      </c>
      <c r="D1" s="11" t="s">
        <v>24</v>
      </c>
      <c r="E1">
        <v>1</v>
      </c>
      <c r="F1" t="s">
        <v>36</v>
      </c>
      <c r="G1" t="s">
        <v>99</v>
      </c>
      <c r="I1">
        <v>1</v>
      </c>
      <c r="J1" t="s">
        <v>95</v>
      </c>
      <c r="M1">
        <v>1</v>
      </c>
      <c r="N1" t="s">
        <v>36</v>
      </c>
      <c r="O1" t="s">
        <v>99</v>
      </c>
    </row>
    <row r="2" spans="1:23" ht="14.25" customHeight="1">
      <c r="A2" s="23" t="s">
        <v>95</v>
      </c>
      <c r="B2" s="24"/>
      <c r="C2">
        <v>54</v>
      </c>
      <c r="D2">
        <v>1</v>
      </c>
      <c r="E2">
        <v>2</v>
      </c>
      <c r="F2" t="s">
        <v>31</v>
      </c>
      <c r="G2" t="s">
        <v>96</v>
      </c>
      <c r="I2">
        <v>2</v>
      </c>
      <c r="J2" t="s">
        <v>592</v>
      </c>
      <c r="M2">
        <v>2</v>
      </c>
      <c r="N2" t="s">
        <v>31</v>
      </c>
      <c r="O2" t="s">
        <v>96</v>
      </c>
    </row>
    <row r="3" spans="1:23">
      <c r="A3" s="23" t="s">
        <v>592</v>
      </c>
      <c r="B3" s="24"/>
      <c r="C3">
        <v>72</v>
      </c>
      <c r="D3">
        <v>1</v>
      </c>
      <c r="E3">
        <v>3</v>
      </c>
      <c r="F3" t="s">
        <v>29</v>
      </c>
      <c r="G3" t="s">
        <v>91</v>
      </c>
      <c r="I3">
        <v>3</v>
      </c>
      <c r="J3" t="s">
        <v>92</v>
      </c>
      <c r="M3">
        <v>3</v>
      </c>
      <c r="N3" t="s">
        <v>29</v>
      </c>
      <c r="O3" t="s">
        <v>91</v>
      </c>
    </row>
    <row r="4" spans="1:23">
      <c r="A4" s="23" t="s">
        <v>92</v>
      </c>
      <c r="B4" s="24"/>
      <c r="C4">
        <v>68</v>
      </c>
      <c r="D4">
        <v>1</v>
      </c>
      <c r="E4">
        <v>4</v>
      </c>
      <c r="F4" t="s">
        <v>33</v>
      </c>
      <c r="G4" t="s">
        <v>270</v>
      </c>
      <c r="I4">
        <v>4</v>
      </c>
      <c r="J4" t="s">
        <v>474</v>
      </c>
      <c r="M4">
        <v>4</v>
      </c>
      <c r="N4" t="s">
        <v>33</v>
      </c>
      <c r="O4" t="s">
        <v>270</v>
      </c>
    </row>
    <row r="5" spans="1:23">
      <c r="A5" s="23" t="s">
        <v>474</v>
      </c>
      <c r="B5" s="24"/>
      <c r="C5">
        <v>64</v>
      </c>
      <c r="D5">
        <v>1</v>
      </c>
      <c r="E5">
        <v>5</v>
      </c>
      <c r="F5" t="s">
        <v>54</v>
      </c>
      <c r="G5" t="s">
        <v>93</v>
      </c>
      <c r="M5">
        <v>5</v>
      </c>
      <c r="N5" t="s">
        <v>54</v>
      </c>
      <c r="O5" t="s">
        <v>93</v>
      </c>
    </row>
    <row r="6" spans="1:23">
      <c r="A6" s="23" t="s">
        <v>594</v>
      </c>
      <c r="B6" s="24"/>
      <c r="C6">
        <v>86</v>
      </c>
      <c r="D6">
        <v>3</v>
      </c>
      <c r="E6">
        <v>6</v>
      </c>
      <c r="F6" t="s">
        <v>37</v>
      </c>
      <c r="G6" t="s">
        <v>89</v>
      </c>
      <c r="M6">
        <v>6</v>
      </c>
      <c r="N6" t="s">
        <v>37</v>
      </c>
      <c r="O6" t="s">
        <v>89</v>
      </c>
    </row>
    <row r="7" spans="1:23">
      <c r="A7" s="23" t="s">
        <v>449</v>
      </c>
      <c r="B7" s="24"/>
      <c r="C7">
        <v>73</v>
      </c>
      <c r="D7">
        <v>3</v>
      </c>
      <c r="E7">
        <v>7</v>
      </c>
      <c r="F7" t="s">
        <v>32</v>
      </c>
      <c r="G7" t="s">
        <v>596</v>
      </c>
      <c r="M7">
        <v>7</v>
      </c>
      <c r="N7" t="s">
        <v>32</v>
      </c>
      <c r="O7" t="s">
        <v>596</v>
      </c>
    </row>
    <row r="8" spans="1:23">
      <c r="A8" s="23" t="s">
        <v>98</v>
      </c>
      <c r="B8" s="24"/>
      <c r="C8">
        <v>50</v>
      </c>
      <c r="D8">
        <v>3</v>
      </c>
      <c r="E8">
        <v>8</v>
      </c>
      <c r="F8" t="s">
        <v>35</v>
      </c>
      <c r="G8" t="s">
        <v>373</v>
      </c>
      <c r="M8">
        <v>8</v>
      </c>
      <c r="N8" t="s">
        <v>35</v>
      </c>
      <c r="O8" t="s">
        <v>373</v>
      </c>
    </row>
    <row r="9" spans="1:23">
      <c r="A9" s="23" t="s">
        <v>90</v>
      </c>
      <c r="B9" s="24"/>
      <c r="C9">
        <v>38</v>
      </c>
      <c r="D9">
        <v>3</v>
      </c>
      <c r="E9">
        <v>9</v>
      </c>
      <c r="F9" t="s">
        <v>34</v>
      </c>
      <c r="G9" t="s">
        <v>97</v>
      </c>
      <c r="M9">
        <v>9</v>
      </c>
      <c r="N9" t="s">
        <v>34</v>
      </c>
      <c r="O9" t="s">
        <v>97</v>
      </c>
    </row>
    <row r="10" spans="1:23">
      <c r="A10" s="23" t="s">
        <v>164</v>
      </c>
      <c r="B10" s="24"/>
      <c r="C10">
        <v>44</v>
      </c>
      <c r="D10">
        <v>2</v>
      </c>
    </row>
    <row r="11" spans="1:23">
      <c r="A11" s="23" t="s">
        <v>120</v>
      </c>
      <c r="B11" s="24"/>
      <c r="C11">
        <v>46</v>
      </c>
      <c r="D11">
        <v>2</v>
      </c>
      <c r="N11" t="s">
        <v>27</v>
      </c>
      <c r="O11" t="s">
        <v>594</v>
      </c>
    </row>
    <row r="12" spans="1:23">
      <c r="A12" s="23" t="s">
        <v>593</v>
      </c>
      <c r="B12" s="24"/>
      <c r="C12">
        <v>41</v>
      </c>
      <c r="D12">
        <v>2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91</v>
      </c>
      <c r="B14" s="24"/>
      <c r="C14">
        <v>39</v>
      </c>
      <c r="D14">
        <v>43</v>
      </c>
      <c r="E14">
        <v>75</v>
      </c>
      <c r="F14">
        <v>70</v>
      </c>
      <c r="G14">
        <v>60</v>
      </c>
      <c r="N14" t="s">
        <v>68</v>
      </c>
      <c r="O14" t="s">
        <v>95</v>
      </c>
      <c r="P14" s="25">
        <f>ROUND(7,2)</f>
        <v>7</v>
      </c>
      <c r="Q14">
        <v>8</v>
      </c>
      <c r="R14">
        <v>3</v>
      </c>
      <c r="S14">
        <v>6</v>
      </c>
      <c r="T14" s="25">
        <f>ROUND(3.85714285714286,2)</f>
        <v>3.86</v>
      </c>
      <c r="U14" t="s">
        <v>881</v>
      </c>
      <c r="W14">
        <v>2</v>
      </c>
    </row>
    <row r="15" spans="1:23">
      <c r="A15" s="23" t="s">
        <v>595</v>
      </c>
      <c r="B15" s="24"/>
      <c r="C15">
        <v>24</v>
      </c>
      <c r="D15">
        <v>31</v>
      </c>
      <c r="E15">
        <v>45</v>
      </c>
      <c r="F15">
        <v>65</v>
      </c>
      <c r="G15">
        <v>50</v>
      </c>
      <c r="O15" t="s">
        <v>98</v>
      </c>
      <c r="P15" s="25">
        <f>ROUND(1,2)</f>
        <v>1</v>
      </c>
      <c r="Q15">
        <v>0</v>
      </c>
      <c r="R15">
        <v>0</v>
      </c>
      <c r="S15">
        <v>1</v>
      </c>
      <c r="T15" s="25">
        <f>ROUND(0,2)</f>
        <v>0</v>
      </c>
      <c r="W15">
        <v>0</v>
      </c>
    </row>
    <row r="16" spans="1:23" ht="15">
      <c r="A16" s="22" t="s">
        <v>72</v>
      </c>
      <c r="B16" s="22"/>
      <c r="O16" t="s">
        <v>594</v>
      </c>
      <c r="P16" s="25">
        <f>ROUND(1,2)</f>
        <v>1</v>
      </c>
      <c r="Q16">
        <v>0</v>
      </c>
      <c r="R16">
        <v>0</v>
      </c>
      <c r="S16">
        <v>1</v>
      </c>
      <c r="T16" s="25">
        <f>ROUND(0,2)</f>
        <v>0</v>
      </c>
      <c r="W16">
        <v>0</v>
      </c>
    </row>
    <row r="17" spans="1:20">
      <c r="A17" s="23" t="s">
        <v>96</v>
      </c>
      <c r="B17" s="24"/>
      <c r="C17">
        <v>57</v>
      </c>
      <c r="D17">
        <v>43</v>
      </c>
      <c r="E17">
        <v>40</v>
      </c>
      <c r="F17">
        <v>20</v>
      </c>
      <c r="G17">
        <v>40</v>
      </c>
      <c r="P17" s="25"/>
      <c r="T17" s="25" t="str">
        <f>IFERROR(IF(O17="","",R17*9/P17),"INF")</f>
        <v/>
      </c>
    </row>
    <row r="18" spans="1:20">
      <c r="A18" s="23" t="s">
        <v>862</v>
      </c>
      <c r="B18" s="24"/>
      <c r="C18">
        <v>35</v>
      </c>
      <c r="D18">
        <v>37</v>
      </c>
      <c r="E18">
        <v>40</v>
      </c>
      <c r="F18">
        <v>20</v>
      </c>
      <c r="G18">
        <v>35</v>
      </c>
      <c r="P18" s="25"/>
      <c r="T18" s="25" t="str">
        <f>IFERROR(IF(O18="","",R18*9/P18),"INF")</f>
        <v/>
      </c>
    </row>
    <row r="19" spans="1:20" ht="16.5" customHeight="1">
      <c r="A19" s="23" t="s">
        <v>596</v>
      </c>
      <c r="B19" s="24"/>
      <c r="C19">
        <v>67</v>
      </c>
      <c r="D19">
        <v>46</v>
      </c>
      <c r="E19">
        <v>70</v>
      </c>
      <c r="F19">
        <v>20</v>
      </c>
      <c r="G19">
        <v>75</v>
      </c>
      <c r="P19" s="25"/>
      <c r="T19" s="25" t="str">
        <f>IFERROR(IF(O19="","",R19*9/P19),"INF")</f>
        <v/>
      </c>
    </row>
    <row r="20" spans="1:20">
      <c r="A20" s="23" t="s">
        <v>97</v>
      </c>
      <c r="B20" s="24"/>
      <c r="C20">
        <v>44</v>
      </c>
      <c r="D20">
        <v>44</v>
      </c>
      <c r="E20">
        <v>60</v>
      </c>
      <c r="F20">
        <v>20</v>
      </c>
      <c r="G20">
        <v>55</v>
      </c>
      <c r="P20" s="25"/>
      <c r="T20" s="25" t="str">
        <f>IFERROR(IF(O20="","",R20*9/P20),"INF")</f>
        <v/>
      </c>
    </row>
    <row r="21" spans="1:20">
      <c r="A21" s="23" t="s">
        <v>270</v>
      </c>
      <c r="B21" s="24"/>
      <c r="C21">
        <v>42</v>
      </c>
      <c r="D21">
        <v>49</v>
      </c>
      <c r="E21">
        <v>30</v>
      </c>
      <c r="F21">
        <v>20</v>
      </c>
      <c r="G21">
        <v>40</v>
      </c>
      <c r="P21" s="25"/>
      <c r="T21" s="25" t="str">
        <f t="shared" ref="T21:T22" si="0">IF(O21="","",R21*9/P21)</f>
        <v/>
      </c>
    </row>
    <row r="22" spans="1:20" ht="14.25" customHeight="1">
      <c r="A22" s="23" t="s">
        <v>93</v>
      </c>
      <c r="B22" s="24"/>
      <c r="C22">
        <v>56</v>
      </c>
      <c r="D22">
        <v>58</v>
      </c>
      <c r="E22">
        <v>55</v>
      </c>
      <c r="F22">
        <v>50</v>
      </c>
      <c r="G22">
        <v>35</v>
      </c>
      <c r="P22" s="25"/>
      <c r="T22" s="25" t="str">
        <f t="shared" si="0"/>
        <v/>
      </c>
    </row>
    <row r="23" spans="1:20">
      <c r="A23" s="23" t="s">
        <v>391</v>
      </c>
      <c r="B23" s="24"/>
      <c r="C23">
        <v>56</v>
      </c>
      <c r="D23">
        <v>50</v>
      </c>
      <c r="E23">
        <v>60</v>
      </c>
      <c r="F23">
        <v>20</v>
      </c>
      <c r="G23">
        <v>60</v>
      </c>
      <c r="P23" s="25"/>
    </row>
    <row r="24" spans="1:20" ht="15">
      <c r="A24" s="22" t="s">
        <v>74</v>
      </c>
      <c r="B24" s="22"/>
    </row>
    <row r="25" spans="1:20">
      <c r="A25" s="23" t="s">
        <v>350</v>
      </c>
      <c r="B25" s="24"/>
      <c r="C25">
        <v>38</v>
      </c>
      <c r="D25">
        <v>32</v>
      </c>
      <c r="E25">
        <v>65</v>
      </c>
      <c r="F25">
        <v>65</v>
      </c>
      <c r="G25">
        <v>40</v>
      </c>
    </row>
    <row r="26" spans="1:20">
      <c r="A26" s="23" t="s">
        <v>99</v>
      </c>
      <c r="B26" s="24"/>
      <c r="C26">
        <v>63</v>
      </c>
      <c r="D26">
        <v>45</v>
      </c>
      <c r="E26">
        <v>85</v>
      </c>
      <c r="F26">
        <v>85</v>
      </c>
      <c r="G26">
        <v>75</v>
      </c>
    </row>
    <row r="27" spans="1:20">
      <c r="A27" s="23" t="s">
        <v>89</v>
      </c>
      <c r="B27" s="24"/>
      <c r="C27">
        <v>69</v>
      </c>
      <c r="D27">
        <v>47</v>
      </c>
      <c r="E27">
        <v>70</v>
      </c>
      <c r="F27">
        <v>90</v>
      </c>
      <c r="G27">
        <v>50</v>
      </c>
    </row>
    <row r="28" spans="1:20" ht="15.75" customHeight="1">
      <c r="A28" s="23" t="s">
        <v>373</v>
      </c>
      <c r="B28" s="24"/>
      <c r="C28">
        <v>60</v>
      </c>
      <c r="D28">
        <v>58</v>
      </c>
      <c r="E28">
        <v>65</v>
      </c>
      <c r="F28">
        <v>55</v>
      </c>
      <c r="G28">
        <v>75</v>
      </c>
    </row>
    <row r="29" spans="1:20">
      <c r="A29" s="23" t="s">
        <v>173</v>
      </c>
      <c r="B29" s="24"/>
      <c r="C29">
        <v>31</v>
      </c>
      <c r="D29">
        <v>33</v>
      </c>
      <c r="E29">
        <v>55</v>
      </c>
      <c r="F29">
        <v>65</v>
      </c>
      <c r="G29">
        <v>45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95</v>
      </c>
      <c r="B45">
        <v>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592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92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474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594</v>
      </c>
      <c r="B49">
        <v>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449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98</v>
      </c>
      <c r="B51">
        <v>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90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164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120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593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91</v>
      </c>
      <c r="B57">
        <v>1</v>
      </c>
      <c r="C57">
        <v>5</v>
      </c>
      <c r="D57">
        <v>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595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96</v>
      </c>
      <c r="B60">
        <v>1</v>
      </c>
      <c r="C60">
        <v>5</v>
      </c>
      <c r="D60">
        <v>4</v>
      </c>
      <c r="E60">
        <v>3</v>
      </c>
      <c r="F60">
        <v>1</v>
      </c>
      <c r="G60">
        <v>1</v>
      </c>
      <c r="H60">
        <v>0</v>
      </c>
      <c r="I60">
        <v>1</v>
      </c>
      <c r="J60">
        <v>0</v>
      </c>
    </row>
    <row r="61" spans="1:10">
      <c r="A61" s="23" t="s">
        <v>862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596</v>
      </c>
      <c r="B62">
        <v>1</v>
      </c>
      <c r="C62">
        <v>5</v>
      </c>
      <c r="D62">
        <v>2</v>
      </c>
      <c r="E62">
        <v>2</v>
      </c>
      <c r="F62">
        <v>1</v>
      </c>
      <c r="G62">
        <v>1</v>
      </c>
      <c r="H62">
        <v>0</v>
      </c>
      <c r="I62">
        <v>0</v>
      </c>
      <c r="J62">
        <v>0</v>
      </c>
    </row>
    <row r="63" spans="1:10">
      <c r="A63" s="23" t="s">
        <v>97</v>
      </c>
      <c r="B63">
        <v>1</v>
      </c>
      <c r="C63">
        <v>4</v>
      </c>
      <c r="D63">
        <v>2</v>
      </c>
      <c r="E63">
        <v>0</v>
      </c>
      <c r="F63">
        <v>1</v>
      </c>
      <c r="G63">
        <v>0</v>
      </c>
      <c r="H63">
        <v>0</v>
      </c>
      <c r="I63">
        <v>1</v>
      </c>
      <c r="J63">
        <v>0</v>
      </c>
    </row>
    <row r="64" spans="1:10">
      <c r="A64" s="23" t="s">
        <v>270</v>
      </c>
      <c r="B64">
        <v>1</v>
      </c>
      <c r="C64">
        <v>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93</v>
      </c>
      <c r="B65">
        <v>1</v>
      </c>
      <c r="C65">
        <v>5</v>
      </c>
      <c r="D65">
        <v>3</v>
      </c>
      <c r="E65">
        <v>1</v>
      </c>
      <c r="F65">
        <v>1</v>
      </c>
      <c r="G65">
        <v>1</v>
      </c>
      <c r="H65">
        <v>0</v>
      </c>
      <c r="I65">
        <v>1</v>
      </c>
      <c r="J65">
        <v>0</v>
      </c>
    </row>
    <row r="66" spans="1:10">
      <c r="A66" s="23" t="s">
        <v>391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ht="15">
      <c r="A67" s="22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350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99</v>
      </c>
      <c r="B69">
        <v>1</v>
      </c>
      <c r="C69">
        <v>5</v>
      </c>
      <c r="D69">
        <v>2</v>
      </c>
      <c r="E69">
        <v>1</v>
      </c>
      <c r="F69">
        <v>1</v>
      </c>
      <c r="G69">
        <v>0</v>
      </c>
      <c r="H69">
        <v>0</v>
      </c>
      <c r="I69">
        <v>2</v>
      </c>
      <c r="J69">
        <v>0</v>
      </c>
    </row>
    <row r="70" spans="1:10">
      <c r="A70" s="23" t="s">
        <v>89</v>
      </c>
      <c r="B70">
        <v>1</v>
      </c>
      <c r="C70">
        <v>5</v>
      </c>
      <c r="D70">
        <v>3</v>
      </c>
      <c r="E70">
        <v>0</v>
      </c>
      <c r="F70">
        <v>1</v>
      </c>
      <c r="G70">
        <v>0</v>
      </c>
      <c r="H70">
        <v>0</v>
      </c>
      <c r="I70">
        <v>0</v>
      </c>
      <c r="J70">
        <v>1</v>
      </c>
    </row>
    <row r="71" spans="1:10">
      <c r="A71" s="23" t="s">
        <v>373</v>
      </c>
      <c r="B71">
        <v>1</v>
      </c>
      <c r="C71">
        <v>5</v>
      </c>
      <c r="D71">
        <v>3</v>
      </c>
      <c r="E71">
        <v>1</v>
      </c>
      <c r="F71">
        <v>2</v>
      </c>
      <c r="G71">
        <v>1</v>
      </c>
      <c r="H71">
        <v>0</v>
      </c>
      <c r="I71">
        <v>1</v>
      </c>
      <c r="J71">
        <v>0</v>
      </c>
    </row>
    <row r="72" spans="1:10">
      <c r="A72" s="23" t="s">
        <v>173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5"/>
  <dimension ref="A1:W73"/>
  <sheetViews>
    <sheetView workbookViewId="0">
      <selection activeCell="A46" sqref="A46"/>
    </sheetView>
  </sheetViews>
  <sheetFormatPr defaultRowHeight="12"/>
  <cols>
    <col min="1" max="1" width="20.140625" customWidth="1"/>
    <col min="3" max="3" width="11.42578125" bestFit="1" customWidth="1"/>
  </cols>
  <sheetData>
    <row r="1" spans="1:23" ht="15">
      <c r="A1" s="22" t="s">
        <v>53</v>
      </c>
      <c r="B1" s="22"/>
      <c r="C1" s="11" t="s">
        <v>23</v>
      </c>
      <c r="D1" s="11" t="s">
        <v>24</v>
      </c>
      <c r="E1">
        <v>1</v>
      </c>
      <c r="F1" t="s">
        <v>35</v>
      </c>
      <c r="G1" t="s">
        <v>204</v>
      </c>
      <c r="I1">
        <v>1</v>
      </c>
      <c r="J1" t="s">
        <v>597</v>
      </c>
      <c r="M1">
        <v>1</v>
      </c>
      <c r="N1" t="s">
        <v>35</v>
      </c>
      <c r="O1" t="s">
        <v>204</v>
      </c>
    </row>
    <row r="2" spans="1:23">
      <c r="A2" s="26" t="s">
        <v>597</v>
      </c>
      <c r="B2" s="24"/>
      <c r="C2">
        <v>55</v>
      </c>
      <c r="D2">
        <v>1</v>
      </c>
      <c r="E2">
        <v>2</v>
      </c>
      <c r="F2" t="s">
        <v>34</v>
      </c>
      <c r="G2" t="s">
        <v>257</v>
      </c>
      <c r="I2">
        <v>2</v>
      </c>
      <c r="J2" t="s">
        <v>102</v>
      </c>
      <c r="M2">
        <v>2</v>
      </c>
      <c r="N2" t="s">
        <v>34</v>
      </c>
      <c r="O2" t="s">
        <v>257</v>
      </c>
    </row>
    <row r="3" spans="1:23">
      <c r="A3" s="26" t="s">
        <v>102</v>
      </c>
      <c r="B3" s="24"/>
      <c r="C3">
        <v>68</v>
      </c>
      <c r="D3">
        <v>1</v>
      </c>
      <c r="E3">
        <v>3</v>
      </c>
      <c r="F3" t="s">
        <v>37</v>
      </c>
      <c r="G3" t="s">
        <v>111</v>
      </c>
      <c r="I3">
        <v>3</v>
      </c>
      <c r="J3" t="s">
        <v>598</v>
      </c>
      <c r="M3">
        <v>3</v>
      </c>
      <c r="N3" t="s">
        <v>37</v>
      </c>
      <c r="O3" t="s">
        <v>111</v>
      </c>
    </row>
    <row r="4" spans="1:23">
      <c r="A4" s="26" t="s">
        <v>598</v>
      </c>
      <c r="B4" s="24"/>
      <c r="C4">
        <v>52</v>
      </c>
      <c r="D4">
        <v>1</v>
      </c>
      <c r="E4">
        <v>4</v>
      </c>
      <c r="F4" t="s">
        <v>36</v>
      </c>
      <c r="G4" t="s">
        <v>103</v>
      </c>
      <c r="I4">
        <v>4</v>
      </c>
      <c r="J4" t="s">
        <v>220</v>
      </c>
      <c r="M4">
        <v>4</v>
      </c>
      <c r="N4" t="s">
        <v>36</v>
      </c>
      <c r="O4" t="s">
        <v>103</v>
      </c>
    </row>
    <row r="5" spans="1:23">
      <c r="A5" s="26" t="s">
        <v>220</v>
      </c>
      <c r="B5" s="24"/>
      <c r="C5">
        <v>47</v>
      </c>
      <c r="D5">
        <v>1</v>
      </c>
      <c r="E5">
        <v>5</v>
      </c>
      <c r="F5" t="s">
        <v>54</v>
      </c>
      <c r="G5" t="s">
        <v>105</v>
      </c>
      <c r="M5">
        <v>5</v>
      </c>
      <c r="N5" t="s">
        <v>54</v>
      </c>
      <c r="O5" t="s">
        <v>105</v>
      </c>
    </row>
    <row r="6" spans="1:23">
      <c r="A6" s="23" t="s">
        <v>599</v>
      </c>
      <c r="B6" s="24"/>
      <c r="C6">
        <v>27</v>
      </c>
      <c r="D6">
        <v>2</v>
      </c>
      <c r="E6">
        <v>6</v>
      </c>
      <c r="F6" t="s">
        <v>29</v>
      </c>
      <c r="G6" t="s">
        <v>421</v>
      </c>
      <c r="M6">
        <v>6</v>
      </c>
      <c r="N6" t="s">
        <v>29</v>
      </c>
      <c r="O6" t="s">
        <v>421</v>
      </c>
    </row>
    <row r="7" spans="1:23">
      <c r="A7" s="23" t="s">
        <v>226</v>
      </c>
      <c r="B7" s="24"/>
      <c r="C7">
        <v>46</v>
      </c>
      <c r="D7">
        <v>3</v>
      </c>
      <c r="E7">
        <v>7</v>
      </c>
      <c r="F7" t="s">
        <v>31</v>
      </c>
      <c r="G7" t="s">
        <v>107</v>
      </c>
      <c r="M7">
        <v>7</v>
      </c>
      <c r="N7" t="s">
        <v>31</v>
      </c>
      <c r="O7" t="s">
        <v>107</v>
      </c>
    </row>
    <row r="8" spans="1:23">
      <c r="A8" s="23" t="s">
        <v>101</v>
      </c>
      <c r="B8" s="24"/>
      <c r="C8">
        <v>61</v>
      </c>
      <c r="D8">
        <v>3</v>
      </c>
      <c r="E8">
        <v>8</v>
      </c>
      <c r="F8" t="s">
        <v>33</v>
      </c>
      <c r="G8" t="s">
        <v>381</v>
      </c>
      <c r="M8">
        <v>8</v>
      </c>
      <c r="N8" t="s">
        <v>33</v>
      </c>
      <c r="O8" t="s">
        <v>381</v>
      </c>
    </row>
    <row r="9" spans="1:23">
      <c r="A9" s="23" t="s">
        <v>600</v>
      </c>
      <c r="B9" s="24"/>
      <c r="C9">
        <v>47</v>
      </c>
      <c r="D9">
        <v>2</v>
      </c>
      <c r="E9">
        <v>9</v>
      </c>
      <c r="F9" t="s">
        <v>32</v>
      </c>
      <c r="G9" t="s">
        <v>108</v>
      </c>
      <c r="M9">
        <v>9</v>
      </c>
      <c r="N9" t="s">
        <v>32</v>
      </c>
      <c r="O9" t="s">
        <v>108</v>
      </c>
    </row>
    <row r="10" spans="1:23">
      <c r="A10" s="23" t="s">
        <v>106</v>
      </c>
      <c r="B10" s="24"/>
      <c r="C10">
        <v>47</v>
      </c>
      <c r="D10">
        <v>3</v>
      </c>
    </row>
    <row r="11" spans="1:23">
      <c r="A11" s="23" t="s">
        <v>104</v>
      </c>
      <c r="B11" s="24"/>
      <c r="C11">
        <v>82</v>
      </c>
      <c r="D11">
        <v>3</v>
      </c>
      <c r="N11" t="s">
        <v>27</v>
      </c>
      <c r="O11" t="s">
        <v>102</v>
      </c>
    </row>
    <row r="12" spans="1:23">
      <c r="A12" s="23" t="s">
        <v>110</v>
      </c>
      <c r="B12" s="24"/>
      <c r="C12">
        <v>29</v>
      </c>
      <c r="D12">
        <v>2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421</v>
      </c>
      <c r="B14" s="24"/>
      <c r="C14">
        <v>61</v>
      </c>
      <c r="D14">
        <v>68</v>
      </c>
      <c r="E14">
        <v>40</v>
      </c>
      <c r="F14">
        <v>60</v>
      </c>
      <c r="G14">
        <v>55</v>
      </c>
      <c r="N14" t="s">
        <v>68</v>
      </c>
      <c r="O14" t="s">
        <v>102</v>
      </c>
      <c r="P14" s="25"/>
      <c r="T14" s="25" t="str">
        <f>IFERROR(IF(O14="","",R14*9/P14),"INF")</f>
        <v>INF</v>
      </c>
    </row>
    <row r="15" spans="1:23">
      <c r="A15" s="23" t="s">
        <v>493</v>
      </c>
      <c r="B15" s="24"/>
      <c r="C15">
        <v>42</v>
      </c>
      <c r="D15">
        <v>45</v>
      </c>
      <c r="E15">
        <v>30</v>
      </c>
      <c r="F15">
        <v>75</v>
      </c>
      <c r="G15">
        <v>60</v>
      </c>
      <c r="P15" s="25"/>
      <c r="T15" s="25" t="str">
        <f>IFERROR(IF(O15="","",R15*9/P15),"INF")</f>
        <v/>
      </c>
    </row>
    <row r="16" spans="1:23" ht="15">
      <c r="A16" s="22" t="s">
        <v>72</v>
      </c>
      <c r="B16" s="22"/>
      <c r="P16" s="25"/>
      <c r="T16" s="25" t="str">
        <f>IFERROR(IF(O16="","",R16*9/P16),"INF")</f>
        <v/>
      </c>
    </row>
    <row r="17" spans="1:20">
      <c r="A17" s="23" t="s">
        <v>107</v>
      </c>
      <c r="B17" s="24"/>
      <c r="C17">
        <v>40</v>
      </c>
      <c r="D17">
        <v>57</v>
      </c>
      <c r="E17">
        <v>45</v>
      </c>
      <c r="F17">
        <v>20</v>
      </c>
      <c r="G17">
        <v>40</v>
      </c>
      <c r="P17" s="25"/>
      <c r="T17" s="25" t="str">
        <f>IFERROR(IF(O17="","",R17*9/P17),"INF")</f>
        <v/>
      </c>
    </row>
    <row r="18" spans="1:20">
      <c r="A18" s="23" t="s">
        <v>601</v>
      </c>
      <c r="B18" s="24"/>
      <c r="C18">
        <v>19</v>
      </c>
      <c r="D18">
        <v>49</v>
      </c>
      <c r="E18">
        <v>70</v>
      </c>
      <c r="F18">
        <v>20</v>
      </c>
      <c r="G18">
        <v>70</v>
      </c>
      <c r="P18" s="25"/>
      <c r="T18" s="25" t="str">
        <f>IFERROR(IF(O18="","",R18*9/P18),"INF")</f>
        <v/>
      </c>
    </row>
    <row r="19" spans="1:20">
      <c r="A19" s="23" t="s">
        <v>257</v>
      </c>
      <c r="B19" s="24"/>
      <c r="C19">
        <v>49</v>
      </c>
      <c r="D19">
        <v>69</v>
      </c>
      <c r="E19">
        <v>70</v>
      </c>
      <c r="F19">
        <v>20</v>
      </c>
      <c r="G19">
        <v>60</v>
      </c>
      <c r="P19" s="25"/>
      <c r="T19" s="25" t="str">
        <f>IFERROR(IF(O19="","",R19*9/P19),"INF")</f>
        <v/>
      </c>
    </row>
    <row r="20" spans="1:20">
      <c r="A20" s="23" t="s">
        <v>381</v>
      </c>
      <c r="B20" s="24"/>
      <c r="C20">
        <v>40</v>
      </c>
      <c r="D20">
        <v>66</v>
      </c>
      <c r="E20">
        <v>70</v>
      </c>
      <c r="F20">
        <v>20</v>
      </c>
      <c r="G20">
        <v>60</v>
      </c>
      <c r="P20" s="25"/>
      <c r="T20" s="25" t="str">
        <f>IFERROR(IF(O20="","",R20*9/P20),"INF")</f>
        <v/>
      </c>
    </row>
    <row r="21" spans="1:20">
      <c r="A21" s="23" t="s">
        <v>105</v>
      </c>
      <c r="B21" s="24"/>
      <c r="C21">
        <v>37</v>
      </c>
      <c r="D21">
        <v>55</v>
      </c>
      <c r="E21">
        <v>40</v>
      </c>
      <c r="F21">
        <v>20</v>
      </c>
      <c r="G21">
        <v>40</v>
      </c>
      <c r="P21" s="25"/>
      <c r="T21" s="25" t="str">
        <f t="shared" ref="T21:T22" si="0">IF(O21="","",R21*9/P21)</f>
        <v/>
      </c>
    </row>
    <row r="22" spans="1:20">
      <c r="A22" s="23" t="s">
        <v>108</v>
      </c>
      <c r="B22" s="24"/>
      <c r="C22">
        <v>44</v>
      </c>
      <c r="D22">
        <v>61</v>
      </c>
      <c r="E22">
        <v>75</v>
      </c>
      <c r="F22">
        <v>20</v>
      </c>
      <c r="G22">
        <v>70</v>
      </c>
      <c r="P22" s="25"/>
      <c r="T22" s="25" t="str">
        <f t="shared" si="0"/>
        <v/>
      </c>
    </row>
    <row r="23" spans="1:20">
      <c r="A23" s="23" t="s">
        <v>117</v>
      </c>
      <c r="B23" s="24"/>
      <c r="C23">
        <v>58</v>
      </c>
      <c r="D23">
        <v>41</v>
      </c>
      <c r="E23">
        <v>65</v>
      </c>
      <c r="F23">
        <v>20</v>
      </c>
      <c r="G23">
        <v>70</v>
      </c>
      <c r="P23" s="25"/>
    </row>
    <row r="24" spans="1:20" ht="15">
      <c r="A24" s="22" t="s">
        <v>74</v>
      </c>
      <c r="B24" s="22"/>
    </row>
    <row r="25" spans="1:20">
      <c r="A25" s="23" t="s">
        <v>204</v>
      </c>
      <c r="B25" s="24"/>
      <c r="C25">
        <v>51</v>
      </c>
      <c r="D25">
        <v>53</v>
      </c>
      <c r="E25">
        <v>60</v>
      </c>
      <c r="F25">
        <v>65</v>
      </c>
      <c r="G25">
        <v>60</v>
      </c>
    </row>
    <row r="26" spans="1:20">
      <c r="A26" s="23" t="s">
        <v>103</v>
      </c>
      <c r="B26" s="24"/>
      <c r="C26">
        <v>57</v>
      </c>
      <c r="D26">
        <v>73</v>
      </c>
      <c r="E26">
        <v>75</v>
      </c>
      <c r="F26">
        <v>80</v>
      </c>
      <c r="G26">
        <v>35</v>
      </c>
    </row>
    <row r="27" spans="1:20">
      <c r="A27" s="23" t="s">
        <v>111</v>
      </c>
      <c r="B27" s="24"/>
      <c r="C27">
        <v>49</v>
      </c>
      <c r="D27">
        <v>93</v>
      </c>
      <c r="E27">
        <v>60</v>
      </c>
      <c r="F27">
        <v>75</v>
      </c>
      <c r="G27">
        <v>25</v>
      </c>
    </row>
    <row r="28" spans="1:20">
      <c r="A28" s="23" t="s">
        <v>112</v>
      </c>
      <c r="B28" s="24"/>
      <c r="C28">
        <v>47</v>
      </c>
      <c r="D28">
        <v>63</v>
      </c>
      <c r="E28">
        <v>60</v>
      </c>
      <c r="F28">
        <v>60</v>
      </c>
      <c r="G28">
        <v>60</v>
      </c>
    </row>
    <row r="29" spans="1:20">
      <c r="A29" s="23" t="s">
        <v>466</v>
      </c>
      <c r="B29" s="24"/>
      <c r="C29">
        <v>44</v>
      </c>
      <c r="D29">
        <v>49</v>
      </c>
      <c r="E29">
        <v>75</v>
      </c>
      <c r="F29">
        <v>50</v>
      </c>
      <c r="G29">
        <v>70</v>
      </c>
    </row>
    <row r="30" spans="1:20">
      <c r="A30" s="23"/>
      <c r="B30" s="24"/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6" t="s">
        <v>597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6" t="s">
        <v>102</v>
      </c>
      <c r="B46">
        <v>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6" t="s">
        <v>598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6" t="s">
        <v>220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599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226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101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600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106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104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110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421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493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107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601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257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381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105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108</v>
      </c>
      <c r="B65">
        <v>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23" t="s">
        <v>117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ht="15">
      <c r="A67" s="22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204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103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111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112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466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6"/>
  <dimension ref="A1:OP73"/>
  <sheetViews>
    <sheetView topLeftCell="A45" workbookViewId="0">
      <selection activeCell="V22" sqref="V22"/>
    </sheetView>
  </sheetViews>
  <sheetFormatPr defaultRowHeight="12"/>
  <cols>
    <col min="1" max="1" width="19.85546875" customWidth="1"/>
    <col min="3" max="3" width="11.42578125" bestFit="1" customWidth="1"/>
    <col min="10" max="10" width="10" bestFit="1" customWidth="1"/>
  </cols>
  <sheetData>
    <row r="1" spans="1:406" ht="15">
      <c r="A1" s="22" t="s">
        <v>53</v>
      </c>
      <c r="B1" s="22"/>
      <c r="C1" s="11" t="s">
        <v>23</v>
      </c>
      <c r="D1" s="11" t="s">
        <v>24</v>
      </c>
      <c r="E1">
        <v>1</v>
      </c>
      <c r="F1" t="s">
        <v>32</v>
      </c>
      <c r="G1" t="s">
        <v>118</v>
      </c>
      <c r="I1">
        <v>1</v>
      </c>
      <c r="J1" t="s">
        <v>602</v>
      </c>
      <c r="M1">
        <v>1</v>
      </c>
      <c r="N1" t="s">
        <v>32</v>
      </c>
      <c r="O1" t="s">
        <v>118</v>
      </c>
    </row>
    <row r="2" spans="1:406">
      <c r="A2" s="23" t="s">
        <v>602</v>
      </c>
      <c r="B2" s="24"/>
      <c r="C2">
        <v>68</v>
      </c>
      <c r="D2">
        <v>1</v>
      </c>
      <c r="E2">
        <v>2</v>
      </c>
      <c r="F2" t="s">
        <v>35</v>
      </c>
      <c r="G2" t="s">
        <v>432</v>
      </c>
      <c r="I2">
        <v>2</v>
      </c>
      <c r="J2" t="s">
        <v>603</v>
      </c>
      <c r="M2">
        <v>2</v>
      </c>
      <c r="N2" t="s">
        <v>35</v>
      </c>
      <c r="O2" t="s">
        <v>432</v>
      </c>
    </row>
    <row r="3" spans="1:406">
      <c r="A3" s="23" t="s">
        <v>603</v>
      </c>
      <c r="B3" s="24"/>
      <c r="C3">
        <v>66</v>
      </c>
      <c r="D3">
        <v>1</v>
      </c>
      <c r="E3">
        <v>3</v>
      </c>
      <c r="F3" t="s">
        <v>33</v>
      </c>
      <c r="G3" t="s">
        <v>115</v>
      </c>
      <c r="I3">
        <v>3</v>
      </c>
      <c r="J3" t="s">
        <v>181</v>
      </c>
      <c r="M3">
        <v>3</v>
      </c>
      <c r="N3" t="s">
        <v>33</v>
      </c>
      <c r="O3" t="s">
        <v>115</v>
      </c>
    </row>
    <row r="4" spans="1:406">
      <c r="A4" s="23" t="s">
        <v>181</v>
      </c>
      <c r="B4" s="24"/>
      <c r="C4">
        <v>48</v>
      </c>
      <c r="D4">
        <v>1</v>
      </c>
      <c r="E4">
        <v>4</v>
      </c>
      <c r="F4" t="s">
        <v>37</v>
      </c>
      <c r="G4" t="s">
        <v>610</v>
      </c>
      <c r="I4">
        <v>4</v>
      </c>
      <c r="J4" t="s">
        <v>52</v>
      </c>
      <c r="M4">
        <v>4</v>
      </c>
      <c r="N4" t="s">
        <v>37</v>
      </c>
      <c r="O4" t="s">
        <v>610</v>
      </c>
    </row>
    <row r="5" spans="1:406">
      <c r="A5" s="23" t="s">
        <v>52</v>
      </c>
      <c r="B5" s="24"/>
      <c r="C5">
        <v>46</v>
      </c>
      <c r="D5">
        <v>1</v>
      </c>
      <c r="E5">
        <v>5</v>
      </c>
      <c r="F5" t="s">
        <v>31</v>
      </c>
      <c r="G5" t="s">
        <v>141</v>
      </c>
      <c r="M5">
        <v>5</v>
      </c>
      <c r="N5" t="s">
        <v>31</v>
      </c>
      <c r="O5" t="s">
        <v>141</v>
      </c>
    </row>
    <row r="6" spans="1:406">
      <c r="A6" s="23" t="s">
        <v>604</v>
      </c>
      <c r="B6" s="24"/>
      <c r="C6">
        <v>94</v>
      </c>
      <c r="D6">
        <v>3</v>
      </c>
      <c r="E6">
        <v>6</v>
      </c>
      <c r="F6" t="s">
        <v>29</v>
      </c>
      <c r="G6" t="s">
        <v>114</v>
      </c>
      <c r="M6">
        <v>6</v>
      </c>
      <c r="N6" t="s">
        <v>29</v>
      </c>
      <c r="O6" t="s">
        <v>114</v>
      </c>
    </row>
    <row r="7" spans="1:406">
      <c r="A7" s="23" t="s">
        <v>605</v>
      </c>
      <c r="B7" s="24"/>
      <c r="C7">
        <v>63</v>
      </c>
      <c r="D7">
        <v>3</v>
      </c>
      <c r="E7">
        <v>7</v>
      </c>
      <c r="F7" t="s">
        <v>34</v>
      </c>
      <c r="G7" t="s">
        <v>257</v>
      </c>
      <c r="M7">
        <v>7</v>
      </c>
      <c r="N7" t="s">
        <v>34</v>
      </c>
      <c r="O7" t="s">
        <v>257</v>
      </c>
    </row>
    <row r="8" spans="1:406">
      <c r="A8" s="23" t="s">
        <v>606</v>
      </c>
      <c r="B8" s="24"/>
      <c r="C8">
        <v>44</v>
      </c>
      <c r="D8">
        <v>2</v>
      </c>
      <c r="E8">
        <v>8</v>
      </c>
      <c r="F8" t="s">
        <v>36</v>
      </c>
      <c r="G8" t="s">
        <v>136</v>
      </c>
      <c r="M8">
        <v>8</v>
      </c>
      <c r="N8" t="s">
        <v>36</v>
      </c>
      <c r="O8" t="s">
        <v>136</v>
      </c>
    </row>
    <row r="9" spans="1:406">
      <c r="A9" s="23" t="s">
        <v>193</v>
      </c>
      <c r="B9" s="24"/>
      <c r="C9">
        <v>75</v>
      </c>
      <c r="D9">
        <v>3</v>
      </c>
      <c r="E9">
        <v>9</v>
      </c>
      <c r="F9" t="s">
        <v>27</v>
      </c>
      <c r="G9" t="s">
        <v>602</v>
      </c>
      <c r="M9">
        <v>9</v>
      </c>
      <c r="N9" t="s">
        <v>27</v>
      </c>
      <c r="O9" t="s">
        <v>603</v>
      </c>
      <c r="OP9" t="s">
        <v>604</v>
      </c>
    </row>
    <row r="10" spans="1:406">
      <c r="A10" s="23" t="s">
        <v>607</v>
      </c>
      <c r="B10" s="24"/>
      <c r="C10">
        <v>59</v>
      </c>
      <c r="D10">
        <v>2</v>
      </c>
    </row>
    <row r="11" spans="1:406">
      <c r="A11" s="23" t="s">
        <v>608</v>
      </c>
      <c r="B11" s="24"/>
      <c r="C11">
        <v>64</v>
      </c>
      <c r="D11">
        <v>2</v>
      </c>
      <c r="N11" t="s">
        <v>27</v>
      </c>
      <c r="O11" t="s">
        <v>603</v>
      </c>
    </row>
    <row r="12" spans="1:406">
      <c r="A12" s="23" t="s">
        <v>609</v>
      </c>
      <c r="B12" s="24"/>
      <c r="C12">
        <v>54</v>
      </c>
      <c r="D12">
        <v>3</v>
      </c>
    </row>
    <row r="13" spans="1:406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406">
      <c r="A14" s="23" t="s">
        <v>114</v>
      </c>
      <c r="B14" s="24"/>
      <c r="C14">
        <v>54</v>
      </c>
      <c r="D14">
        <v>61</v>
      </c>
      <c r="E14">
        <v>35</v>
      </c>
      <c r="F14">
        <v>70</v>
      </c>
      <c r="G14">
        <v>55</v>
      </c>
      <c r="N14" t="s">
        <v>68</v>
      </c>
      <c r="O14" t="s">
        <v>603</v>
      </c>
      <c r="P14" s="25">
        <f>ROUND(9,2)</f>
        <v>9</v>
      </c>
      <c r="Q14">
        <v>5</v>
      </c>
      <c r="R14">
        <v>0</v>
      </c>
      <c r="S14">
        <v>4</v>
      </c>
      <c r="T14" s="25">
        <f>ROUND(0,2)</f>
        <v>0</v>
      </c>
      <c r="U14" t="s">
        <v>881</v>
      </c>
      <c r="W14">
        <v>0</v>
      </c>
      <c r="X14">
        <v>0</v>
      </c>
      <c r="Y14">
        <v>0</v>
      </c>
      <c r="Z14">
        <v>0</v>
      </c>
    </row>
    <row r="15" spans="1:406">
      <c r="A15" s="23" t="s">
        <v>369</v>
      </c>
      <c r="B15" s="24"/>
      <c r="C15">
        <v>66</v>
      </c>
      <c r="D15">
        <v>66</v>
      </c>
      <c r="E15">
        <v>40</v>
      </c>
      <c r="F15">
        <v>60</v>
      </c>
      <c r="G15">
        <v>40</v>
      </c>
      <c r="P15" s="25"/>
      <c r="T15" s="25" t="str">
        <f t="shared" ref="T15:T20" si="0">IFERROR(IF(O15="","",R15*9/P15),"INF")</f>
        <v/>
      </c>
      <c r="Y15">
        <v>0</v>
      </c>
      <c r="Z15">
        <v>0</v>
      </c>
    </row>
    <row r="16" spans="1:406" ht="15">
      <c r="A16" s="22" t="s">
        <v>72</v>
      </c>
      <c r="B16" s="22"/>
      <c r="P16" s="25"/>
      <c r="T16" s="25" t="str">
        <f t="shared" si="0"/>
        <v/>
      </c>
      <c r="Y16">
        <v>0</v>
      </c>
      <c r="Z16">
        <v>0</v>
      </c>
    </row>
    <row r="17" spans="1:26">
      <c r="A17" s="23" t="s">
        <v>141</v>
      </c>
      <c r="B17" s="24"/>
      <c r="C17">
        <v>38</v>
      </c>
      <c r="D17">
        <v>50</v>
      </c>
      <c r="E17">
        <v>40</v>
      </c>
      <c r="F17">
        <v>20</v>
      </c>
      <c r="G17">
        <v>35</v>
      </c>
      <c r="P17" s="25"/>
      <c r="T17" s="25" t="str">
        <f t="shared" si="0"/>
        <v/>
      </c>
      <c r="Y17">
        <v>0</v>
      </c>
      <c r="Z17">
        <v>0</v>
      </c>
    </row>
    <row r="18" spans="1:26">
      <c r="A18" s="23" t="s">
        <v>118</v>
      </c>
      <c r="B18" s="24"/>
      <c r="C18">
        <v>76</v>
      </c>
      <c r="D18">
        <v>62</v>
      </c>
      <c r="E18">
        <v>70</v>
      </c>
      <c r="F18">
        <v>20</v>
      </c>
      <c r="G18">
        <v>70</v>
      </c>
      <c r="P18" s="25"/>
      <c r="T18" s="25" t="str">
        <f t="shared" si="0"/>
        <v/>
      </c>
      <c r="Y18">
        <v>0</v>
      </c>
      <c r="Z18">
        <v>0</v>
      </c>
    </row>
    <row r="19" spans="1:26">
      <c r="A19" s="23" t="s">
        <v>257</v>
      </c>
      <c r="B19" s="24"/>
      <c r="C19">
        <v>38</v>
      </c>
      <c r="D19">
        <v>47</v>
      </c>
      <c r="E19">
        <v>60</v>
      </c>
      <c r="F19">
        <v>20</v>
      </c>
      <c r="G19">
        <v>60</v>
      </c>
      <c r="P19" s="25"/>
      <c r="T19" s="25" t="str">
        <f t="shared" si="0"/>
        <v/>
      </c>
    </row>
    <row r="20" spans="1:26">
      <c r="A20" s="23" t="s">
        <v>113</v>
      </c>
      <c r="B20" s="24"/>
      <c r="C20">
        <v>52</v>
      </c>
      <c r="D20">
        <v>55</v>
      </c>
      <c r="E20">
        <v>40</v>
      </c>
      <c r="F20">
        <v>40</v>
      </c>
      <c r="G20">
        <v>35</v>
      </c>
      <c r="P20" s="25"/>
      <c r="T20" s="25" t="str">
        <f t="shared" si="0"/>
        <v/>
      </c>
    </row>
    <row r="21" spans="1:26">
      <c r="A21" s="23" t="s">
        <v>351</v>
      </c>
      <c r="B21" s="24"/>
      <c r="C21">
        <v>47</v>
      </c>
      <c r="D21">
        <v>61</v>
      </c>
      <c r="E21">
        <v>45</v>
      </c>
      <c r="F21">
        <v>20</v>
      </c>
      <c r="G21">
        <v>35</v>
      </c>
      <c r="P21" s="25"/>
      <c r="T21" s="25" t="str">
        <f t="shared" ref="T21:T22" si="1">IF(O21="","",R21*9/P21)</f>
        <v/>
      </c>
    </row>
    <row r="22" spans="1:26">
      <c r="A22" s="23" t="s">
        <v>115</v>
      </c>
      <c r="B22" s="24"/>
      <c r="C22">
        <v>84</v>
      </c>
      <c r="D22">
        <v>53</v>
      </c>
      <c r="E22">
        <v>70</v>
      </c>
      <c r="F22">
        <v>20</v>
      </c>
      <c r="G22">
        <v>65</v>
      </c>
      <c r="P22" s="25"/>
      <c r="T22" s="25" t="str">
        <f t="shared" si="1"/>
        <v/>
      </c>
    </row>
    <row r="23" spans="1:26">
      <c r="A23" s="23" t="s">
        <v>612</v>
      </c>
      <c r="B23" s="24"/>
      <c r="C23">
        <v>44</v>
      </c>
      <c r="D23">
        <v>67</v>
      </c>
      <c r="E23">
        <v>50</v>
      </c>
      <c r="F23">
        <v>20</v>
      </c>
      <c r="G23">
        <v>35</v>
      </c>
      <c r="P23" s="25"/>
    </row>
    <row r="24" spans="1:26" ht="15">
      <c r="A24" s="22" t="s">
        <v>74</v>
      </c>
      <c r="B24" s="22"/>
    </row>
    <row r="25" spans="1:26">
      <c r="A25" s="23" t="s">
        <v>432</v>
      </c>
      <c r="B25" s="24"/>
      <c r="C25">
        <v>47</v>
      </c>
      <c r="D25">
        <v>41</v>
      </c>
      <c r="E25">
        <v>70</v>
      </c>
      <c r="F25">
        <v>70</v>
      </c>
      <c r="G25">
        <v>60</v>
      </c>
    </row>
    <row r="26" spans="1:26">
      <c r="A26" s="23" t="s">
        <v>300</v>
      </c>
      <c r="B26" s="24"/>
      <c r="C26">
        <v>10</v>
      </c>
      <c r="D26">
        <v>34</v>
      </c>
      <c r="E26">
        <v>80</v>
      </c>
      <c r="F26">
        <v>80</v>
      </c>
      <c r="G26">
        <v>70</v>
      </c>
    </row>
    <row r="27" spans="1:26">
      <c r="A27" s="23" t="s">
        <v>610</v>
      </c>
      <c r="B27" s="24"/>
      <c r="C27">
        <v>59</v>
      </c>
      <c r="D27">
        <v>61</v>
      </c>
      <c r="E27">
        <v>70</v>
      </c>
      <c r="F27">
        <v>85</v>
      </c>
      <c r="G27">
        <v>40</v>
      </c>
    </row>
    <row r="28" spans="1:26">
      <c r="A28" s="23" t="s">
        <v>611</v>
      </c>
      <c r="B28" s="24"/>
      <c r="C28">
        <v>44</v>
      </c>
      <c r="D28">
        <v>58</v>
      </c>
      <c r="E28">
        <v>55</v>
      </c>
      <c r="F28">
        <v>50</v>
      </c>
      <c r="G28">
        <v>55</v>
      </c>
    </row>
    <row r="29" spans="1:26">
      <c r="A29" s="23" t="s">
        <v>136</v>
      </c>
      <c r="B29" s="24"/>
      <c r="C29">
        <v>21</v>
      </c>
      <c r="D29">
        <v>36</v>
      </c>
      <c r="E29">
        <v>70</v>
      </c>
      <c r="F29">
        <v>75</v>
      </c>
      <c r="G29">
        <v>45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602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603</v>
      </c>
      <c r="B46">
        <v>1</v>
      </c>
      <c r="C46">
        <v>3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181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52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604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605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606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193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607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608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609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114</v>
      </c>
      <c r="B57">
        <v>1</v>
      </c>
      <c r="C57">
        <v>3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369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141</v>
      </c>
      <c r="B60">
        <v>1</v>
      </c>
      <c r="C60">
        <v>3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118</v>
      </c>
      <c r="B61">
        <v>1</v>
      </c>
      <c r="C61">
        <v>1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257</v>
      </c>
      <c r="B62">
        <v>1</v>
      </c>
      <c r="C62">
        <v>3</v>
      </c>
      <c r="D62">
        <v>1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113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351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115</v>
      </c>
      <c r="B65">
        <v>1</v>
      </c>
      <c r="C65">
        <v>4</v>
      </c>
      <c r="D65">
        <v>2</v>
      </c>
      <c r="E65">
        <v>0</v>
      </c>
      <c r="F65">
        <v>1</v>
      </c>
      <c r="G65">
        <v>0</v>
      </c>
      <c r="H65">
        <v>0</v>
      </c>
      <c r="I65">
        <v>1</v>
      </c>
      <c r="J65">
        <v>0</v>
      </c>
    </row>
    <row r="66" spans="1:10">
      <c r="A66" s="23" t="s">
        <v>612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ht="15">
      <c r="A67" s="22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432</v>
      </c>
      <c r="B68">
        <v>1</v>
      </c>
      <c r="C68">
        <v>4</v>
      </c>
      <c r="D68">
        <v>1</v>
      </c>
      <c r="E68">
        <v>0</v>
      </c>
      <c r="F68">
        <v>1</v>
      </c>
      <c r="G68">
        <v>0</v>
      </c>
      <c r="H68">
        <v>0</v>
      </c>
      <c r="I68">
        <v>1</v>
      </c>
      <c r="J68">
        <v>0</v>
      </c>
    </row>
    <row r="69" spans="1:10">
      <c r="A69" s="23" t="s">
        <v>300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610</v>
      </c>
      <c r="B70">
        <v>1</v>
      </c>
      <c r="C70">
        <v>4</v>
      </c>
      <c r="D70">
        <v>2</v>
      </c>
      <c r="E70">
        <v>4</v>
      </c>
      <c r="F70">
        <v>2</v>
      </c>
      <c r="G70">
        <v>2</v>
      </c>
      <c r="H70">
        <v>0</v>
      </c>
      <c r="I70">
        <v>0</v>
      </c>
      <c r="J70">
        <v>0</v>
      </c>
    </row>
    <row r="71" spans="1:10">
      <c r="A71" s="23" t="s">
        <v>611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136</v>
      </c>
      <c r="B72">
        <v>1</v>
      </c>
      <c r="C72">
        <v>3</v>
      </c>
      <c r="D72">
        <v>1</v>
      </c>
      <c r="E72">
        <v>0</v>
      </c>
      <c r="F72">
        <v>0</v>
      </c>
      <c r="G72">
        <v>0</v>
      </c>
      <c r="H72">
        <v>0</v>
      </c>
      <c r="I72">
        <v>1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7"/>
  <dimension ref="A1:OP73"/>
  <sheetViews>
    <sheetView workbookViewId="0">
      <selection activeCell="A45" sqref="A45"/>
    </sheetView>
  </sheetViews>
  <sheetFormatPr defaultRowHeight="12"/>
  <cols>
    <col min="1" max="1" width="19" customWidth="1"/>
    <col min="3" max="3" width="11.42578125" bestFit="1" customWidth="1"/>
  </cols>
  <sheetData>
    <row r="1" spans="1:406" ht="15">
      <c r="A1" s="22" t="s">
        <v>53</v>
      </c>
      <c r="B1" s="22"/>
      <c r="C1" s="11" t="s">
        <v>23</v>
      </c>
      <c r="D1" s="11" t="s">
        <v>24</v>
      </c>
      <c r="E1">
        <v>1</v>
      </c>
      <c r="F1" t="s">
        <v>32</v>
      </c>
      <c r="G1" t="s">
        <v>133</v>
      </c>
      <c r="I1">
        <v>1</v>
      </c>
      <c r="J1" t="s">
        <v>613</v>
      </c>
      <c r="M1">
        <v>1</v>
      </c>
      <c r="N1" t="s">
        <v>32</v>
      </c>
      <c r="O1" t="s">
        <v>133</v>
      </c>
    </row>
    <row r="2" spans="1:406">
      <c r="A2" s="23" t="s">
        <v>613</v>
      </c>
      <c r="B2" s="24"/>
      <c r="C2">
        <v>46</v>
      </c>
      <c r="D2">
        <v>1</v>
      </c>
      <c r="E2">
        <v>2</v>
      </c>
      <c r="F2" t="s">
        <v>36</v>
      </c>
      <c r="G2" t="s">
        <v>314</v>
      </c>
      <c r="I2">
        <v>2</v>
      </c>
      <c r="J2" t="s">
        <v>123</v>
      </c>
      <c r="M2">
        <v>2</v>
      </c>
      <c r="N2" t="s">
        <v>36</v>
      </c>
      <c r="O2" t="s">
        <v>314</v>
      </c>
    </row>
    <row r="3" spans="1:406">
      <c r="A3" s="23" t="s">
        <v>123</v>
      </c>
      <c r="B3" s="24"/>
      <c r="C3">
        <v>48</v>
      </c>
      <c r="D3">
        <v>1</v>
      </c>
      <c r="E3">
        <v>3</v>
      </c>
      <c r="F3" t="s">
        <v>35</v>
      </c>
      <c r="G3" t="s">
        <v>122</v>
      </c>
      <c r="I3">
        <v>3</v>
      </c>
      <c r="J3" t="s">
        <v>119</v>
      </c>
      <c r="M3">
        <v>3</v>
      </c>
      <c r="N3" t="s">
        <v>35</v>
      </c>
      <c r="O3" t="s">
        <v>122</v>
      </c>
    </row>
    <row r="4" spans="1:406">
      <c r="A4" s="23" t="s">
        <v>119</v>
      </c>
      <c r="B4" s="24"/>
      <c r="C4">
        <v>36</v>
      </c>
      <c r="D4">
        <v>1</v>
      </c>
      <c r="E4">
        <v>4</v>
      </c>
      <c r="F4" t="s">
        <v>31</v>
      </c>
      <c r="G4" t="s">
        <v>124</v>
      </c>
      <c r="I4">
        <v>4</v>
      </c>
      <c r="J4" t="s">
        <v>614</v>
      </c>
      <c r="M4">
        <v>4</v>
      </c>
      <c r="N4" t="s">
        <v>31</v>
      </c>
      <c r="O4" t="s">
        <v>124</v>
      </c>
    </row>
    <row r="5" spans="1:406">
      <c r="A5" s="23" t="s">
        <v>614</v>
      </c>
      <c r="B5" s="24"/>
      <c r="C5">
        <v>47</v>
      </c>
      <c r="D5">
        <v>1</v>
      </c>
      <c r="E5">
        <v>5</v>
      </c>
      <c r="F5" t="s">
        <v>37</v>
      </c>
      <c r="G5" t="s">
        <v>126</v>
      </c>
      <c r="M5">
        <v>5</v>
      </c>
      <c r="N5" t="s">
        <v>37</v>
      </c>
      <c r="O5" t="s">
        <v>126</v>
      </c>
    </row>
    <row r="6" spans="1:406">
      <c r="A6" s="23" t="s">
        <v>615</v>
      </c>
      <c r="B6" s="24"/>
      <c r="C6">
        <v>65</v>
      </c>
      <c r="D6">
        <v>3</v>
      </c>
      <c r="E6">
        <v>6</v>
      </c>
      <c r="F6" t="s">
        <v>33</v>
      </c>
      <c r="G6" t="s">
        <v>167</v>
      </c>
      <c r="M6">
        <v>6</v>
      </c>
      <c r="N6" t="s">
        <v>33</v>
      </c>
      <c r="O6" t="s">
        <v>167</v>
      </c>
    </row>
    <row r="7" spans="1:406">
      <c r="A7" s="23" t="s">
        <v>121</v>
      </c>
      <c r="B7" s="24"/>
      <c r="C7">
        <v>44</v>
      </c>
      <c r="D7">
        <v>3</v>
      </c>
      <c r="E7">
        <v>7</v>
      </c>
      <c r="F7" t="s">
        <v>34</v>
      </c>
      <c r="G7" t="s">
        <v>132</v>
      </c>
      <c r="M7">
        <v>7</v>
      </c>
      <c r="N7" t="s">
        <v>34</v>
      </c>
      <c r="O7" t="s">
        <v>132</v>
      </c>
    </row>
    <row r="8" spans="1:406">
      <c r="A8" s="23" t="s">
        <v>326</v>
      </c>
      <c r="B8" s="24"/>
      <c r="C8">
        <v>65</v>
      </c>
      <c r="D8">
        <v>3</v>
      </c>
      <c r="E8">
        <v>8</v>
      </c>
      <c r="F8" t="s">
        <v>29</v>
      </c>
      <c r="G8" t="s">
        <v>617</v>
      </c>
      <c r="M8">
        <v>8</v>
      </c>
      <c r="N8" t="s">
        <v>29</v>
      </c>
      <c r="O8" t="s">
        <v>617</v>
      </c>
    </row>
    <row r="9" spans="1:406">
      <c r="A9" s="23" t="s">
        <v>130</v>
      </c>
      <c r="B9" s="24"/>
      <c r="C9">
        <v>52</v>
      </c>
      <c r="D9">
        <v>3</v>
      </c>
      <c r="E9">
        <v>9</v>
      </c>
      <c r="F9" t="s">
        <v>27</v>
      </c>
      <c r="G9" t="s">
        <v>613</v>
      </c>
      <c r="M9">
        <v>9</v>
      </c>
      <c r="N9" t="s">
        <v>27</v>
      </c>
      <c r="O9" t="s">
        <v>613</v>
      </c>
      <c r="OP9" t="s">
        <v>127</v>
      </c>
    </row>
    <row r="10" spans="1:406">
      <c r="A10" s="23" t="s">
        <v>276</v>
      </c>
      <c r="B10" s="24"/>
      <c r="C10">
        <v>42</v>
      </c>
      <c r="D10">
        <v>3</v>
      </c>
    </row>
    <row r="11" spans="1:406">
      <c r="A11" s="23" t="s">
        <v>129</v>
      </c>
      <c r="B11" s="24"/>
      <c r="C11">
        <v>25</v>
      </c>
      <c r="D11">
        <v>2</v>
      </c>
      <c r="N11" t="s">
        <v>27</v>
      </c>
      <c r="O11" t="s">
        <v>613</v>
      </c>
    </row>
    <row r="12" spans="1:406">
      <c r="A12" s="23" t="s">
        <v>616</v>
      </c>
      <c r="B12" s="24"/>
      <c r="C12">
        <v>54</v>
      </c>
      <c r="D12">
        <v>2</v>
      </c>
    </row>
    <row r="13" spans="1:406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406">
      <c r="A14" s="23" t="s">
        <v>617</v>
      </c>
      <c r="B14" s="24"/>
      <c r="C14">
        <v>46</v>
      </c>
      <c r="D14">
        <v>36</v>
      </c>
      <c r="E14">
        <v>55</v>
      </c>
      <c r="F14">
        <v>70</v>
      </c>
      <c r="G14">
        <v>60</v>
      </c>
      <c r="N14" t="s">
        <v>68</v>
      </c>
      <c r="O14" t="s">
        <v>613</v>
      </c>
      <c r="P14" s="25"/>
      <c r="T14" s="25" t="str">
        <f t="shared" ref="T14:T20" si="0">IFERROR(IF(O14="","",R14*9/P14),"INF")</f>
        <v>INF</v>
      </c>
      <c r="Y14">
        <v>0</v>
      </c>
      <c r="Z14">
        <v>0</v>
      </c>
    </row>
    <row r="15" spans="1:406">
      <c r="A15" s="23" t="s">
        <v>368</v>
      </c>
      <c r="B15" s="24"/>
      <c r="C15">
        <v>17</v>
      </c>
      <c r="D15">
        <v>49</v>
      </c>
      <c r="E15">
        <v>30</v>
      </c>
      <c r="F15">
        <v>60</v>
      </c>
      <c r="G15">
        <v>45</v>
      </c>
      <c r="P15" s="25"/>
      <c r="T15" s="25" t="str">
        <f t="shared" si="0"/>
        <v/>
      </c>
      <c r="Y15">
        <v>0</v>
      </c>
      <c r="Z15">
        <v>0</v>
      </c>
    </row>
    <row r="16" spans="1:406" ht="15">
      <c r="A16" s="22" t="s">
        <v>72</v>
      </c>
      <c r="B16" s="22"/>
      <c r="P16" s="25"/>
      <c r="T16" s="25" t="str">
        <f t="shared" si="0"/>
        <v/>
      </c>
      <c r="Y16">
        <v>0</v>
      </c>
      <c r="Z16">
        <v>0</v>
      </c>
    </row>
    <row r="17" spans="1:20">
      <c r="A17" s="23" t="s">
        <v>124</v>
      </c>
      <c r="B17" s="24"/>
      <c r="C17">
        <v>50</v>
      </c>
      <c r="D17">
        <v>64</v>
      </c>
      <c r="E17">
        <v>25</v>
      </c>
      <c r="F17">
        <v>20</v>
      </c>
      <c r="G17">
        <v>15</v>
      </c>
      <c r="P17" s="25"/>
      <c r="T17" s="25" t="str">
        <f t="shared" si="0"/>
        <v/>
      </c>
    </row>
    <row r="18" spans="1:20">
      <c r="A18" s="23" t="s">
        <v>133</v>
      </c>
      <c r="B18" s="24"/>
      <c r="C18">
        <v>54</v>
      </c>
      <c r="D18">
        <v>63</v>
      </c>
      <c r="E18">
        <v>80</v>
      </c>
      <c r="F18">
        <v>20</v>
      </c>
      <c r="G18">
        <v>70</v>
      </c>
      <c r="P18" s="25"/>
      <c r="T18" s="25" t="str">
        <f t="shared" si="0"/>
        <v/>
      </c>
    </row>
    <row r="19" spans="1:20">
      <c r="A19" s="23" t="s">
        <v>132</v>
      </c>
      <c r="B19" s="24"/>
      <c r="C19">
        <v>35</v>
      </c>
      <c r="D19">
        <v>35</v>
      </c>
      <c r="E19">
        <v>70</v>
      </c>
      <c r="F19">
        <v>20</v>
      </c>
      <c r="G19">
        <v>65</v>
      </c>
      <c r="P19" s="25"/>
      <c r="T19" s="25" t="str">
        <f t="shared" si="0"/>
        <v/>
      </c>
    </row>
    <row r="20" spans="1:20">
      <c r="A20" s="23" t="s">
        <v>167</v>
      </c>
      <c r="B20" s="24"/>
      <c r="C20">
        <v>63</v>
      </c>
      <c r="D20">
        <v>63</v>
      </c>
      <c r="E20">
        <v>60</v>
      </c>
      <c r="F20">
        <v>35</v>
      </c>
      <c r="G20">
        <v>45</v>
      </c>
      <c r="P20" s="25"/>
      <c r="T20" s="25" t="str">
        <f t="shared" si="0"/>
        <v/>
      </c>
    </row>
    <row r="21" spans="1:20">
      <c r="A21" s="23" t="s">
        <v>128</v>
      </c>
      <c r="B21" s="24"/>
      <c r="C21">
        <v>44</v>
      </c>
      <c r="D21">
        <v>34</v>
      </c>
      <c r="E21">
        <v>65</v>
      </c>
      <c r="F21">
        <v>20</v>
      </c>
      <c r="G21">
        <v>80</v>
      </c>
      <c r="P21" s="25"/>
      <c r="T21" s="25" t="str">
        <f t="shared" ref="T21:T22" si="1">IF(O21="","",R21*9/P21)</f>
        <v/>
      </c>
    </row>
    <row r="22" spans="1:20">
      <c r="A22" s="23" t="s">
        <v>618</v>
      </c>
      <c r="B22" s="24"/>
      <c r="C22">
        <v>46</v>
      </c>
      <c r="D22">
        <v>50</v>
      </c>
      <c r="E22">
        <v>70</v>
      </c>
      <c r="F22">
        <v>20</v>
      </c>
      <c r="G22">
        <v>70</v>
      </c>
      <c r="P22" s="25"/>
      <c r="T22" s="25" t="str">
        <f t="shared" si="1"/>
        <v/>
      </c>
    </row>
    <row r="23" spans="1:20" ht="15">
      <c r="A23" s="22" t="s">
        <v>134</v>
      </c>
      <c r="B23" s="22"/>
      <c r="P23" s="25"/>
    </row>
    <row r="24" spans="1:20">
      <c r="A24" s="23" t="s">
        <v>122</v>
      </c>
      <c r="B24" s="24"/>
      <c r="C24">
        <v>74</v>
      </c>
      <c r="D24">
        <v>70</v>
      </c>
      <c r="E24">
        <v>75</v>
      </c>
      <c r="F24">
        <v>65</v>
      </c>
      <c r="G24">
        <v>35</v>
      </c>
    </row>
    <row r="25" spans="1:20">
      <c r="A25" s="23" t="s">
        <v>314</v>
      </c>
      <c r="B25" s="24"/>
      <c r="C25">
        <v>42</v>
      </c>
      <c r="D25">
        <v>41</v>
      </c>
      <c r="E25">
        <v>80</v>
      </c>
      <c r="F25">
        <v>55</v>
      </c>
      <c r="G25">
        <v>70</v>
      </c>
    </row>
    <row r="26" spans="1:20">
      <c r="A26" s="23" t="s">
        <v>126</v>
      </c>
      <c r="B26" s="24"/>
      <c r="C26">
        <v>62</v>
      </c>
      <c r="D26">
        <v>75</v>
      </c>
      <c r="E26">
        <v>65</v>
      </c>
      <c r="F26">
        <v>65</v>
      </c>
      <c r="G26">
        <v>45</v>
      </c>
    </row>
    <row r="27" spans="1:20">
      <c r="A27" s="23" t="s">
        <v>158</v>
      </c>
      <c r="B27" s="24"/>
      <c r="C27">
        <v>64</v>
      </c>
      <c r="D27">
        <v>69</v>
      </c>
      <c r="E27">
        <v>45</v>
      </c>
      <c r="F27">
        <v>65</v>
      </c>
      <c r="G27">
        <v>45</v>
      </c>
    </row>
    <row r="28" spans="1:20">
      <c r="A28" s="23" t="s">
        <v>619</v>
      </c>
      <c r="B28" s="24"/>
      <c r="C28">
        <v>75</v>
      </c>
      <c r="D28">
        <v>53</v>
      </c>
      <c r="E28">
        <v>85</v>
      </c>
      <c r="F28">
        <v>60</v>
      </c>
      <c r="G28">
        <v>60</v>
      </c>
    </row>
    <row r="29" spans="1:20">
      <c r="A29" s="23" t="s">
        <v>390</v>
      </c>
      <c r="C29">
        <v>20</v>
      </c>
      <c r="D29">
        <v>23</v>
      </c>
      <c r="E29">
        <v>60</v>
      </c>
      <c r="F29">
        <v>60</v>
      </c>
      <c r="G29">
        <v>65</v>
      </c>
    </row>
    <row r="30" spans="1:20">
      <c r="A30" s="23"/>
    </row>
    <row r="31" spans="1:20">
      <c r="A31" s="23"/>
    </row>
    <row r="32" spans="1:20">
      <c r="A32" s="23"/>
    </row>
    <row r="33" spans="1:10">
      <c r="A33" s="23"/>
    </row>
    <row r="34" spans="1:10">
      <c r="A34" s="23"/>
    </row>
    <row r="35" spans="1:10">
      <c r="A35" s="23"/>
    </row>
    <row r="36" spans="1:10">
      <c r="A36" s="23"/>
    </row>
    <row r="37" spans="1:10">
      <c r="A37" s="23"/>
    </row>
    <row r="38" spans="1:10">
      <c r="A38" s="23"/>
    </row>
    <row r="39" spans="1:10">
      <c r="A39" s="23"/>
    </row>
    <row r="40" spans="1:10">
      <c r="A40" s="23"/>
    </row>
    <row r="41" spans="1:10">
      <c r="A41" s="23"/>
    </row>
    <row r="42" spans="1:10">
      <c r="A42" s="23"/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613</v>
      </c>
      <c r="B45">
        <v>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123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119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614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615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121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326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130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276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129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616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617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368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124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133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132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167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128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618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ht="15">
      <c r="A66" s="22" t="s">
        <v>134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122</v>
      </c>
      <c r="B67">
        <v>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314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126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158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619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390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8"/>
  <dimension ref="A1:OP73"/>
  <sheetViews>
    <sheetView workbookViewId="0">
      <selection activeCell="U14" sqref="U14"/>
    </sheetView>
  </sheetViews>
  <sheetFormatPr defaultRowHeight="12"/>
  <cols>
    <col min="1" max="1" width="17.85546875" customWidth="1"/>
    <col min="3" max="3" width="11.42578125" bestFit="1" customWidth="1"/>
  </cols>
  <sheetData>
    <row r="1" spans="1:406" ht="15">
      <c r="A1" s="22" t="s">
        <v>53</v>
      </c>
      <c r="B1" s="22"/>
      <c r="C1" s="11" t="s">
        <v>23</v>
      </c>
      <c r="D1" s="11" t="s">
        <v>24</v>
      </c>
      <c r="E1">
        <v>1</v>
      </c>
      <c r="F1" t="s">
        <v>32</v>
      </c>
      <c r="G1" t="s">
        <v>144</v>
      </c>
      <c r="I1">
        <v>1</v>
      </c>
      <c r="J1" t="s">
        <v>135</v>
      </c>
      <c r="M1">
        <v>1</v>
      </c>
      <c r="N1" t="s">
        <v>32</v>
      </c>
      <c r="O1" t="s">
        <v>144</v>
      </c>
    </row>
    <row r="2" spans="1:406">
      <c r="A2" s="23" t="s">
        <v>135</v>
      </c>
      <c r="B2" s="24"/>
      <c r="C2">
        <v>66</v>
      </c>
      <c r="D2">
        <v>1</v>
      </c>
      <c r="E2">
        <v>2</v>
      </c>
      <c r="F2" t="s">
        <v>36</v>
      </c>
      <c r="G2" t="s">
        <v>625</v>
      </c>
      <c r="I2">
        <v>2</v>
      </c>
      <c r="J2" t="s">
        <v>137</v>
      </c>
      <c r="M2">
        <v>2</v>
      </c>
      <c r="N2" t="s">
        <v>36</v>
      </c>
      <c r="O2" t="s">
        <v>625</v>
      </c>
    </row>
    <row r="3" spans="1:406">
      <c r="A3" s="23" t="s">
        <v>137</v>
      </c>
      <c r="B3" s="24"/>
      <c r="C3">
        <v>77</v>
      </c>
      <c r="D3">
        <v>1</v>
      </c>
      <c r="E3">
        <v>3</v>
      </c>
      <c r="F3" t="s">
        <v>31</v>
      </c>
      <c r="G3" t="s">
        <v>138</v>
      </c>
      <c r="I3">
        <v>3</v>
      </c>
      <c r="J3" t="s">
        <v>620</v>
      </c>
      <c r="M3">
        <v>3</v>
      </c>
      <c r="N3" t="s">
        <v>31</v>
      </c>
      <c r="O3" t="s">
        <v>138</v>
      </c>
    </row>
    <row r="4" spans="1:406">
      <c r="A4" s="23" t="s">
        <v>620</v>
      </c>
      <c r="B4" s="24"/>
      <c r="C4">
        <v>53</v>
      </c>
      <c r="D4">
        <v>1</v>
      </c>
      <c r="E4">
        <v>4</v>
      </c>
      <c r="F4" t="s">
        <v>35</v>
      </c>
      <c r="G4" t="s">
        <v>394</v>
      </c>
      <c r="I4">
        <v>4</v>
      </c>
      <c r="J4" t="s">
        <v>143</v>
      </c>
      <c r="M4">
        <v>4</v>
      </c>
      <c r="N4" t="s">
        <v>35</v>
      </c>
      <c r="O4" t="s">
        <v>394</v>
      </c>
    </row>
    <row r="5" spans="1:406">
      <c r="A5" s="23" t="s">
        <v>143</v>
      </c>
      <c r="B5" s="24"/>
      <c r="C5">
        <v>11</v>
      </c>
      <c r="D5">
        <v>1</v>
      </c>
      <c r="E5">
        <v>5</v>
      </c>
      <c r="F5" t="s">
        <v>37</v>
      </c>
      <c r="G5" t="s">
        <v>140</v>
      </c>
      <c r="M5">
        <v>5</v>
      </c>
      <c r="N5" t="s">
        <v>37</v>
      </c>
      <c r="O5" t="s">
        <v>140</v>
      </c>
    </row>
    <row r="6" spans="1:406">
      <c r="A6" s="23" t="s">
        <v>125</v>
      </c>
      <c r="B6" s="24"/>
      <c r="C6">
        <v>37</v>
      </c>
      <c r="D6">
        <v>2</v>
      </c>
      <c r="E6">
        <v>6</v>
      </c>
      <c r="F6" t="s">
        <v>33</v>
      </c>
      <c r="G6" t="s">
        <v>624</v>
      </c>
      <c r="M6">
        <v>6</v>
      </c>
      <c r="N6" t="s">
        <v>33</v>
      </c>
      <c r="O6" t="s">
        <v>624</v>
      </c>
    </row>
    <row r="7" spans="1:406">
      <c r="A7" s="23" t="s">
        <v>139</v>
      </c>
      <c r="B7" s="24"/>
      <c r="C7">
        <v>79</v>
      </c>
      <c r="D7">
        <v>3</v>
      </c>
      <c r="E7">
        <v>7</v>
      </c>
      <c r="F7" t="s">
        <v>29</v>
      </c>
      <c r="G7" t="s">
        <v>142</v>
      </c>
      <c r="M7">
        <v>7</v>
      </c>
      <c r="N7" t="s">
        <v>29</v>
      </c>
      <c r="O7" t="s">
        <v>142</v>
      </c>
    </row>
    <row r="8" spans="1:406">
      <c r="A8" s="23" t="s">
        <v>145</v>
      </c>
      <c r="B8" s="24"/>
      <c r="C8">
        <v>75</v>
      </c>
      <c r="D8">
        <v>2</v>
      </c>
      <c r="E8">
        <v>8</v>
      </c>
      <c r="F8" t="s">
        <v>34</v>
      </c>
      <c r="G8" t="s">
        <v>109</v>
      </c>
      <c r="M8">
        <v>8</v>
      </c>
      <c r="N8" t="s">
        <v>34</v>
      </c>
      <c r="O8" t="s">
        <v>109</v>
      </c>
    </row>
    <row r="9" spans="1:406">
      <c r="A9" s="23" t="s">
        <v>621</v>
      </c>
      <c r="B9" s="24"/>
      <c r="C9">
        <v>55</v>
      </c>
      <c r="D9">
        <v>3</v>
      </c>
      <c r="E9">
        <v>9</v>
      </c>
      <c r="F9" t="s">
        <v>27</v>
      </c>
      <c r="G9" t="s">
        <v>135</v>
      </c>
      <c r="M9">
        <v>9</v>
      </c>
      <c r="N9" t="s">
        <v>27</v>
      </c>
      <c r="O9" t="s">
        <v>621</v>
      </c>
      <c r="OP9" t="s">
        <v>621</v>
      </c>
    </row>
    <row r="10" spans="1:406">
      <c r="A10" s="23" t="s">
        <v>622</v>
      </c>
      <c r="B10" s="24"/>
      <c r="C10">
        <v>41</v>
      </c>
      <c r="D10">
        <v>3</v>
      </c>
    </row>
    <row r="11" spans="1:406">
      <c r="A11" s="23" t="s">
        <v>341</v>
      </c>
      <c r="B11" s="24"/>
      <c r="C11">
        <v>57</v>
      </c>
      <c r="D11">
        <v>3</v>
      </c>
      <c r="N11" t="s">
        <v>27</v>
      </c>
      <c r="O11" t="s">
        <v>621</v>
      </c>
    </row>
    <row r="12" spans="1:406">
      <c r="A12" s="23" t="s">
        <v>623</v>
      </c>
      <c r="B12" s="24"/>
      <c r="C12">
        <v>24</v>
      </c>
      <c r="D12">
        <v>2</v>
      </c>
      <c r="T12" t="str">
        <f>IFERROR(IF(O12="","",R12/P12),"INF")</f>
        <v/>
      </c>
    </row>
    <row r="13" spans="1:406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406">
      <c r="A14" s="23" t="s">
        <v>142</v>
      </c>
      <c r="B14" s="24"/>
      <c r="C14">
        <v>51</v>
      </c>
      <c r="D14">
        <v>38</v>
      </c>
      <c r="E14">
        <v>50</v>
      </c>
      <c r="F14">
        <v>75</v>
      </c>
      <c r="G14">
        <v>60</v>
      </c>
      <c r="N14" t="s">
        <v>68</v>
      </c>
      <c r="O14" t="s">
        <v>620</v>
      </c>
      <c r="P14" s="25">
        <f>ROUND(7,2)</f>
        <v>7</v>
      </c>
      <c r="Q14">
        <v>6</v>
      </c>
      <c r="R14">
        <v>4</v>
      </c>
      <c r="S14">
        <v>5</v>
      </c>
      <c r="T14" s="25">
        <f>ROUND(5.14285714285714,2)</f>
        <v>5.14</v>
      </c>
      <c r="U14" t="s">
        <v>882</v>
      </c>
      <c r="W14">
        <v>2</v>
      </c>
      <c r="X14">
        <v>0</v>
      </c>
      <c r="Y14">
        <v>0</v>
      </c>
      <c r="Z14">
        <v>0</v>
      </c>
    </row>
    <row r="15" spans="1:406">
      <c r="A15" s="23" t="s">
        <v>147</v>
      </c>
      <c r="B15" s="24"/>
      <c r="C15">
        <v>57</v>
      </c>
      <c r="D15">
        <v>34</v>
      </c>
      <c r="E15">
        <v>60</v>
      </c>
      <c r="F15">
        <v>60</v>
      </c>
      <c r="G15">
        <v>70</v>
      </c>
      <c r="O15" t="s">
        <v>621</v>
      </c>
      <c r="P15" s="25">
        <f>ROUND(1,2)</f>
        <v>1</v>
      </c>
      <c r="Q15">
        <v>1</v>
      </c>
      <c r="R15">
        <v>0</v>
      </c>
      <c r="S15">
        <v>1</v>
      </c>
      <c r="T15" s="25">
        <f>ROUND(0,2)</f>
        <v>0</v>
      </c>
      <c r="W15">
        <v>1</v>
      </c>
      <c r="X15">
        <v>0</v>
      </c>
      <c r="Y15">
        <v>0</v>
      </c>
      <c r="Z15">
        <v>0</v>
      </c>
    </row>
    <row r="16" spans="1:406" ht="15">
      <c r="A16" s="22" t="s">
        <v>72</v>
      </c>
      <c r="B16" s="22"/>
      <c r="P16" s="25"/>
      <c r="T16" s="25" t="str">
        <f t="shared" ref="T16:T20" si="0">IFERROR(IF(O16="","",R16*9/P16),"INF")</f>
        <v/>
      </c>
      <c r="Y16">
        <v>0</v>
      </c>
      <c r="Z16">
        <v>0</v>
      </c>
    </row>
    <row r="17" spans="1:26">
      <c r="A17" s="23" t="s">
        <v>138</v>
      </c>
      <c r="B17" s="24"/>
      <c r="C17">
        <v>79</v>
      </c>
      <c r="D17">
        <v>89</v>
      </c>
      <c r="E17">
        <v>50</v>
      </c>
      <c r="F17">
        <v>20</v>
      </c>
      <c r="G17">
        <v>70</v>
      </c>
      <c r="P17" s="25"/>
      <c r="T17" s="25" t="str">
        <f t="shared" si="0"/>
        <v/>
      </c>
      <c r="Y17">
        <v>0</v>
      </c>
      <c r="Z17">
        <v>0</v>
      </c>
    </row>
    <row r="18" spans="1:26">
      <c r="A18" s="23" t="s">
        <v>144</v>
      </c>
      <c r="B18" s="24"/>
      <c r="C18">
        <v>52</v>
      </c>
      <c r="D18">
        <v>38</v>
      </c>
      <c r="E18">
        <v>65</v>
      </c>
      <c r="F18">
        <v>20</v>
      </c>
      <c r="G18">
        <v>35</v>
      </c>
      <c r="P18" s="25"/>
      <c r="T18" s="25" t="str">
        <f t="shared" si="0"/>
        <v/>
      </c>
    </row>
    <row r="19" spans="1:26">
      <c r="A19" s="23" t="s">
        <v>109</v>
      </c>
      <c r="B19" s="24"/>
      <c r="C19">
        <v>29</v>
      </c>
      <c r="D19">
        <v>29</v>
      </c>
      <c r="E19">
        <v>80</v>
      </c>
      <c r="F19">
        <v>20</v>
      </c>
      <c r="G19">
        <v>80</v>
      </c>
      <c r="P19" s="25"/>
      <c r="T19" s="25" t="str">
        <f t="shared" si="0"/>
        <v/>
      </c>
    </row>
    <row r="20" spans="1:26">
      <c r="A20" s="23" t="s">
        <v>624</v>
      </c>
      <c r="B20" s="24"/>
      <c r="C20">
        <v>70</v>
      </c>
      <c r="D20">
        <v>51</v>
      </c>
      <c r="E20">
        <v>70</v>
      </c>
      <c r="F20">
        <v>20</v>
      </c>
      <c r="G20">
        <v>85</v>
      </c>
      <c r="P20" s="25"/>
      <c r="T20" s="25" t="str">
        <f t="shared" si="0"/>
        <v/>
      </c>
    </row>
    <row r="21" spans="1:26">
      <c r="A21" s="23" t="s">
        <v>149</v>
      </c>
      <c r="B21" s="24"/>
      <c r="C21">
        <v>33</v>
      </c>
      <c r="D21">
        <v>38</v>
      </c>
      <c r="E21">
        <v>60</v>
      </c>
      <c r="F21">
        <v>20</v>
      </c>
      <c r="G21">
        <v>70</v>
      </c>
      <c r="P21" s="25"/>
      <c r="T21" s="25" t="str">
        <f t="shared" ref="T21:T22" si="1">IF(O21="","",R21*9/P21)</f>
        <v/>
      </c>
    </row>
    <row r="22" spans="1:26">
      <c r="A22" s="23" t="s">
        <v>148</v>
      </c>
      <c r="B22" s="24"/>
      <c r="C22">
        <v>61</v>
      </c>
      <c r="D22">
        <v>33</v>
      </c>
      <c r="E22">
        <v>55</v>
      </c>
      <c r="F22">
        <v>20</v>
      </c>
      <c r="G22">
        <v>60</v>
      </c>
      <c r="P22" s="25"/>
      <c r="T22" s="25" t="str">
        <f t="shared" si="1"/>
        <v/>
      </c>
    </row>
    <row r="23" spans="1:26" ht="15">
      <c r="A23" s="22" t="s">
        <v>74</v>
      </c>
      <c r="B23" s="22"/>
      <c r="P23" s="25"/>
    </row>
    <row r="24" spans="1:26">
      <c r="A24" s="23" t="s">
        <v>394</v>
      </c>
      <c r="B24" s="24"/>
      <c r="C24">
        <v>79</v>
      </c>
      <c r="D24">
        <v>76</v>
      </c>
      <c r="E24">
        <v>70</v>
      </c>
      <c r="F24">
        <v>90</v>
      </c>
      <c r="G24">
        <v>65</v>
      </c>
    </row>
    <row r="25" spans="1:26">
      <c r="A25" s="23" t="s">
        <v>625</v>
      </c>
      <c r="B25" s="24"/>
      <c r="C25">
        <v>58</v>
      </c>
      <c r="D25">
        <v>70</v>
      </c>
      <c r="E25">
        <v>65</v>
      </c>
      <c r="F25">
        <v>55</v>
      </c>
      <c r="G25">
        <v>60</v>
      </c>
    </row>
    <row r="26" spans="1:26">
      <c r="A26" s="23" t="s">
        <v>140</v>
      </c>
      <c r="B26" s="24"/>
      <c r="C26">
        <v>61</v>
      </c>
      <c r="D26">
        <v>67</v>
      </c>
      <c r="E26">
        <v>78</v>
      </c>
      <c r="F26">
        <v>50</v>
      </c>
      <c r="G26">
        <v>80</v>
      </c>
    </row>
    <row r="27" spans="1:26">
      <c r="A27" s="23" t="s">
        <v>626</v>
      </c>
      <c r="B27" s="24"/>
      <c r="C27">
        <v>72</v>
      </c>
      <c r="D27">
        <v>54</v>
      </c>
      <c r="E27">
        <v>60</v>
      </c>
      <c r="F27">
        <v>60</v>
      </c>
      <c r="G27">
        <v>25</v>
      </c>
    </row>
    <row r="28" spans="1:26">
      <c r="A28" s="23" t="s">
        <v>199</v>
      </c>
      <c r="B28" s="24"/>
      <c r="C28">
        <v>44</v>
      </c>
      <c r="D28">
        <v>46</v>
      </c>
      <c r="E28">
        <v>62</v>
      </c>
      <c r="F28">
        <v>65</v>
      </c>
      <c r="G28">
        <v>70</v>
      </c>
    </row>
    <row r="29" spans="1:26">
      <c r="A29" s="23" t="s">
        <v>150</v>
      </c>
      <c r="B29" s="24"/>
      <c r="C29">
        <v>47</v>
      </c>
      <c r="D29">
        <v>38</v>
      </c>
      <c r="E29">
        <v>75</v>
      </c>
      <c r="F29">
        <v>60</v>
      </c>
      <c r="G29">
        <v>80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135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137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620</v>
      </c>
      <c r="B47">
        <v>1</v>
      </c>
      <c r="C47">
        <v>2</v>
      </c>
      <c r="D47">
        <v>1</v>
      </c>
      <c r="E47">
        <v>0</v>
      </c>
      <c r="F47">
        <v>0</v>
      </c>
      <c r="G47">
        <v>0</v>
      </c>
      <c r="H47">
        <v>0</v>
      </c>
      <c r="I47">
        <v>1</v>
      </c>
      <c r="J47">
        <v>0</v>
      </c>
    </row>
    <row r="48" spans="1:10">
      <c r="A48" s="23" t="s">
        <v>143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125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139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145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621</v>
      </c>
      <c r="B52">
        <v>1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622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341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623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142</v>
      </c>
      <c r="B57">
        <v>1</v>
      </c>
      <c r="C57">
        <v>3</v>
      </c>
      <c r="D57">
        <v>1</v>
      </c>
      <c r="E57">
        <v>0</v>
      </c>
      <c r="F57">
        <v>0</v>
      </c>
      <c r="G57">
        <v>0</v>
      </c>
      <c r="H57">
        <v>0</v>
      </c>
      <c r="I57">
        <v>1</v>
      </c>
      <c r="J57">
        <v>0</v>
      </c>
    </row>
    <row r="58" spans="1:10">
      <c r="A58" s="23" t="s">
        <v>147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138</v>
      </c>
      <c r="B60">
        <v>1</v>
      </c>
      <c r="C60">
        <v>4</v>
      </c>
      <c r="D60">
        <v>1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144</v>
      </c>
      <c r="B61">
        <v>1</v>
      </c>
      <c r="C61">
        <v>4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109</v>
      </c>
      <c r="B62">
        <v>1</v>
      </c>
      <c r="C62">
        <v>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624</v>
      </c>
      <c r="B63">
        <v>1</v>
      </c>
      <c r="C63">
        <v>3</v>
      </c>
      <c r="D63">
        <v>1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149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148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ht="15">
      <c r="A66" s="22" t="s">
        <v>74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394</v>
      </c>
      <c r="B67">
        <v>1</v>
      </c>
      <c r="C67">
        <v>4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625</v>
      </c>
      <c r="B68">
        <v>1</v>
      </c>
      <c r="C68">
        <v>4</v>
      </c>
      <c r="D68">
        <v>1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</row>
    <row r="69" spans="1:10">
      <c r="A69" s="23" t="s">
        <v>140</v>
      </c>
      <c r="B69">
        <v>1</v>
      </c>
      <c r="C69">
        <v>3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626</v>
      </c>
      <c r="B70">
        <v>1</v>
      </c>
      <c r="C70">
        <v>1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199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150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9"/>
  <dimension ref="A1:OP73"/>
  <sheetViews>
    <sheetView workbookViewId="0">
      <selection activeCell="U14" sqref="U14"/>
    </sheetView>
  </sheetViews>
  <sheetFormatPr defaultRowHeight="12"/>
  <cols>
    <col min="1" max="1" width="18" customWidth="1"/>
    <col min="3" max="3" width="11.42578125" bestFit="1" customWidth="1"/>
  </cols>
  <sheetData>
    <row r="1" spans="1:406" ht="15">
      <c r="A1" s="27" t="s">
        <v>53</v>
      </c>
      <c r="B1" s="22"/>
      <c r="C1" s="11" t="s">
        <v>23</v>
      </c>
      <c r="D1" s="11" t="s">
        <v>24</v>
      </c>
      <c r="E1">
        <v>1</v>
      </c>
      <c r="F1" t="s">
        <v>36</v>
      </c>
      <c r="G1" t="s">
        <v>329</v>
      </c>
      <c r="I1">
        <v>1</v>
      </c>
      <c r="J1" t="s">
        <v>154</v>
      </c>
      <c r="M1">
        <v>1</v>
      </c>
      <c r="N1" t="s">
        <v>36</v>
      </c>
      <c r="O1" t="s">
        <v>329</v>
      </c>
    </row>
    <row r="2" spans="1:406">
      <c r="A2" s="23" t="s">
        <v>154</v>
      </c>
      <c r="B2" s="24"/>
      <c r="C2">
        <v>53</v>
      </c>
      <c r="D2">
        <v>1</v>
      </c>
      <c r="E2">
        <v>2</v>
      </c>
      <c r="F2" t="s">
        <v>34</v>
      </c>
      <c r="G2" t="s">
        <v>630</v>
      </c>
      <c r="I2">
        <v>2</v>
      </c>
      <c r="J2" t="s">
        <v>163</v>
      </c>
      <c r="M2">
        <v>2</v>
      </c>
      <c r="N2" t="s">
        <v>34</v>
      </c>
      <c r="O2" t="s">
        <v>630</v>
      </c>
    </row>
    <row r="3" spans="1:406">
      <c r="A3" s="23" t="s">
        <v>163</v>
      </c>
      <c r="B3" s="24"/>
      <c r="C3">
        <v>45</v>
      </c>
      <c r="D3">
        <v>1</v>
      </c>
      <c r="E3">
        <v>3</v>
      </c>
      <c r="F3" t="s">
        <v>31</v>
      </c>
      <c r="G3" t="s">
        <v>155</v>
      </c>
      <c r="I3">
        <v>3</v>
      </c>
      <c r="J3" t="s">
        <v>217</v>
      </c>
      <c r="M3">
        <v>3</v>
      </c>
      <c r="N3" t="s">
        <v>31</v>
      </c>
      <c r="O3" t="s">
        <v>155</v>
      </c>
    </row>
    <row r="4" spans="1:406">
      <c r="A4" s="23" t="s">
        <v>217</v>
      </c>
      <c r="B4" s="24"/>
      <c r="C4">
        <v>57</v>
      </c>
      <c r="D4">
        <v>1</v>
      </c>
      <c r="E4">
        <v>4</v>
      </c>
      <c r="F4" t="s">
        <v>33</v>
      </c>
      <c r="G4" t="s">
        <v>157</v>
      </c>
      <c r="I4">
        <v>4</v>
      </c>
      <c r="J4" t="s">
        <v>156</v>
      </c>
      <c r="M4">
        <v>4</v>
      </c>
      <c r="N4" t="s">
        <v>33</v>
      </c>
      <c r="O4" t="s">
        <v>157</v>
      </c>
    </row>
    <row r="5" spans="1:406">
      <c r="A5" s="23" t="s">
        <v>156</v>
      </c>
      <c r="B5" s="24"/>
      <c r="C5">
        <v>69</v>
      </c>
      <c r="D5">
        <v>1</v>
      </c>
      <c r="E5">
        <v>5</v>
      </c>
      <c r="F5" t="s">
        <v>35</v>
      </c>
      <c r="G5" t="s">
        <v>151</v>
      </c>
      <c r="M5">
        <v>5</v>
      </c>
      <c r="N5" t="s">
        <v>35</v>
      </c>
      <c r="O5" t="s">
        <v>151</v>
      </c>
    </row>
    <row r="6" spans="1:406">
      <c r="A6" s="23" t="s">
        <v>152</v>
      </c>
      <c r="B6" s="24"/>
      <c r="C6">
        <v>41</v>
      </c>
      <c r="D6">
        <v>2</v>
      </c>
      <c r="E6">
        <v>6</v>
      </c>
      <c r="F6" t="s">
        <v>29</v>
      </c>
      <c r="G6" t="s">
        <v>159</v>
      </c>
      <c r="M6">
        <v>6</v>
      </c>
      <c r="N6" t="s">
        <v>29</v>
      </c>
      <c r="O6" t="s">
        <v>159</v>
      </c>
    </row>
    <row r="7" spans="1:406">
      <c r="A7" s="23" t="s">
        <v>161</v>
      </c>
      <c r="B7" s="24"/>
      <c r="C7">
        <v>65</v>
      </c>
      <c r="D7">
        <v>3</v>
      </c>
      <c r="E7">
        <v>7</v>
      </c>
      <c r="F7" t="s">
        <v>32</v>
      </c>
      <c r="G7" t="s">
        <v>160</v>
      </c>
      <c r="M7">
        <v>7</v>
      </c>
      <c r="N7" t="s">
        <v>32</v>
      </c>
      <c r="O7" t="s">
        <v>160</v>
      </c>
    </row>
    <row r="8" spans="1:406">
      <c r="A8" s="23" t="s">
        <v>162</v>
      </c>
      <c r="B8" s="24"/>
      <c r="C8">
        <v>72</v>
      </c>
      <c r="D8">
        <v>3</v>
      </c>
      <c r="E8">
        <v>8</v>
      </c>
      <c r="F8" t="s">
        <v>37</v>
      </c>
      <c r="G8" t="s">
        <v>168</v>
      </c>
      <c r="M8">
        <v>8</v>
      </c>
      <c r="N8" t="s">
        <v>37</v>
      </c>
      <c r="O8" t="s">
        <v>168</v>
      </c>
    </row>
    <row r="9" spans="1:406">
      <c r="A9" s="23" t="s">
        <v>627</v>
      </c>
      <c r="B9" s="24"/>
      <c r="C9">
        <v>31</v>
      </c>
      <c r="D9">
        <v>3</v>
      </c>
      <c r="E9">
        <v>9</v>
      </c>
      <c r="F9" t="s">
        <v>27</v>
      </c>
      <c r="G9" t="s">
        <v>154</v>
      </c>
      <c r="M9">
        <v>9</v>
      </c>
      <c r="N9" t="s">
        <v>27</v>
      </c>
      <c r="O9" t="s">
        <v>161</v>
      </c>
      <c r="OP9" t="s">
        <v>162</v>
      </c>
    </row>
    <row r="10" spans="1:406">
      <c r="A10" s="23" t="s">
        <v>628</v>
      </c>
      <c r="B10" s="24"/>
      <c r="C10">
        <v>50</v>
      </c>
      <c r="D10">
        <v>2</v>
      </c>
    </row>
    <row r="11" spans="1:406">
      <c r="A11" s="23" t="s">
        <v>629</v>
      </c>
      <c r="B11" s="24"/>
      <c r="C11">
        <v>25</v>
      </c>
      <c r="D11">
        <v>3</v>
      </c>
      <c r="N11" t="s">
        <v>27</v>
      </c>
      <c r="O11" t="s">
        <v>161</v>
      </c>
    </row>
    <row r="12" spans="1:406">
      <c r="A12" s="23" t="s">
        <v>306</v>
      </c>
      <c r="B12" s="24"/>
      <c r="C12">
        <v>37</v>
      </c>
      <c r="D12">
        <v>2</v>
      </c>
    </row>
    <row r="13" spans="1:406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406">
      <c r="A14" s="23" t="s">
        <v>159</v>
      </c>
      <c r="B14" s="24"/>
      <c r="C14">
        <v>61</v>
      </c>
      <c r="D14">
        <v>69</v>
      </c>
      <c r="E14">
        <v>30</v>
      </c>
      <c r="F14">
        <v>70</v>
      </c>
      <c r="G14">
        <v>65</v>
      </c>
      <c r="N14" t="s">
        <v>68</v>
      </c>
      <c r="O14" t="s">
        <v>217</v>
      </c>
      <c r="P14" s="25">
        <f>ROUND(4,2)</f>
        <v>4</v>
      </c>
      <c r="Q14">
        <v>7</v>
      </c>
      <c r="R14">
        <v>5</v>
      </c>
      <c r="S14">
        <v>3</v>
      </c>
      <c r="T14" s="25">
        <f>ROUND(11.25,2)</f>
        <v>11.25</v>
      </c>
      <c r="U14" t="s">
        <v>882</v>
      </c>
      <c r="W14">
        <v>2</v>
      </c>
      <c r="X14">
        <v>0</v>
      </c>
      <c r="Y14">
        <v>0</v>
      </c>
      <c r="Z14">
        <v>0</v>
      </c>
    </row>
    <row r="15" spans="1:406">
      <c r="A15" s="23" t="s">
        <v>165</v>
      </c>
      <c r="B15" s="24"/>
      <c r="C15">
        <v>24</v>
      </c>
      <c r="D15">
        <v>30</v>
      </c>
      <c r="E15">
        <v>55</v>
      </c>
      <c r="F15">
        <v>55</v>
      </c>
      <c r="G15">
        <v>50</v>
      </c>
      <c r="O15" t="s">
        <v>162</v>
      </c>
      <c r="P15" s="25">
        <f>ROUND(2,2)</f>
        <v>2</v>
      </c>
      <c r="Q15">
        <v>5</v>
      </c>
      <c r="R15">
        <v>3</v>
      </c>
      <c r="S15">
        <v>1</v>
      </c>
      <c r="T15" s="25">
        <f>ROUND(13.5,2)</f>
        <v>13.5</v>
      </c>
      <c r="W15">
        <v>0</v>
      </c>
      <c r="X15">
        <v>0</v>
      </c>
      <c r="Y15">
        <v>0</v>
      </c>
      <c r="Z15">
        <v>0</v>
      </c>
    </row>
    <row r="16" spans="1:406" ht="15">
      <c r="A16" s="22" t="s">
        <v>72</v>
      </c>
      <c r="B16" s="22"/>
      <c r="O16" t="s">
        <v>628</v>
      </c>
      <c r="P16" s="25">
        <f>ROUND(1,2)</f>
        <v>1</v>
      </c>
      <c r="Q16">
        <v>3</v>
      </c>
      <c r="R16">
        <v>2</v>
      </c>
      <c r="S16">
        <v>0</v>
      </c>
      <c r="T16" s="25">
        <f>ROUND(18,2)</f>
        <v>18</v>
      </c>
      <c r="W16">
        <v>1</v>
      </c>
      <c r="X16">
        <v>0</v>
      </c>
      <c r="Y16">
        <v>0</v>
      </c>
      <c r="Z16">
        <v>0</v>
      </c>
    </row>
    <row r="17" spans="1:26">
      <c r="A17" s="23" t="s">
        <v>155</v>
      </c>
      <c r="B17" s="24"/>
      <c r="C17">
        <v>44</v>
      </c>
      <c r="D17">
        <v>53</v>
      </c>
      <c r="E17">
        <v>55</v>
      </c>
      <c r="F17">
        <v>20</v>
      </c>
      <c r="G17">
        <v>40</v>
      </c>
      <c r="O17" t="s">
        <v>161</v>
      </c>
      <c r="P17" s="25">
        <f>ROUND(1,2)</f>
        <v>1</v>
      </c>
      <c r="Q17">
        <v>1</v>
      </c>
      <c r="R17">
        <v>0</v>
      </c>
      <c r="S17">
        <v>0</v>
      </c>
      <c r="T17" s="25">
        <f>ROUND(0,2)</f>
        <v>0</v>
      </c>
      <c r="W17">
        <v>0</v>
      </c>
      <c r="X17">
        <v>0</v>
      </c>
      <c r="Y17">
        <v>0</v>
      </c>
      <c r="Z17">
        <v>0</v>
      </c>
    </row>
    <row r="18" spans="1:26">
      <c r="A18" s="23" t="s">
        <v>160</v>
      </c>
      <c r="B18" s="24"/>
      <c r="C18">
        <v>63</v>
      </c>
      <c r="D18">
        <v>35</v>
      </c>
      <c r="E18">
        <v>70</v>
      </c>
      <c r="F18">
        <v>20</v>
      </c>
      <c r="G18">
        <v>70</v>
      </c>
      <c r="P18" s="25"/>
      <c r="T18" s="25" t="str">
        <f>IFERROR(IF(O18="","",R18*9/P18),"INF")</f>
        <v/>
      </c>
    </row>
    <row r="19" spans="1:26">
      <c r="A19" s="23" t="s">
        <v>630</v>
      </c>
      <c r="B19" s="24"/>
      <c r="C19">
        <v>72</v>
      </c>
      <c r="D19">
        <v>52</v>
      </c>
      <c r="E19">
        <v>80</v>
      </c>
      <c r="F19">
        <v>20</v>
      </c>
      <c r="G19">
        <v>65</v>
      </c>
      <c r="P19" s="25"/>
      <c r="T19" s="25" t="str">
        <f>IFERROR(IF(O19="","",R19*9/P19),"INF")</f>
        <v/>
      </c>
    </row>
    <row r="20" spans="1:26">
      <c r="A20" s="23" t="s">
        <v>157</v>
      </c>
      <c r="B20" s="24"/>
      <c r="C20">
        <v>39</v>
      </c>
      <c r="D20">
        <v>60</v>
      </c>
      <c r="E20">
        <v>35</v>
      </c>
      <c r="F20">
        <v>20</v>
      </c>
      <c r="G20">
        <v>25</v>
      </c>
      <c r="P20" s="25"/>
      <c r="T20" s="25" t="str">
        <f>IFERROR(IF(O20="","",R20*9/P20),"INF")</f>
        <v/>
      </c>
    </row>
    <row r="21" spans="1:26">
      <c r="A21" s="23" t="s">
        <v>234</v>
      </c>
      <c r="B21" s="24"/>
      <c r="C21">
        <v>56</v>
      </c>
      <c r="D21">
        <v>53</v>
      </c>
      <c r="E21">
        <v>70</v>
      </c>
      <c r="F21">
        <v>20</v>
      </c>
      <c r="G21">
        <v>70</v>
      </c>
      <c r="P21" s="25"/>
      <c r="T21" s="25" t="str">
        <f t="shared" ref="T21:T22" si="0">IF(O21="","",R21*9/P21)</f>
        <v/>
      </c>
    </row>
    <row r="22" spans="1:26">
      <c r="A22" s="23" t="s">
        <v>153</v>
      </c>
      <c r="B22" s="24"/>
      <c r="C22">
        <v>63</v>
      </c>
      <c r="D22">
        <v>50</v>
      </c>
      <c r="E22">
        <v>70</v>
      </c>
      <c r="F22">
        <v>20</v>
      </c>
      <c r="G22">
        <v>75</v>
      </c>
      <c r="P22" s="25"/>
      <c r="T22" s="25" t="str">
        <f t="shared" si="0"/>
        <v/>
      </c>
    </row>
    <row r="23" spans="1:26" ht="15">
      <c r="A23" s="22" t="s">
        <v>74</v>
      </c>
      <c r="B23" s="22"/>
      <c r="P23" s="25"/>
    </row>
    <row r="24" spans="1:26">
      <c r="A24" s="23" t="s">
        <v>151</v>
      </c>
      <c r="B24" s="24"/>
      <c r="C24">
        <v>48</v>
      </c>
      <c r="D24">
        <v>69</v>
      </c>
      <c r="E24">
        <v>75</v>
      </c>
      <c r="F24">
        <v>60</v>
      </c>
      <c r="G24">
        <v>30</v>
      </c>
    </row>
    <row r="25" spans="1:26">
      <c r="A25" s="23" t="s">
        <v>329</v>
      </c>
      <c r="B25" s="24"/>
      <c r="C25">
        <v>68</v>
      </c>
      <c r="D25">
        <v>56</v>
      </c>
      <c r="E25">
        <v>75</v>
      </c>
      <c r="F25">
        <v>80</v>
      </c>
      <c r="G25">
        <v>65</v>
      </c>
    </row>
    <row r="26" spans="1:26">
      <c r="A26" s="23" t="s">
        <v>168</v>
      </c>
      <c r="B26" s="24"/>
      <c r="C26">
        <v>51</v>
      </c>
      <c r="D26">
        <v>58</v>
      </c>
      <c r="E26">
        <v>70</v>
      </c>
      <c r="F26">
        <v>70</v>
      </c>
      <c r="G26">
        <v>70</v>
      </c>
    </row>
    <row r="27" spans="1:26">
      <c r="A27" s="23" t="s">
        <v>631</v>
      </c>
      <c r="B27" s="24"/>
      <c r="C27">
        <v>46</v>
      </c>
      <c r="D27">
        <v>70</v>
      </c>
      <c r="E27">
        <v>70</v>
      </c>
      <c r="F27">
        <v>65</v>
      </c>
      <c r="G27">
        <v>45</v>
      </c>
    </row>
    <row r="28" spans="1:26">
      <c r="A28" s="23" t="s">
        <v>484</v>
      </c>
      <c r="B28" s="24"/>
      <c r="C28">
        <v>47</v>
      </c>
      <c r="D28">
        <v>41</v>
      </c>
      <c r="E28">
        <v>65</v>
      </c>
      <c r="F28">
        <v>70</v>
      </c>
      <c r="G28">
        <v>55</v>
      </c>
    </row>
    <row r="29" spans="1:26">
      <c r="A29" s="23" t="s">
        <v>166</v>
      </c>
      <c r="C29">
        <v>1</v>
      </c>
      <c r="D29">
        <v>16</v>
      </c>
      <c r="E29">
        <v>60</v>
      </c>
      <c r="F29">
        <v>60</v>
      </c>
      <c r="G29">
        <v>65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7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154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163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217</v>
      </c>
      <c r="B47">
        <v>1</v>
      </c>
      <c r="C47">
        <v>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156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152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161</v>
      </c>
      <c r="B50">
        <v>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162</v>
      </c>
      <c r="B51">
        <v>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627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628</v>
      </c>
      <c r="B53">
        <v>1</v>
      </c>
      <c r="C53">
        <v>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629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306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159</v>
      </c>
      <c r="B57">
        <v>1</v>
      </c>
      <c r="C57">
        <v>4</v>
      </c>
      <c r="D57">
        <v>1</v>
      </c>
      <c r="E57">
        <v>0</v>
      </c>
      <c r="F57">
        <v>1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165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155</v>
      </c>
      <c r="B60">
        <v>1</v>
      </c>
      <c r="C60">
        <v>4</v>
      </c>
      <c r="D60">
        <v>1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160</v>
      </c>
      <c r="B61">
        <v>1</v>
      </c>
      <c r="C61">
        <v>4</v>
      </c>
      <c r="D61">
        <v>2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</row>
    <row r="62" spans="1:10">
      <c r="A62" s="23" t="s">
        <v>630</v>
      </c>
      <c r="B62">
        <v>1</v>
      </c>
      <c r="C62">
        <v>4</v>
      </c>
      <c r="D62">
        <v>1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157</v>
      </c>
      <c r="B63">
        <v>1</v>
      </c>
      <c r="C63">
        <v>3</v>
      </c>
      <c r="D63">
        <v>1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234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153</v>
      </c>
      <c r="B65">
        <v>1</v>
      </c>
      <c r="C65">
        <v>1</v>
      </c>
      <c r="D65">
        <v>0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ht="15">
      <c r="A66" s="22" t="s">
        <v>74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151</v>
      </c>
      <c r="B67">
        <v>1</v>
      </c>
      <c r="C67">
        <v>4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329</v>
      </c>
      <c r="B68">
        <v>1</v>
      </c>
      <c r="C68">
        <v>4</v>
      </c>
      <c r="D68">
        <v>2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</row>
    <row r="69" spans="1:10">
      <c r="A69" s="23" t="s">
        <v>168</v>
      </c>
      <c r="B69">
        <v>1</v>
      </c>
      <c r="C69">
        <v>4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631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484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166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1"/>
  <dimension ref="A1:W73"/>
  <sheetViews>
    <sheetView workbookViewId="0">
      <selection activeCell="A47" sqref="A47"/>
    </sheetView>
  </sheetViews>
  <sheetFormatPr defaultRowHeight="12"/>
  <cols>
    <col min="1" max="1" width="17.7109375" customWidth="1"/>
    <col min="3" max="3" width="11.42578125" bestFit="1" customWidth="1"/>
  </cols>
  <sheetData>
    <row r="1" spans="1:23" ht="15">
      <c r="A1" s="22" t="s">
        <v>53</v>
      </c>
      <c r="B1" s="22"/>
      <c r="C1" s="11" t="s">
        <v>23</v>
      </c>
      <c r="D1" s="11" t="s">
        <v>24</v>
      </c>
      <c r="E1">
        <v>1</v>
      </c>
      <c r="F1" t="s">
        <v>36</v>
      </c>
      <c r="G1" t="s">
        <v>176</v>
      </c>
      <c r="I1">
        <v>1</v>
      </c>
      <c r="J1" t="s">
        <v>632</v>
      </c>
      <c r="M1">
        <v>1</v>
      </c>
      <c r="N1" t="s">
        <v>36</v>
      </c>
      <c r="O1" t="s">
        <v>176</v>
      </c>
    </row>
    <row r="2" spans="1:23">
      <c r="A2" s="23" t="s">
        <v>632</v>
      </c>
      <c r="B2" s="24"/>
      <c r="C2">
        <v>44</v>
      </c>
      <c r="D2">
        <v>1</v>
      </c>
      <c r="E2">
        <v>2</v>
      </c>
      <c r="F2" t="s">
        <v>32</v>
      </c>
      <c r="G2" t="s">
        <v>640</v>
      </c>
      <c r="I2">
        <v>2</v>
      </c>
      <c r="J2" t="s">
        <v>633</v>
      </c>
      <c r="M2">
        <v>2</v>
      </c>
      <c r="N2" t="s">
        <v>32</v>
      </c>
      <c r="O2" t="s">
        <v>640</v>
      </c>
    </row>
    <row r="3" spans="1:23">
      <c r="A3" s="23" t="s">
        <v>633</v>
      </c>
      <c r="B3" s="24"/>
      <c r="C3">
        <v>64</v>
      </c>
      <c r="D3">
        <v>1</v>
      </c>
      <c r="E3">
        <v>3</v>
      </c>
      <c r="F3" t="s">
        <v>37</v>
      </c>
      <c r="G3" t="s">
        <v>171</v>
      </c>
      <c r="I3">
        <v>3</v>
      </c>
      <c r="J3" t="s">
        <v>172</v>
      </c>
      <c r="M3">
        <v>3</v>
      </c>
      <c r="N3" t="s">
        <v>37</v>
      </c>
      <c r="O3" t="s">
        <v>171</v>
      </c>
    </row>
    <row r="4" spans="1:23">
      <c r="A4" s="23" t="s">
        <v>172</v>
      </c>
      <c r="B4" s="24"/>
      <c r="C4">
        <v>50</v>
      </c>
      <c r="D4">
        <v>1</v>
      </c>
      <c r="E4">
        <v>4</v>
      </c>
      <c r="F4" t="s">
        <v>29</v>
      </c>
      <c r="G4" t="s">
        <v>179</v>
      </c>
      <c r="I4">
        <v>4</v>
      </c>
      <c r="J4" t="s">
        <v>338</v>
      </c>
      <c r="M4">
        <v>4</v>
      </c>
      <c r="N4" t="s">
        <v>29</v>
      </c>
      <c r="O4" t="s">
        <v>179</v>
      </c>
    </row>
    <row r="5" spans="1:23">
      <c r="A5" s="23" t="s">
        <v>338</v>
      </c>
      <c r="B5" s="24"/>
      <c r="C5">
        <v>37</v>
      </c>
      <c r="D5">
        <v>1</v>
      </c>
      <c r="E5">
        <v>5</v>
      </c>
      <c r="F5" t="s">
        <v>33</v>
      </c>
      <c r="G5" t="s">
        <v>174</v>
      </c>
      <c r="M5">
        <v>5</v>
      </c>
      <c r="N5" t="s">
        <v>33</v>
      </c>
      <c r="O5" t="s">
        <v>174</v>
      </c>
    </row>
    <row r="6" spans="1:23">
      <c r="A6" s="23" t="s">
        <v>634</v>
      </c>
      <c r="B6" s="24"/>
      <c r="C6">
        <v>48</v>
      </c>
      <c r="D6">
        <v>3</v>
      </c>
      <c r="E6">
        <v>6</v>
      </c>
      <c r="F6" t="s">
        <v>31</v>
      </c>
      <c r="G6" t="s">
        <v>639</v>
      </c>
      <c r="M6">
        <v>6</v>
      </c>
      <c r="N6" t="s">
        <v>31</v>
      </c>
      <c r="O6" t="s">
        <v>639</v>
      </c>
    </row>
    <row r="7" spans="1:23">
      <c r="A7" s="23" t="s">
        <v>246</v>
      </c>
      <c r="B7" s="24"/>
      <c r="C7">
        <v>48</v>
      </c>
      <c r="D7">
        <v>2</v>
      </c>
      <c r="E7">
        <v>7</v>
      </c>
      <c r="F7" t="s">
        <v>34</v>
      </c>
      <c r="G7" t="s">
        <v>170</v>
      </c>
      <c r="M7">
        <v>7</v>
      </c>
      <c r="N7" t="s">
        <v>34</v>
      </c>
      <c r="O7" t="s">
        <v>170</v>
      </c>
    </row>
    <row r="8" spans="1:23">
      <c r="A8" s="23" t="s">
        <v>635</v>
      </c>
      <c r="B8" s="24"/>
      <c r="C8">
        <v>32</v>
      </c>
      <c r="D8">
        <v>3</v>
      </c>
      <c r="E8">
        <v>8</v>
      </c>
      <c r="F8" t="s">
        <v>35</v>
      </c>
      <c r="G8" t="s">
        <v>643</v>
      </c>
      <c r="M8">
        <v>8</v>
      </c>
      <c r="N8" t="s">
        <v>35</v>
      </c>
      <c r="O8" t="s">
        <v>643</v>
      </c>
    </row>
    <row r="9" spans="1:23">
      <c r="A9" s="23" t="s">
        <v>636</v>
      </c>
      <c r="B9" s="24"/>
      <c r="C9">
        <v>30</v>
      </c>
      <c r="D9">
        <v>3</v>
      </c>
      <c r="E9">
        <v>9</v>
      </c>
      <c r="F9" t="s">
        <v>27</v>
      </c>
      <c r="G9" t="s">
        <v>632</v>
      </c>
      <c r="M9">
        <v>9</v>
      </c>
      <c r="N9" t="s">
        <v>27</v>
      </c>
      <c r="O9" t="s">
        <v>172</v>
      </c>
    </row>
    <row r="10" spans="1:23">
      <c r="A10" s="23" t="s">
        <v>178</v>
      </c>
      <c r="B10" s="24"/>
      <c r="C10">
        <v>-9</v>
      </c>
      <c r="D10">
        <v>3</v>
      </c>
    </row>
    <row r="11" spans="1:23">
      <c r="A11" s="23" t="s">
        <v>637</v>
      </c>
      <c r="B11" s="24"/>
      <c r="C11">
        <v>96</v>
      </c>
      <c r="D11">
        <v>2</v>
      </c>
      <c r="N11" t="s">
        <v>27</v>
      </c>
      <c r="O11" t="s">
        <v>172</v>
      </c>
    </row>
    <row r="12" spans="1:23">
      <c r="A12" s="23" t="s">
        <v>638</v>
      </c>
      <c r="B12" s="24"/>
      <c r="C12">
        <v>57</v>
      </c>
      <c r="D12">
        <v>2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179</v>
      </c>
      <c r="B14" s="24"/>
      <c r="C14">
        <v>53</v>
      </c>
      <c r="D14">
        <v>58</v>
      </c>
      <c r="E14">
        <v>65</v>
      </c>
      <c r="F14">
        <v>65</v>
      </c>
      <c r="G14">
        <v>60</v>
      </c>
      <c r="N14" t="s">
        <v>68</v>
      </c>
      <c r="O14" t="s">
        <v>172</v>
      </c>
      <c r="P14" s="25"/>
      <c r="T14" s="25" t="str">
        <f t="shared" ref="T14:T20" si="0">IFERROR(IF(O14="","",R14*9/P14),"INF")</f>
        <v>INF</v>
      </c>
    </row>
    <row r="15" spans="1:23">
      <c r="A15" s="23" t="s">
        <v>175</v>
      </c>
      <c r="B15" s="24"/>
      <c r="C15">
        <v>33</v>
      </c>
      <c r="D15">
        <v>55</v>
      </c>
      <c r="E15">
        <v>45</v>
      </c>
      <c r="F15">
        <v>60</v>
      </c>
      <c r="G15">
        <v>55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639</v>
      </c>
      <c r="B17" s="24"/>
      <c r="C17">
        <v>50</v>
      </c>
      <c r="D17">
        <v>64</v>
      </c>
      <c r="E17">
        <v>50</v>
      </c>
      <c r="F17">
        <v>20</v>
      </c>
      <c r="G17">
        <v>35</v>
      </c>
      <c r="P17" s="25"/>
      <c r="T17" s="25" t="str">
        <f t="shared" si="0"/>
        <v/>
      </c>
    </row>
    <row r="18" spans="1:20">
      <c r="A18" s="23" t="s">
        <v>640</v>
      </c>
      <c r="B18" s="24"/>
      <c r="C18">
        <v>63</v>
      </c>
      <c r="D18">
        <v>69</v>
      </c>
      <c r="E18">
        <v>70</v>
      </c>
      <c r="F18">
        <v>20</v>
      </c>
      <c r="G18">
        <v>70</v>
      </c>
      <c r="P18" s="25"/>
      <c r="T18" s="25" t="str">
        <f t="shared" si="0"/>
        <v/>
      </c>
    </row>
    <row r="19" spans="1:20">
      <c r="A19" s="23" t="s">
        <v>170</v>
      </c>
      <c r="B19" s="24"/>
      <c r="C19">
        <v>60</v>
      </c>
      <c r="D19">
        <v>62</v>
      </c>
      <c r="E19">
        <v>75</v>
      </c>
      <c r="F19">
        <v>20</v>
      </c>
      <c r="G19">
        <v>65</v>
      </c>
      <c r="P19" s="25"/>
      <c r="T19" s="25" t="str">
        <f t="shared" si="0"/>
        <v/>
      </c>
    </row>
    <row r="20" spans="1:20">
      <c r="A20" s="23" t="s">
        <v>174</v>
      </c>
      <c r="B20" s="24"/>
      <c r="C20">
        <v>15</v>
      </c>
      <c r="D20">
        <v>57</v>
      </c>
      <c r="E20">
        <v>70</v>
      </c>
      <c r="F20">
        <v>20</v>
      </c>
      <c r="G20">
        <v>30</v>
      </c>
      <c r="P20" s="25"/>
      <c r="T20" s="25" t="str">
        <f t="shared" si="0"/>
        <v/>
      </c>
    </row>
    <row r="21" spans="1:20">
      <c r="A21" s="23" t="s">
        <v>641</v>
      </c>
      <c r="B21" s="24"/>
      <c r="C21">
        <v>50</v>
      </c>
      <c r="D21">
        <v>40</v>
      </c>
      <c r="E21">
        <v>65</v>
      </c>
      <c r="F21">
        <v>20</v>
      </c>
      <c r="G21">
        <v>65</v>
      </c>
      <c r="P21" s="25"/>
      <c r="T21" s="25" t="str">
        <f t="shared" ref="T21:T22" si="1">IF(O21="","",R21*9/P21)</f>
        <v/>
      </c>
    </row>
    <row r="22" spans="1:20">
      <c r="A22" s="23" t="s">
        <v>642</v>
      </c>
      <c r="B22" s="24"/>
      <c r="C22">
        <v>34</v>
      </c>
      <c r="D22">
        <v>33</v>
      </c>
      <c r="E22">
        <v>70</v>
      </c>
      <c r="F22">
        <v>20</v>
      </c>
      <c r="G22">
        <v>65</v>
      </c>
      <c r="P22" s="25"/>
      <c r="T22" s="25" t="str">
        <f t="shared" si="1"/>
        <v/>
      </c>
    </row>
    <row r="23" spans="1:20" ht="15">
      <c r="A23" s="22" t="s">
        <v>74</v>
      </c>
      <c r="B23" s="22"/>
      <c r="P23" s="25"/>
    </row>
    <row r="24" spans="1:20">
      <c r="A24" s="23" t="s">
        <v>643</v>
      </c>
      <c r="B24" s="24"/>
      <c r="C24">
        <v>50</v>
      </c>
      <c r="D24">
        <v>44</v>
      </c>
      <c r="E24">
        <v>65</v>
      </c>
      <c r="F24">
        <v>65</v>
      </c>
      <c r="G24">
        <v>70</v>
      </c>
    </row>
    <row r="25" spans="1:20">
      <c r="A25" s="23" t="s">
        <v>176</v>
      </c>
      <c r="B25" s="24"/>
      <c r="C25">
        <v>48</v>
      </c>
      <c r="D25">
        <v>60</v>
      </c>
      <c r="E25">
        <v>75</v>
      </c>
      <c r="F25">
        <v>75</v>
      </c>
      <c r="G25">
        <v>65</v>
      </c>
    </row>
    <row r="26" spans="1:20">
      <c r="A26" s="23" t="s">
        <v>171</v>
      </c>
      <c r="B26" s="24"/>
      <c r="C26">
        <v>57</v>
      </c>
      <c r="D26">
        <v>58</v>
      </c>
      <c r="E26">
        <v>80</v>
      </c>
      <c r="F26">
        <v>70</v>
      </c>
      <c r="G26">
        <v>45</v>
      </c>
    </row>
    <row r="27" spans="1:20">
      <c r="A27" s="23" t="s">
        <v>173</v>
      </c>
      <c r="B27" s="24"/>
      <c r="C27">
        <v>37</v>
      </c>
      <c r="D27">
        <v>36</v>
      </c>
      <c r="E27">
        <v>55</v>
      </c>
      <c r="F27">
        <v>60</v>
      </c>
      <c r="G27">
        <v>55</v>
      </c>
    </row>
    <row r="28" spans="1:20">
      <c r="A28" s="23" t="s">
        <v>644</v>
      </c>
      <c r="B28" s="24"/>
      <c r="C28">
        <v>33</v>
      </c>
      <c r="D28">
        <v>43</v>
      </c>
      <c r="E28">
        <v>70</v>
      </c>
      <c r="F28">
        <v>60</v>
      </c>
      <c r="G28">
        <v>70</v>
      </c>
    </row>
    <row r="29" spans="1:20">
      <c r="A29" s="23" t="s">
        <v>240</v>
      </c>
      <c r="C29">
        <v>52</v>
      </c>
      <c r="D29">
        <v>68</v>
      </c>
      <c r="E29">
        <v>50</v>
      </c>
      <c r="F29">
        <v>50</v>
      </c>
      <c r="G29">
        <v>55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632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633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172</v>
      </c>
      <c r="B47">
        <v>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338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634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246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635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636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178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637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638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179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175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639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640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170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174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641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642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ht="15">
      <c r="A66" s="22" t="s">
        <v>74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643</v>
      </c>
      <c r="B67">
        <v>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176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171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173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644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240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2"/>
  <dimension ref="A1:W73"/>
  <sheetViews>
    <sheetView workbookViewId="0">
      <selection activeCell="A45" sqref="A45"/>
    </sheetView>
  </sheetViews>
  <sheetFormatPr defaultRowHeight="12"/>
  <cols>
    <col min="1" max="1" width="19.42578125" customWidth="1"/>
    <col min="3" max="3" width="11.42578125" bestFit="1" customWidth="1"/>
  </cols>
  <sheetData>
    <row r="1" spans="1:23" ht="15">
      <c r="A1" s="22" t="s">
        <v>53</v>
      </c>
      <c r="B1" s="22"/>
      <c r="C1" s="11" t="s">
        <v>23</v>
      </c>
      <c r="D1" s="11" t="s">
        <v>24</v>
      </c>
      <c r="E1">
        <v>1</v>
      </c>
      <c r="F1" t="s">
        <v>34</v>
      </c>
      <c r="G1" t="s">
        <v>180</v>
      </c>
      <c r="I1">
        <v>1</v>
      </c>
      <c r="J1" t="s">
        <v>183</v>
      </c>
      <c r="M1">
        <v>1</v>
      </c>
      <c r="N1" t="s">
        <v>34</v>
      </c>
      <c r="O1" t="s">
        <v>180</v>
      </c>
    </row>
    <row r="2" spans="1:23">
      <c r="A2" s="23" t="s">
        <v>183</v>
      </c>
      <c r="B2" s="24"/>
      <c r="C2">
        <v>66</v>
      </c>
      <c r="D2">
        <v>1</v>
      </c>
      <c r="E2">
        <v>2</v>
      </c>
      <c r="F2" t="s">
        <v>29</v>
      </c>
      <c r="G2" t="s">
        <v>188</v>
      </c>
      <c r="I2">
        <v>2</v>
      </c>
      <c r="J2" t="s">
        <v>192</v>
      </c>
      <c r="M2">
        <v>2</v>
      </c>
      <c r="N2" t="s">
        <v>29</v>
      </c>
      <c r="O2" t="s">
        <v>188</v>
      </c>
    </row>
    <row r="3" spans="1:23">
      <c r="A3" s="23" t="s">
        <v>192</v>
      </c>
      <c r="B3" s="24"/>
      <c r="C3">
        <v>67</v>
      </c>
      <c r="D3">
        <v>1</v>
      </c>
      <c r="E3">
        <v>3</v>
      </c>
      <c r="F3" t="s">
        <v>37</v>
      </c>
      <c r="G3" t="s">
        <v>182</v>
      </c>
      <c r="I3">
        <v>3</v>
      </c>
      <c r="J3" t="s">
        <v>184</v>
      </c>
      <c r="M3">
        <v>3</v>
      </c>
      <c r="N3" t="s">
        <v>37</v>
      </c>
      <c r="O3" t="s">
        <v>182</v>
      </c>
    </row>
    <row r="4" spans="1:23">
      <c r="A4" s="23" t="s">
        <v>184</v>
      </c>
      <c r="B4" s="24"/>
      <c r="C4">
        <v>57</v>
      </c>
      <c r="D4">
        <v>1</v>
      </c>
      <c r="E4">
        <v>4</v>
      </c>
      <c r="F4" t="s">
        <v>35</v>
      </c>
      <c r="G4" t="s">
        <v>185</v>
      </c>
      <c r="I4">
        <v>4</v>
      </c>
      <c r="J4" t="s">
        <v>319</v>
      </c>
      <c r="M4">
        <v>4</v>
      </c>
      <c r="N4" t="s">
        <v>35</v>
      </c>
      <c r="O4" t="s">
        <v>185</v>
      </c>
    </row>
    <row r="5" spans="1:23">
      <c r="A5" s="23" t="s">
        <v>319</v>
      </c>
      <c r="B5" s="24"/>
      <c r="C5">
        <v>74</v>
      </c>
      <c r="D5">
        <v>1</v>
      </c>
      <c r="E5">
        <v>5</v>
      </c>
      <c r="F5" t="s">
        <v>36</v>
      </c>
      <c r="G5" t="s">
        <v>189</v>
      </c>
      <c r="M5">
        <v>5</v>
      </c>
      <c r="N5" t="s">
        <v>36</v>
      </c>
      <c r="O5" t="s">
        <v>189</v>
      </c>
    </row>
    <row r="6" spans="1:23">
      <c r="A6" s="23" t="s">
        <v>645</v>
      </c>
      <c r="B6" s="24"/>
      <c r="C6">
        <v>41</v>
      </c>
      <c r="D6">
        <v>2</v>
      </c>
      <c r="E6">
        <v>6</v>
      </c>
      <c r="F6" t="s">
        <v>31</v>
      </c>
      <c r="G6" t="s">
        <v>197</v>
      </c>
      <c r="M6">
        <v>6</v>
      </c>
      <c r="N6" t="s">
        <v>31</v>
      </c>
      <c r="O6" t="s">
        <v>197</v>
      </c>
    </row>
    <row r="7" spans="1:23">
      <c r="A7" s="23" t="s">
        <v>186</v>
      </c>
      <c r="B7" s="24"/>
      <c r="C7">
        <v>39</v>
      </c>
      <c r="D7">
        <v>3</v>
      </c>
      <c r="E7">
        <v>7</v>
      </c>
      <c r="F7" t="s">
        <v>33</v>
      </c>
      <c r="G7" t="s">
        <v>191</v>
      </c>
      <c r="M7">
        <v>7</v>
      </c>
      <c r="N7" t="s">
        <v>33</v>
      </c>
      <c r="O7" t="s">
        <v>191</v>
      </c>
    </row>
    <row r="8" spans="1:23">
      <c r="A8" s="23" t="s">
        <v>190</v>
      </c>
      <c r="B8" s="24"/>
      <c r="C8">
        <v>102</v>
      </c>
      <c r="D8">
        <v>3</v>
      </c>
      <c r="E8">
        <v>8</v>
      </c>
      <c r="F8" t="s">
        <v>32</v>
      </c>
      <c r="G8" t="s">
        <v>196</v>
      </c>
      <c r="M8">
        <v>8</v>
      </c>
      <c r="N8" t="s">
        <v>32</v>
      </c>
      <c r="O8" t="s">
        <v>196</v>
      </c>
    </row>
    <row r="9" spans="1:23">
      <c r="A9" s="23" t="s">
        <v>646</v>
      </c>
      <c r="B9" s="24"/>
      <c r="C9">
        <v>56</v>
      </c>
      <c r="D9">
        <v>3</v>
      </c>
      <c r="E9">
        <v>9</v>
      </c>
      <c r="F9" t="s">
        <v>27</v>
      </c>
      <c r="G9" t="s">
        <v>183</v>
      </c>
      <c r="M9">
        <v>9</v>
      </c>
      <c r="N9" t="s">
        <v>27</v>
      </c>
      <c r="O9" t="s">
        <v>183</v>
      </c>
    </row>
    <row r="10" spans="1:23">
      <c r="A10" s="23" t="s">
        <v>194</v>
      </c>
      <c r="B10" s="24"/>
      <c r="C10">
        <v>50</v>
      </c>
      <c r="D10">
        <v>3</v>
      </c>
    </row>
    <row r="11" spans="1:23">
      <c r="A11" s="23" t="s">
        <v>268</v>
      </c>
      <c r="B11" s="24"/>
      <c r="C11">
        <v>-2</v>
      </c>
      <c r="D11">
        <v>2</v>
      </c>
      <c r="N11" t="s">
        <v>27</v>
      </c>
      <c r="O11" t="s">
        <v>183</v>
      </c>
    </row>
    <row r="12" spans="1:23">
      <c r="A12" s="23" t="s">
        <v>647</v>
      </c>
      <c r="B12" s="24"/>
      <c r="C12">
        <v>41</v>
      </c>
      <c r="D12">
        <v>2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188</v>
      </c>
      <c r="B14" s="24"/>
      <c r="C14">
        <v>43</v>
      </c>
      <c r="D14">
        <v>36</v>
      </c>
      <c r="E14">
        <v>30</v>
      </c>
      <c r="F14">
        <v>60</v>
      </c>
      <c r="G14">
        <v>60</v>
      </c>
      <c r="N14" t="s">
        <v>68</v>
      </c>
      <c r="O14" t="s">
        <v>183</v>
      </c>
      <c r="P14" s="25"/>
      <c r="T14" s="25" t="str">
        <f t="shared" ref="T14:T20" si="0">IFERROR(IF(O14="","",R14*9/P14),"INF")</f>
        <v>INF</v>
      </c>
    </row>
    <row r="15" spans="1:23">
      <c r="A15" s="23" t="s">
        <v>195</v>
      </c>
      <c r="B15" s="24"/>
      <c r="C15">
        <v>60</v>
      </c>
      <c r="D15">
        <v>35</v>
      </c>
      <c r="E15">
        <v>40</v>
      </c>
      <c r="F15">
        <v>40</v>
      </c>
      <c r="G15">
        <v>50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197</v>
      </c>
      <c r="B17" s="24"/>
      <c r="C17">
        <v>53</v>
      </c>
      <c r="D17">
        <v>49</v>
      </c>
      <c r="E17">
        <v>75</v>
      </c>
      <c r="F17">
        <v>20</v>
      </c>
      <c r="G17">
        <v>75</v>
      </c>
      <c r="P17" s="25"/>
      <c r="T17" s="25" t="str">
        <f t="shared" si="0"/>
        <v/>
      </c>
    </row>
    <row r="18" spans="1:20">
      <c r="A18" s="23" t="s">
        <v>196</v>
      </c>
      <c r="B18" s="24"/>
      <c r="C18">
        <v>55</v>
      </c>
      <c r="D18">
        <v>44</v>
      </c>
      <c r="E18">
        <v>60</v>
      </c>
      <c r="F18">
        <v>70</v>
      </c>
      <c r="G18">
        <v>70</v>
      </c>
      <c r="P18" s="25"/>
      <c r="T18" s="25" t="str">
        <f t="shared" si="0"/>
        <v/>
      </c>
    </row>
    <row r="19" spans="1:20">
      <c r="A19" s="23" t="s">
        <v>180</v>
      </c>
      <c r="B19" s="24"/>
      <c r="C19">
        <v>72</v>
      </c>
      <c r="D19">
        <v>62</v>
      </c>
      <c r="E19">
        <v>75</v>
      </c>
      <c r="F19">
        <v>20</v>
      </c>
      <c r="G19">
        <v>60</v>
      </c>
      <c r="P19" s="25"/>
      <c r="T19" s="25" t="str">
        <f t="shared" si="0"/>
        <v/>
      </c>
    </row>
    <row r="20" spans="1:20">
      <c r="A20" s="23" t="s">
        <v>191</v>
      </c>
      <c r="B20" s="24"/>
      <c r="C20">
        <v>43</v>
      </c>
      <c r="D20">
        <v>51</v>
      </c>
      <c r="E20">
        <v>88</v>
      </c>
      <c r="F20">
        <v>20</v>
      </c>
      <c r="G20">
        <v>90</v>
      </c>
      <c r="P20" s="25"/>
      <c r="T20" s="25" t="str">
        <f t="shared" si="0"/>
        <v/>
      </c>
    </row>
    <row r="21" spans="1:20">
      <c r="A21" s="23" t="s">
        <v>648</v>
      </c>
      <c r="B21" s="24"/>
      <c r="C21">
        <v>67</v>
      </c>
      <c r="D21">
        <v>38</v>
      </c>
      <c r="E21">
        <v>65</v>
      </c>
      <c r="F21">
        <v>20</v>
      </c>
      <c r="G21">
        <v>20</v>
      </c>
      <c r="P21" s="25"/>
      <c r="T21" s="25" t="str">
        <f t="shared" ref="T21:T22" si="1">IF(O21="","",R21*9/P21)</f>
        <v/>
      </c>
    </row>
    <row r="22" spans="1:20">
      <c r="A22" s="23" t="s">
        <v>255</v>
      </c>
      <c r="B22" s="24"/>
      <c r="C22">
        <v>25</v>
      </c>
      <c r="D22">
        <v>35</v>
      </c>
      <c r="E22">
        <v>30</v>
      </c>
      <c r="F22">
        <v>20</v>
      </c>
      <c r="G22">
        <v>20</v>
      </c>
      <c r="P22" s="25"/>
      <c r="T22" s="25" t="str">
        <f t="shared" si="1"/>
        <v/>
      </c>
    </row>
    <row r="23" spans="1:20" ht="15">
      <c r="A23" s="22" t="s">
        <v>74</v>
      </c>
      <c r="B23" s="22"/>
      <c r="P23" s="25"/>
    </row>
    <row r="24" spans="1:20">
      <c r="A24" s="23" t="s">
        <v>185</v>
      </c>
      <c r="B24" s="24"/>
      <c r="C24">
        <v>78</v>
      </c>
      <c r="D24">
        <v>72</v>
      </c>
      <c r="E24">
        <v>75</v>
      </c>
      <c r="F24">
        <v>70</v>
      </c>
      <c r="G24">
        <v>40</v>
      </c>
    </row>
    <row r="25" spans="1:20">
      <c r="A25" s="23" t="s">
        <v>189</v>
      </c>
      <c r="B25" s="24"/>
      <c r="C25">
        <v>43</v>
      </c>
      <c r="D25">
        <v>60</v>
      </c>
      <c r="E25">
        <v>65</v>
      </c>
      <c r="F25">
        <v>95</v>
      </c>
      <c r="G25">
        <v>35</v>
      </c>
    </row>
    <row r="26" spans="1:20">
      <c r="A26" s="23" t="s">
        <v>182</v>
      </c>
      <c r="B26" s="24"/>
      <c r="C26">
        <v>67</v>
      </c>
      <c r="D26">
        <v>69</v>
      </c>
      <c r="E26">
        <v>90</v>
      </c>
      <c r="F26">
        <v>40</v>
      </c>
      <c r="G26">
        <v>95</v>
      </c>
    </row>
    <row r="27" spans="1:20">
      <c r="A27" s="23" t="s">
        <v>169</v>
      </c>
      <c r="B27" s="24"/>
      <c r="C27">
        <v>51</v>
      </c>
      <c r="D27">
        <v>43</v>
      </c>
      <c r="E27">
        <v>40</v>
      </c>
      <c r="F27">
        <v>50</v>
      </c>
      <c r="G27">
        <v>10</v>
      </c>
    </row>
    <row r="28" spans="1:20">
      <c r="A28" s="23" t="s">
        <v>649</v>
      </c>
      <c r="B28" s="24"/>
      <c r="C28">
        <v>5</v>
      </c>
      <c r="D28">
        <v>24</v>
      </c>
      <c r="E28">
        <v>70</v>
      </c>
      <c r="F28">
        <v>60</v>
      </c>
      <c r="G28">
        <v>40</v>
      </c>
    </row>
    <row r="29" spans="1:20">
      <c r="A29" s="23" t="s">
        <v>404</v>
      </c>
      <c r="B29" s="24"/>
      <c r="C29">
        <v>51</v>
      </c>
      <c r="D29">
        <v>37</v>
      </c>
      <c r="E29">
        <v>70</v>
      </c>
      <c r="F29">
        <v>60</v>
      </c>
      <c r="G29">
        <v>40</v>
      </c>
    </row>
    <row r="30" spans="1:20">
      <c r="A30" s="23"/>
      <c r="B30" s="24"/>
    </row>
    <row r="31" spans="1:20">
      <c r="A31" s="23"/>
      <c r="B31" s="24"/>
    </row>
    <row r="32" spans="1:20">
      <c r="A32" s="23"/>
      <c r="B32" s="24"/>
    </row>
    <row r="33" spans="1:10">
      <c r="A33" s="23"/>
      <c r="B33" s="24"/>
    </row>
    <row r="34" spans="1:10">
      <c r="A34" s="23"/>
      <c r="B34" s="24"/>
    </row>
    <row r="35" spans="1:10">
      <c r="A35" s="23"/>
      <c r="B35" s="24"/>
    </row>
    <row r="36" spans="1:10">
      <c r="A36" s="23"/>
      <c r="B36" s="24"/>
    </row>
    <row r="37" spans="1:10">
      <c r="A37" s="23"/>
      <c r="B37" s="24"/>
    </row>
    <row r="38" spans="1:10">
      <c r="A38" s="23"/>
      <c r="B38" s="24"/>
    </row>
    <row r="39" spans="1:10">
      <c r="A39" s="23"/>
      <c r="B39" s="24"/>
    </row>
    <row r="40" spans="1:10">
      <c r="A40" s="23"/>
      <c r="B40" s="24"/>
    </row>
    <row r="41" spans="1:10">
      <c r="A41" s="23"/>
      <c r="B41" s="24"/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183</v>
      </c>
      <c r="B45">
        <v>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192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184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319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645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186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190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646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194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268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647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188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195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197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196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180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191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648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255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ht="15">
      <c r="A66" s="22" t="s">
        <v>74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185</v>
      </c>
      <c r="B67">
        <v>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189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182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169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649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404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3"/>
  <dimension ref="A1:OP73"/>
  <sheetViews>
    <sheetView workbookViewId="0">
      <selection activeCell="A46" sqref="A46"/>
    </sheetView>
  </sheetViews>
  <sheetFormatPr defaultRowHeight="12"/>
  <cols>
    <col min="1" max="1" width="20.140625" customWidth="1"/>
    <col min="3" max="3" width="11.42578125" bestFit="1" customWidth="1"/>
  </cols>
  <sheetData>
    <row r="1" spans="1:406" ht="15">
      <c r="A1" s="22" t="s">
        <v>53</v>
      </c>
      <c r="B1" s="22"/>
      <c r="C1" s="11" t="s">
        <v>23</v>
      </c>
      <c r="D1" s="11" t="s">
        <v>24</v>
      </c>
      <c r="E1">
        <v>1</v>
      </c>
      <c r="F1" t="s">
        <v>36</v>
      </c>
      <c r="G1" t="s">
        <v>654</v>
      </c>
      <c r="I1">
        <v>1</v>
      </c>
      <c r="J1" t="s">
        <v>200</v>
      </c>
      <c r="M1">
        <v>1</v>
      </c>
      <c r="N1" t="s">
        <v>36</v>
      </c>
      <c r="O1" t="s">
        <v>654</v>
      </c>
    </row>
    <row r="2" spans="1:406">
      <c r="A2" s="23" t="s">
        <v>201</v>
      </c>
      <c r="B2" s="24"/>
      <c r="C2">
        <v>74</v>
      </c>
      <c r="D2">
        <v>1</v>
      </c>
      <c r="E2">
        <v>2</v>
      </c>
      <c r="F2" t="s">
        <v>32</v>
      </c>
      <c r="G2" t="s">
        <v>302</v>
      </c>
      <c r="I2">
        <v>2</v>
      </c>
      <c r="J2" t="s">
        <v>201</v>
      </c>
      <c r="M2">
        <v>2</v>
      </c>
      <c r="N2" t="s">
        <v>32</v>
      </c>
      <c r="O2" t="s">
        <v>302</v>
      </c>
    </row>
    <row r="3" spans="1:406">
      <c r="A3" s="23" t="s">
        <v>200</v>
      </c>
      <c r="B3" s="24"/>
      <c r="C3">
        <v>57</v>
      </c>
      <c r="D3">
        <v>1</v>
      </c>
      <c r="E3">
        <v>3</v>
      </c>
      <c r="F3" t="s">
        <v>29</v>
      </c>
      <c r="G3" t="s">
        <v>652</v>
      </c>
      <c r="I3">
        <v>3</v>
      </c>
      <c r="J3" t="s">
        <v>207</v>
      </c>
      <c r="M3">
        <v>3</v>
      </c>
      <c r="N3" t="s">
        <v>29</v>
      </c>
      <c r="O3" t="s">
        <v>652</v>
      </c>
    </row>
    <row r="4" spans="1:406">
      <c r="A4" s="23" t="s">
        <v>207</v>
      </c>
      <c r="B4" s="24"/>
      <c r="C4">
        <v>61</v>
      </c>
      <c r="D4">
        <v>1</v>
      </c>
      <c r="E4">
        <v>4</v>
      </c>
      <c r="F4" t="s">
        <v>35</v>
      </c>
      <c r="G4" t="s">
        <v>229</v>
      </c>
      <c r="I4">
        <v>4</v>
      </c>
      <c r="J4" t="s">
        <v>650</v>
      </c>
      <c r="M4">
        <v>4</v>
      </c>
      <c r="N4" t="s">
        <v>35</v>
      </c>
      <c r="O4" t="s">
        <v>229</v>
      </c>
    </row>
    <row r="5" spans="1:406">
      <c r="A5" s="23" t="s">
        <v>650</v>
      </c>
      <c r="B5" s="24"/>
      <c r="C5">
        <v>54</v>
      </c>
      <c r="D5">
        <v>1</v>
      </c>
      <c r="E5">
        <v>5</v>
      </c>
      <c r="F5" t="s">
        <v>31</v>
      </c>
      <c r="G5" t="s">
        <v>263</v>
      </c>
      <c r="M5">
        <v>5</v>
      </c>
      <c r="N5" t="s">
        <v>31</v>
      </c>
      <c r="O5" t="s">
        <v>263</v>
      </c>
    </row>
    <row r="6" spans="1:406">
      <c r="A6" s="23" t="s">
        <v>203</v>
      </c>
      <c r="B6" s="24"/>
      <c r="C6">
        <v>51</v>
      </c>
      <c r="D6">
        <v>2</v>
      </c>
      <c r="E6">
        <v>6</v>
      </c>
      <c r="F6" t="s">
        <v>33</v>
      </c>
      <c r="G6" t="s">
        <v>468</v>
      </c>
      <c r="M6">
        <v>6</v>
      </c>
      <c r="N6" t="s">
        <v>33</v>
      </c>
      <c r="O6" t="s">
        <v>468</v>
      </c>
    </row>
    <row r="7" spans="1:406">
      <c r="A7" s="23" t="s">
        <v>71</v>
      </c>
      <c r="B7" s="24"/>
      <c r="C7">
        <v>66</v>
      </c>
      <c r="D7">
        <v>3</v>
      </c>
      <c r="E7">
        <v>7</v>
      </c>
      <c r="F7" t="s">
        <v>34</v>
      </c>
      <c r="G7" t="s">
        <v>440</v>
      </c>
      <c r="M7">
        <v>7</v>
      </c>
      <c r="N7" t="s">
        <v>34</v>
      </c>
      <c r="O7" t="s">
        <v>440</v>
      </c>
    </row>
    <row r="8" spans="1:406">
      <c r="A8" s="23" t="s">
        <v>206</v>
      </c>
      <c r="B8" s="24"/>
      <c r="C8">
        <v>85</v>
      </c>
      <c r="D8">
        <v>3</v>
      </c>
      <c r="E8">
        <v>8</v>
      </c>
      <c r="F8" t="s">
        <v>37</v>
      </c>
      <c r="G8" t="s">
        <v>202</v>
      </c>
      <c r="M8">
        <v>8</v>
      </c>
      <c r="N8" t="s">
        <v>37</v>
      </c>
      <c r="O8" t="s">
        <v>202</v>
      </c>
    </row>
    <row r="9" spans="1:406">
      <c r="A9" s="23" t="s">
        <v>94</v>
      </c>
      <c r="B9" s="24"/>
      <c r="C9">
        <v>64</v>
      </c>
      <c r="D9">
        <v>3</v>
      </c>
      <c r="E9">
        <v>9</v>
      </c>
      <c r="F9" t="s">
        <v>27</v>
      </c>
      <c r="G9" t="s">
        <v>200</v>
      </c>
      <c r="M9">
        <v>9</v>
      </c>
      <c r="N9" t="s">
        <v>27</v>
      </c>
      <c r="O9" t="s">
        <v>200</v>
      </c>
      <c r="OP9" t="s">
        <v>206</v>
      </c>
    </row>
    <row r="10" spans="1:406">
      <c r="A10" s="23" t="s">
        <v>651</v>
      </c>
      <c r="B10" s="24"/>
      <c r="C10">
        <v>53</v>
      </c>
      <c r="D10">
        <v>3</v>
      </c>
    </row>
    <row r="11" spans="1:406">
      <c r="A11" s="23" t="s">
        <v>376</v>
      </c>
      <c r="B11" s="24"/>
      <c r="C11">
        <v>27</v>
      </c>
      <c r="D11">
        <v>2</v>
      </c>
      <c r="N11" t="s">
        <v>27</v>
      </c>
      <c r="O11" t="s">
        <v>200</v>
      </c>
    </row>
    <row r="12" spans="1:406">
      <c r="A12" s="23" t="s">
        <v>303</v>
      </c>
      <c r="B12" s="24"/>
      <c r="C12">
        <v>32</v>
      </c>
      <c r="D12">
        <v>3</v>
      </c>
    </row>
    <row r="13" spans="1:406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406">
      <c r="A14" s="23" t="s">
        <v>652</v>
      </c>
      <c r="B14" s="24"/>
      <c r="C14">
        <v>75</v>
      </c>
      <c r="D14">
        <v>71</v>
      </c>
      <c r="E14">
        <v>55</v>
      </c>
      <c r="F14">
        <v>75</v>
      </c>
      <c r="G14">
        <v>55</v>
      </c>
      <c r="N14" t="s">
        <v>68</v>
      </c>
      <c r="O14" t="s">
        <v>200</v>
      </c>
      <c r="P14" s="25"/>
      <c r="T14" s="25" t="str">
        <f t="shared" ref="T14:T20" si="0">IFERROR(IF(O14="","",R14*9/P14),"INF")</f>
        <v>INF</v>
      </c>
      <c r="Y14">
        <v>0</v>
      </c>
      <c r="Z14">
        <v>0</v>
      </c>
    </row>
    <row r="15" spans="1:406">
      <c r="A15" s="23" t="s">
        <v>653</v>
      </c>
      <c r="B15" s="24"/>
      <c r="C15">
        <v>37</v>
      </c>
      <c r="D15">
        <v>49</v>
      </c>
      <c r="E15">
        <v>60</v>
      </c>
      <c r="F15">
        <v>60</v>
      </c>
      <c r="G15">
        <v>55</v>
      </c>
      <c r="P15" s="25"/>
      <c r="T15" s="25" t="str">
        <f t="shared" si="0"/>
        <v/>
      </c>
      <c r="Y15">
        <v>0</v>
      </c>
      <c r="Z15">
        <v>0</v>
      </c>
    </row>
    <row r="16" spans="1:406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263</v>
      </c>
      <c r="B17" s="24"/>
      <c r="C17">
        <v>66</v>
      </c>
      <c r="D17">
        <v>71</v>
      </c>
      <c r="E17">
        <v>45</v>
      </c>
      <c r="F17">
        <v>20</v>
      </c>
      <c r="G17">
        <v>35</v>
      </c>
      <c r="P17" s="25"/>
      <c r="T17" s="25" t="str">
        <f t="shared" si="0"/>
        <v/>
      </c>
    </row>
    <row r="18" spans="1:20">
      <c r="A18" s="23" t="s">
        <v>302</v>
      </c>
      <c r="B18" s="24"/>
      <c r="C18">
        <v>67</v>
      </c>
      <c r="D18">
        <v>49</v>
      </c>
      <c r="E18">
        <v>70</v>
      </c>
      <c r="F18">
        <v>20</v>
      </c>
      <c r="G18">
        <v>80</v>
      </c>
      <c r="P18" s="25"/>
      <c r="T18" s="25" t="str">
        <f t="shared" si="0"/>
        <v/>
      </c>
    </row>
    <row r="19" spans="1:20">
      <c r="A19" s="23" t="s">
        <v>468</v>
      </c>
      <c r="B19" s="24"/>
      <c r="C19">
        <v>43</v>
      </c>
      <c r="D19">
        <v>58</v>
      </c>
      <c r="E19">
        <v>60</v>
      </c>
      <c r="F19">
        <v>20</v>
      </c>
      <c r="G19">
        <v>40</v>
      </c>
      <c r="P19" s="25"/>
      <c r="T19" s="25" t="str">
        <f t="shared" si="0"/>
        <v/>
      </c>
    </row>
    <row r="20" spans="1:20">
      <c r="A20" s="23" t="s">
        <v>208</v>
      </c>
      <c r="B20" s="24"/>
      <c r="C20">
        <v>54</v>
      </c>
      <c r="D20">
        <v>52</v>
      </c>
      <c r="E20">
        <v>45</v>
      </c>
      <c r="F20">
        <v>20</v>
      </c>
      <c r="G20">
        <v>45</v>
      </c>
      <c r="P20" s="25"/>
      <c r="T20" s="25" t="str">
        <f t="shared" si="0"/>
        <v/>
      </c>
    </row>
    <row r="21" spans="1:20">
      <c r="A21" s="23" t="s">
        <v>440</v>
      </c>
      <c r="B21" s="24"/>
      <c r="C21">
        <v>58</v>
      </c>
      <c r="D21">
        <v>45</v>
      </c>
      <c r="E21">
        <v>60</v>
      </c>
      <c r="F21">
        <v>20</v>
      </c>
      <c r="G21">
        <v>70</v>
      </c>
      <c r="P21" s="25"/>
      <c r="T21" s="25" t="str">
        <f t="shared" ref="T21:T22" si="1">IF(O21="","",R21*9/P21)</f>
        <v/>
      </c>
    </row>
    <row r="22" spans="1:20">
      <c r="A22" s="23" t="s">
        <v>205</v>
      </c>
      <c r="B22" s="24"/>
      <c r="C22">
        <v>53</v>
      </c>
      <c r="D22">
        <v>48</v>
      </c>
      <c r="E22">
        <v>50</v>
      </c>
      <c r="F22">
        <v>20</v>
      </c>
      <c r="G22">
        <v>55</v>
      </c>
      <c r="P22" s="25"/>
      <c r="T22" s="25" t="str">
        <f t="shared" si="1"/>
        <v/>
      </c>
    </row>
    <row r="23" spans="1:20" ht="15">
      <c r="A23" s="22" t="s">
        <v>74</v>
      </c>
      <c r="B23" s="22"/>
      <c r="P23" s="25"/>
    </row>
    <row r="24" spans="1:20">
      <c r="A24" s="23" t="s">
        <v>288</v>
      </c>
      <c r="B24" s="24"/>
      <c r="C24">
        <v>53</v>
      </c>
      <c r="D24">
        <v>72</v>
      </c>
      <c r="E24">
        <v>40</v>
      </c>
      <c r="F24">
        <v>45</v>
      </c>
      <c r="G24">
        <v>30</v>
      </c>
    </row>
    <row r="25" spans="1:20">
      <c r="A25" s="23" t="s">
        <v>209</v>
      </c>
      <c r="B25" s="24"/>
      <c r="C25">
        <v>33</v>
      </c>
      <c r="D25">
        <v>26</v>
      </c>
      <c r="E25">
        <v>65</v>
      </c>
      <c r="F25">
        <v>70</v>
      </c>
      <c r="G25">
        <v>65</v>
      </c>
    </row>
    <row r="26" spans="1:20">
      <c r="A26" s="23" t="s">
        <v>202</v>
      </c>
      <c r="B26" s="24"/>
      <c r="C26">
        <v>39</v>
      </c>
      <c r="D26">
        <v>43</v>
      </c>
      <c r="E26">
        <v>65</v>
      </c>
      <c r="F26">
        <v>80</v>
      </c>
      <c r="G26">
        <v>65</v>
      </c>
    </row>
    <row r="27" spans="1:20">
      <c r="A27" s="23" t="s">
        <v>654</v>
      </c>
      <c r="B27" s="24"/>
      <c r="C27">
        <v>54</v>
      </c>
      <c r="D27">
        <v>66</v>
      </c>
      <c r="E27">
        <v>85</v>
      </c>
      <c r="F27">
        <v>70</v>
      </c>
      <c r="G27">
        <v>70</v>
      </c>
    </row>
    <row r="28" spans="1:20">
      <c r="A28" s="23" t="s">
        <v>411</v>
      </c>
      <c r="B28" s="24"/>
      <c r="C28">
        <v>53</v>
      </c>
      <c r="D28">
        <v>45</v>
      </c>
      <c r="E28">
        <v>60</v>
      </c>
      <c r="F28">
        <v>80</v>
      </c>
      <c r="G28">
        <v>40</v>
      </c>
    </row>
    <row r="29" spans="1:20">
      <c r="A29" s="23" t="s">
        <v>229</v>
      </c>
      <c r="C29">
        <v>65</v>
      </c>
      <c r="D29">
        <v>63</v>
      </c>
      <c r="E29">
        <v>70</v>
      </c>
      <c r="F29">
        <v>60</v>
      </c>
      <c r="G29">
        <v>65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201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200</v>
      </c>
      <c r="B46">
        <v>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207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650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203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71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206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94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651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376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303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652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653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263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302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468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208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440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205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ht="15">
      <c r="A66" s="22" t="s">
        <v>74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288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209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202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654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411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229</v>
      </c>
      <c r="B72">
        <v>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34"/>
  <dimension ref="A1:W73"/>
  <sheetViews>
    <sheetView workbookViewId="0">
      <selection activeCell="A47" sqref="A47"/>
    </sheetView>
  </sheetViews>
  <sheetFormatPr defaultRowHeight="12"/>
  <cols>
    <col min="1" max="1" width="21.140625" style="11" customWidth="1"/>
    <col min="2" max="2" width="9.140625" style="11"/>
    <col min="3" max="3" width="11.42578125" style="11" bestFit="1" customWidth="1"/>
    <col min="4" max="16384" width="9.140625" style="11"/>
  </cols>
  <sheetData>
    <row r="1" spans="1:23" ht="15">
      <c r="A1" s="27" t="s">
        <v>53</v>
      </c>
      <c r="B1" s="27"/>
      <c r="C1" s="11" t="s">
        <v>577</v>
      </c>
      <c r="D1" s="11" t="s">
        <v>24</v>
      </c>
      <c r="E1" s="11">
        <v>1</v>
      </c>
      <c r="F1" s="11" t="s">
        <v>36</v>
      </c>
      <c r="G1" s="11" t="s">
        <v>574</v>
      </c>
      <c r="I1" s="39">
        <v>1</v>
      </c>
      <c r="J1" s="20" t="s">
        <v>210</v>
      </c>
      <c r="M1" s="11">
        <v>1</v>
      </c>
      <c r="N1" s="11" t="s">
        <v>36</v>
      </c>
      <c r="O1" s="11" t="s">
        <v>574</v>
      </c>
    </row>
    <row r="2" spans="1:23">
      <c r="A2" s="28" t="s">
        <v>210</v>
      </c>
      <c r="B2" s="29"/>
      <c r="C2" s="11">
        <v>54</v>
      </c>
      <c r="D2" s="11">
        <v>1</v>
      </c>
      <c r="E2" s="11">
        <v>2</v>
      </c>
      <c r="F2" s="11" t="s">
        <v>34</v>
      </c>
      <c r="G2" s="11" t="s">
        <v>214</v>
      </c>
      <c r="I2" s="39">
        <v>2</v>
      </c>
      <c r="J2" s="20" t="s">
        <v>363</v>
      </c>
      <c r="M2" s="11">
        <v>2</v>
      </c>
      <c r="N2" s="11" t="s">
        <v>34</v>
      </c>
      <c r="O2" s="11" t="s">
        <v>214</v>
      </c>
    </row>
    <row r="3" spans="1:23">
      <c r="A3" s="28" t="s">
        <v>363</v>
      </c>
      <c r="B3" s="29"/>
      <c r="C3" s="11">
        <v>36</v>
      </c>
      <c r="D3" s="11">
        <v>1</v>
      </c>
      <c r="E3" s="11">
        <v>3</v>
      </c>
      <c r="F3" s="11" t="s">
        <v>37</v>
      </c>
      <c r="G3" s="11" t="s">
        <v>211</v>
      </c>
      <c r="I3" s="39">
        <v>3</v>
      </c>
      <c r="J3" s="20" t="s">
        <v>564</v>
      </c>
      <c r="M3" s="11">
        <v>3</v>
      </c>
      <c r="N3" s="11" t="s">
        <v>37</v>
      </c>
      <c r="O3" s="11" t="s">
        <v>211</v>
      </c>
    </row>
    <row r="4" spans="1:23">
      <c r="A4" s="28" t="s">
        <v>564</v>
      </c>
      <c r="B4" s="29"/>
      <c r="C4" s="11">
        <v>47</v>
      </c>
      <c r="D4" s="11">
        <v>1</v>
      </c>
      <c r="E4" s="11">
        <v>4</v>
      </c>
      <c r="F4" s="11" t="s">
        <v>35</v>
      </c>
      <c r="G4" s="11" t="s">
        <v>575</v>
      </c>
      <c r="I4" s="39">
        <v>4</v>
      </c>
      <c r="J4" s="20" t="s">
        <v>345</v>
      </c>
      <c r="M4" s="11">
        <v>4</v>
      </c>
      <c r="N4" s="11" t="s">
        <v>35</v>
      </c>
      <c r="O4" s="11" t="s">
        <v>575</v>
      </c>
    </row>
    <row r="5" spans="1:23">
      <c r="A5" s="28" t="s">
        <v>345</v>
      </c>
      <c r="B5" s="29"/>
      <c r="C5" s="11">
        <v>37</v>
      </c>
      <c r="D5" s="11">
        <v>1</v>
      </c>
      <c r="E5" s="11">
        <v>5</v>
      </c>
      <c r="F5" s="11" t="s">
        <v>29</v>
      </c>
      <c r="G5" s="11" t="s">
        <v>569</v>
      </c>
      <c r="M5" s="11">
        <v>5</v>
      </c>
      <c r="N5" s="11" t="s">
        <v>29</v>
      </c>
      <c r="O5" s="11" t="s">
        <v>569</v>
      </c>
    </row>
    <row r="6" spans="1:23">
      <c r="A6" s="28" t="s">
        <v>565</v>
      </c>
      <c r="B6" s="29"/>
      <c r="C6" s="11">
        <v>59</v>
      </c>
      <c r="D6" s="11">
        <v>2</v>
      </c>
      <c r="E6" s="11">
        <v>6</v>
      </c>
      <c r="F6" s="11" t="s">
        <v>54</v>
      </c>
      <c r="G6" s="11" t="s">
        <v>212</v>
      </c>
      <c r="I6"/>
      <c r="M6" s="11">
        <v>6</v>
      </c>
      <c r="N6" s="11" t="s">
        <v>54</v>
      </c>
      <c r="O6" s="11" t="s">
        <v>212</v>
      </c>
    </row>
    <row r="7" spans="1:23">
      <c r="A7" s="28" t="s">
        <v>146</v>
      </c>
      <c r="B7" s="29"/>
      <c r="C7" s="11">
        <v>75</v>
      </c>
      <c r="D7" s="11">
        <v>3</v>
      </c>
      <c r="E7" s="11">
        <v>7</v>
      </c>
      <c r="F7" s="11" t="s">
        <v>31</v>
      </c>
      <c r="G7" s="11" t="s">
        <v>570</v>
      </c>
      <c r="M7" s="11">
        <v>7</v>
      </c>
      <c r="N7" s="11" t="s">
        <v>31</v>
      </c>
      <c r="O7" s="11" t="s">
        <v>570</v>
      </c>
    </row>
    <row r="8" spans="1:23">
      <c r="A8" s="28" t="s">
        <v>566</v>
      </c>
      <c r="B8" s="29"/>
      <c r="C8" s="11">
        <v>47</v>
      </c>
      <c r="D8" s="11">
        <v>3</v>
      </c>
      <c r="E8" s="11">
        <v>8</v>
      </c>
      <c r="F8" s="11" t="s">
        <v>32</v>
      </c>
      <c r="G8" s="11" t="s">
        <v>222</v>
      </c>
      <c r="M8" s="11">
        <v>8</v>
      </c>
      <c r="N8" s="11" t="s">
        <v>32</v>
      </c>
      <c r="O8" s="11" t="s">
        <v>222</v>
      </c>
    </row>
    <row r="9" spans="1:23">
      <c r="A9" s="28" t="s">
        <v>567</v>
      </c>
      <c r="B9" s="29"/>
      <c r="C9" s="11">
        <v>57</v>
      </c>
      <c r="D9" s="11">
        <v>2</v>
      </c>
      <c r="E9" s="11">
        <v>9</v>
      </c>
      <c r="F9" s="11" t="s">
        <v>33</v>
      </c>
      <c r="G9" s="11" t="s">
        <v>571</v>
      </c>
      <c r="M9" s="11">
        <v>9</v>
      </c>
      <c r="N9" s="11" t="s">
        <v>33</v>
      </c>
      <c r="O9" s="11" t="s">
        <v>571</v>
      </c>
    </row>
    <row r="10" spans="1:23">
      <c r="A10" s="28" t="s">
        <v>249</v>
      </c>
      <c r="B10" s="29"/>
      <c r="C10" s="11">
        <v>50</v>
      </c>
      <c r="D10" s="11">
        <v>2</v>
      </c>
    </row>
    <row r="11" spans="1:23">
      <c r="A11" s="28" t="s">
        <v>568</v>
      </c>
      <c r="B11" s="29"/>
      <c r="C11" s="11">
        <v>26</v>
      </c>
      <c r="D11" s="11">
        <v>2</v>
      </c>
      <c r="N11" s="11" t="s">
        <v>27</v>
      </c>
      <c r="O11" s="11" t="s">
        <v>564</v>
      </c>
    </row>
    <row r="12" spans="1:23">
      <c r="A12" s="28" t="s">
        <v>213</v>
      </c>
      <c r="B12" s="29"/>
      <c r="C12" s="11">
        <v>55</v>
      </c>
      <c r="D12" s="11">
        <v>3</v>
      </c>
    </row>
    <row r="13" spans="1:23" ht="15">
      <c r="A13" s="27" t="s">
        <v>69</v>
      </c>
      <c r="B13" s="27"/>
      <c r="C13" s="11" t="s">
        <v>556</v>
      </c>
      <c r="D13" s="11" t="s">
        <v>560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s="11" t="s">
        <v>66</v>
      </c>
    </row>
    <row r="14" spans="1:23">
      <c r="A14" s="28" t="s">
        <v>569</v>
      </c>
      <c r="B14" s="29"/>
      <c r="C14" s="11">
        <v>49</v>
      </c>
      <c r="D14" s="11">
        <v>63</v>
      </c>
      <c r="E14" s="11">
        <v>30</v>
      </c>
      <c r="F14" s="11">
        <v>80</v>
      </c>
      <c r="G14" s="11">
        <v>60</v>
      </c>
      <c r="N14" t="s">
        <v>68</v>
      </c>
      <c r="O14" s="11" t="s">
        <v>564</v>
      </c>
      <c r="P14" s="25"/>
      <c r="Q14"/>
      <c r="R14"/>
      <c r="S14"/>
      <c r="T14" s="25" t="str">
        <f>IFERROR(IF(O14="","",R14*9/P14),"INF")</f>
        <v>INF</v>
      </c>
    </row>
    <row r="15" spans="1:23">
      <c r="A15" s="28" t="s">
        <v>297</v>
      </c>
      <c r="B15" s="29"/>
      <c r="C15" s="11">
        <v>13</v>
      </c>
      <c r="D15" s="11">
        <v>27</v>
      </c>
      <c r="E15" s="11">
        <v>55</v>
      </c>
      <c r="F15" s="11">
        <v>75</v>
      </c>
      <c r="G15" s="11">
        <v>45</v>
      </c>
      <c r="P15" s="25"/>
      <c r="Q15"/>
      <c r="R15"/>
      <c r="S15"/>
      <c r="T15" s="25" t="str">
        <f>IFERROR(IF(O15="","",R15*9/P15),"INF")</f>
        <v/>
      </c>
    </row>
    <row r="16" spans="1:23" ht="15">
      <c r="A16" s="27" t="s">
        <v>72</v>
      </c>
      <c r="B16" s="27"/>
      <c r="P16" s="25"/>
      <c r="Q16"/>
      <c r="R16"/>
      <c r="S16"/>
      <c r="T16" s="25" t="str">
        <f>IFERROR(IF(O16="","",R16*9/P16),"INF")</f>
        <v/>
      </c>
    </row>
    <row r="17" spans="1:20">
      <c r="A17" s="28" t="s">
        <v>570</v>
      </c>
      <c r="B17" s="29"/>
      <c r="C17" s="11">
        <v>28</v>
      </c>
      <c r="D17" s="11">
        <v>42</v>
      </c>
      <c r="E17" s="11">
        <v>30</v>
      </c>
      <c r="F17" s="11">
        <v>20</v>
      </c>
      <c r="G17" s="11">
        <v>20</v>
      </c>
      <c r="P17" s="25"/>
      <c r="Q17"/>
      <c r="R17"/>
      <c r="S17"/>
      <c r="T17" s="25" t="str">
        <f>IFERROR(IF(O17="","",R17*9/P17),"INF")</f>
        <v/>
      </c>
    </row>
    <row r="18" spans="1:20">
      <c r="A18" s="28" t="s">
        <v>222</v>
      </c>
      <c r="B18" s="29"/>
      <c r="C18" s="11">
        <v>12</v>
      </c>
      <c r="D18" s="11">
        <v>22</v>
      </c>
      <c r="E18" s="11">
        <v>75</v>
      </c>
      <c r="F18" s="11">
        <v>20</v>
      </c>
      <c r="G18" s="11">
        <v>70</v>
      </c>
      <c r="P18" s="25"/>
      <c r="Q18"/>
      <c r="R18"/>
      <c r="S18"/>
      <c r="T18" s="25" t="str">
        <f>IFERROR(IF(O18="","",R18*9/P18),"INF")</f>
        <v/>
      </c>
    </row>
    <row r="19" spans="1:20">
      <c r="A19" s="28" t="s">
        <v>214</v>
      </c>
      <c r="B19" s="29"/>
      <c r="C19" s="11">
        <v>58</v>
      </c>
      <c r="D19" s="11">
        <v>39</v>
      </c>
      <c r="E19" s="11">
        <v>75</v>
      </c>
      <c r="F19" s="11">
        <v>20</v>
      </c>
      <c r="G19" s="11">
        <v>80</v>
      </c>
      <c r="P19" s="25"/>
      <c r="Q19"/>
      <c r="R19"/>
      <c r="S19"/>
      <c r="T19" s="25" t="str">
        <f>IFERROR(IF(O19="","",R19*9/P19),"INF")</f>
        <v/>
      </c>
    </row>
    <row r="20" spans="1:20">
      <c r="A20" s="28" t="s">
        <v>571</v>
      </c>
      <c r="B20" s="29"/>
      <c r="C20" s="11">
        <v>35</v>
      </c>
      <c r="D20" s="11">
        <v>54</v>
      </c>
      <c r="E20" s="11">
        <v>65</v>
      </c>
      <c r="F20" s="11">
        <v>20</v>
      </c>
      <c r="G20" s="11">
        <v>55</v>
      </c>
      <c r="P20" s="25"/>
      <c r="Q20"/>
      <c r="R20"/>
      <c r="S20"/>
      <c r="T20" s="25" t="str">
        <f>IFERROR(IF(O20="","",R20*9/P20),"INF")</f>
        <v/>
      </c>
    </row>
    <row r="21" spans="1:20">
      <c r="A21" s="28" t="s">
        <v>212</v>
      </c>
      <c r="B21" s="29"/>
      <c r="C21" s="11">
        <v>60</v>
      </c>
      <c r="D21" s="11">
        <v>60</v>
      </c>
      <c r="E21" s="11">
        <v>25</v>
      </c>
      <c r="F21" s="11">
        <v>10</v>
      </c>
      <c r="G21" s="11">
        <v>10</v>
      </c>
      <c r="P21" s="25"/>
      <c r="Q21"/>
      <c r="R21"/>
      <c r="S21"/>
      <c r="T21" s="25" t="str">
        <f t="shared" ref="T21:T22" si="0">IF(O21="","",R21*9/P21)</f>
        <v/>
      </c>
    </row>
    <row r="22" spans="1:20">
      <c r="A22" s="28" t="s">
        <v>572</v>
      </c>
      <c r="B22" s="29"/>
      <c r="C22" s="11">
        <v>46</v>
      </c>
      <c r="D22" s="11">
        <v>46</v>
      </c>
      <c r="E22" s="11">
        <v>65</v>
      </c>
      <c r="F22" s="11">
        <v>20</v>
      </c>
      <c r="G22" s="11">
        <v>55</v>
      </c>
      <c r="P22" s="25"/>
      <c r="Q22"/>
      <c r="R22"/>
      <c r="S22"/>
      <c r="T22" s="25" t="str">
        <f t="shared" si="0"/>
        <v/>
      </c>
    </row>
    <row r="23" spans="1:20" ht="15">
      <c r="A23" s="27" t="s">
        <v>74</v>
      </c>
      <c r="B23" s="27"/>
      <c r="P23" s="30"/>
    </row>
    <row r="24" spans="1:20">
      <c r="A24" s="28" t="s">
        <v>573</v>
      </c>
      <c r="B24" s="29"/>
      <c r="C24" s="11">
        <v>44</v>
      </c>
      <c r="D24" s="11">
        <v>37</v>
      </c>
      <c r="E24" s="11">
        <v>70</v>
      </c>
      <c r="F24" s="11">
        <v>65</v>
      </c>
      <c r="G24" s="11">
        <v>60</v>
      </c>
    </row>
    <row r="25" spans="1:20">
      <c r="A25" s="28" t="s">
        <v>211</v>
      </c>
      <c r="B25" s="29"/>
      <c r="C25" s="11">
        <v>72</v>
      </c>
      <c r="D25" s="11">
        <v>67</v>
      </c>
      <c r="E25" s="11">
        <v>80</v>
      </c>
      <c r="F25" s="11">
        <v>90</v>
      </c>
      <c r="G25" s="11">
        <v>35</v>
      </c>
    </row>
    <row r="26" spans="1:20">
      <c r="A26" s="28" t="s">
        <v>574</v>
      </c>
      <c r="B26" s="29"/>
      <c r="C26" s="11">
        <v>42</v>
      </c>
      <c r="D26" s="11">
        <v>35</v>
      </c>
      <c r="E26" s="11">
        <v>85</v>
      </c>
      <c r="F26" s="11">
        <v>70</v>
      </c>
      <c r="G26" s="11">
        <v>65</v>
      </c>
    </row>
    <row r="27" spans="1:20">
      <c r="A27" s="28" t="s">
        <v>575</v>
      </c>
      <c r="B27" s="29"/>
      <c r="C27" s="11">
        <v>33</v>
      </c>
      <c r="D27" s="11">
        <v>54</v>
      </c>
      <c r="E27" s="11">
        <v>45</v>
      </c>
      <c r="F27" s="11">
        <v>55</v>
      </c>
      <c r="G27" s="11">
        <v>50</v>
      </c>
    </row>
    <row r="28" spans="1:20">
      <c r="A28" s="28" t="s">
        <v>576</v>
      </c>
      <c r="B28" s="29"/>
      <c r="C28" s="11">
        <v>33</v>
      </c>
      <c r="D28" s="11">
        <v>32</v>
      </c>
      <c r="E28" s="11">
        <v>40</v>
      </c>
      <c r="F28" s="11">
        <v>60</v>
      </c>
      <c r="G28" s="11">
        <v>45</v>
      </c>
    </row>
    <row r="29" spans="1:20">
      <c r="A29" s="11" t="s">
        <v>863</v>
      </c>
      <c r="C29" s="11">
        <v>22</v>
      </c>
      <c r="D29" s="11">
        <v>28</v>
      </c>
      <c r="E29" s="11">
        <v>70</v>
      </c>
      <c r="F29" s="11">
        <v>60</v>
      </c>
      <c r="G29" s="11">
        <v>70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7" t="s">
        <v>53</v>
      </c>
      <c r="C44" s="11">
        <v>0</v>
      </c>
      <c r="D44" s="11">
        <v>0</v>
      </c>
      <c r="E44" s="11">
        <v>0</v>
      </c>
      <c r="F44" s="11">
        <v>0</v>
      </c>
      <c r="G44" s="11">
        <v>0</v>
      </c>
      <c r="H44" s="11">
        <v>0</v>
      </c>
      <c r="I44" s="11">
        <v>0</v>
      </c>
      <c r="J44" s="11">
        <v>0</v>
      </c>
    </row>
    <row r="45" spans="1:10">
      <c r="A45" s="28" t="s">
        <v>210</v>
      </c>
      <c r="C45" s="11">
        <v>0</v>
      </c>
      <c r="D45" s="11">
        <v>0</v>
      </c>
      <c r="E45" s="11">
        <v>0</v>
      </c>
      <c r="F45" s="11">
        <v>0</v>
      </c>
      <c r="G45" s="11">
        <v>0</v>
      </c>
      <c r="H45" s="11">
        <v>0</v>
      </c>
      <c r="I45" s="11">
        <v>0</v>
      </c>
      <c r="J45" s="11">
        <v>0</v>
      </c>
    </row>
    <row r="46" spans="1:10">
      <c r="A46" s="28" t="s">
        <v>363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v>0</v>
      </c>
      <c r="I46" s="11">
        <v>0</v>
      </c>
      <c r="J46" s="11">
        <v>0</v>
      </c>
    </row>
    <row r="47" spans="1:10">
      <c r="A47" s="28" t="s">
        <v>564</v>
      </c>
      <c r="B47" s="11">
        <v>1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0</v>
      </c>
      <c r="I47" s="11">
        <v>0</v>
      </c>
      <c r="J47" s="11">
        <v>0</v>
      </c>
    </row>
    <row r="48" spans="1:10">
      <c r="A48" s="28" t="s">
        <v>345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0</v>
      </c>
      <c r="I48" s="11">
        <v>0</v>
      </c>
      <c r="J48" s="11">
        <v>0</v>
      </c>
    </row>
    <row r="49" spans="1:10">
      <c r="A49" s="28" t="s">
        <v>565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0</v>
      </c>
      <c r="I49" s="11">
        <v>0</v>
      </c>
      <c r="J49" s="11">
        <v>0</v>
      </c>
    </row>
    <row r="50" spans="1:10">
      <c r="A50" s="28" t="s">
        <v>146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</row>
    <row r="51" spans="1:10">
      <c r="A51" s="28" t="s">
        <v>566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</row>
    <row r="52" spans="1:10">
      <c r="A52" s="28" t="s">
        <v>567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</row>
    <row r="53" spans="1:10">
      <c r="A53" s="28" t="s">
        <v>249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0</v>
      </c>
      <c r="J53" s="11">
        <v>0</v>
      </c>
    </row>
    <row r="54" spans="1:10">
      <c r="A54" s="28" t="s">
        <v>568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0</v>
      </c>
      <c r="J54" s="11">
        <v>0</v>
      </c>
    </row>
    <row r="55" spans="1:10">
      <c r="A55" s="28" t="s">
        <v>213</v>
      </c>
      <c r="C55" s="11">
        <v>0</v>
      </c>
      <c r="D55" s="11">
        <v>0</v>
      </c>
      <c r="E55" s="11">
        <v>0</v>
      </c>
      <c r="F55" s="11">
        <v>0</v>
      </c>
      <c r="G55" s="11">
        <v>0</v>
      </c>
      <c r="H55" s="11">
        <v>0</v>
      </c>
      <c r="I55" s="11">
        <v>0</v>
      </c>
      <c r="J55" s="11">
        <v>0</v>
      </c>
    </row>
    <row r="56" spans="1:10" ht="15">
      <c r="A56" s="27" t="s">
        <v>69</v>
      </c>
      <c r="C56" s="11">
        <v>0</v>
      </c>
      <c r="D56" s="11">
        <v>0</v>
      </c>
      <c r="E56" s="11">
        <v>0</v>
      </c>
      <c r="F56" s="11">
        <v>0</v>
      </c>
      <c r="G56" s="11">
        <v>0</v>
      </c>
      <c r="H56" s="11">
        <v>0</v>
      </c>
      <c r="I56" s="11">
        <v>0</v>
      </c>
      <c r="J56" s="11">
        <v>0</v>
      </c>
    </row>
    <row r="57" spans="1:10">
      <c r="A57" s="28" t="s">
        <v>569</v>
      </c>
      <c r="B57" s="11">
        <v>1</v>
      </c>
      <c r="C57" s="11">
        <v>0</v>
      </c>
      <c r="D57" s="11">
        <v>0</v>
      </c>
      <c r="E57" s="11">
        <v>0</v>
      </c>
      <c r="F57" s="11">
        <v>0</v>
      </c>
      <c r="G57" s="11">
        <v>0</v>
      </c>
      <c r="H57" s="11">
        <v>0</v>
      </c>
      <c r="I57" s="11">
        <v>0</v>
      </c>
      <c r="J57" s="11">
        <v>0</v>
      </c>
    </row>
    <row r="58" spans="1:10">
      <c r="A58" s="28" t="s">
        <v>297</v>
      </c>
      <c r="C58" s="11">
        <v>0</v>
      </c>
      <c r="D58" s="11">
        <v>0</v>
      </c>
      <c r="E58" s="11">
        <v>0</v>
      </c>
      <c r="F58" s="11">
        <v>0</v>
      </c>
      <c r="G58" s="11">
        <v>0</v>
      </c>
      <c r="H58" s="11">
        <v>0</v>
      </c>
      <c r="I58" s="11">
        <v>0</v>
      </c>
      <c r="J58" s="11">
        <v>0</v>
      </c>
    </row>
    <row r="59" spans="1:10" ht="15">
      <c r="A59" s="27" t="s">
        <v>72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0</v>
      </c>
      <c r="I59" s="11">
        <v>0</v>
      </c>
      <c r="J59" s="11">
        <v>0</v>
      </c>
    </row>
    <row r="60" spans="1:10">
      <c r="A60" s="28" t="s">
        <v>570</v>
      </c>
      <c r="B60" s="11">
        <v>1</v>
      </c>
      <c r="C60" s="11">
        <v>0</v>
      </c>
      <c r="D60" s="11">
        <v>0</v>
      </c>
      <c r="E60" s="11">
        <v>0</v>
      </c>
      <c r="F60" s="11">
        <v>0</v>
      </c>
      <c r="G60" s="11">
        <v>0</v>
      </c>
      <c r="H60" s="11">
        <v>0</v>
      </c>
      <c r="I60" s="11">
        <v>0</v>
      </c>
      <c r="J60" s="11">
        <v>0</v>
      </c>
    </row>
    <row r="61" spans="1:10">
      <c r="A61" s="28" t="s">
        <v>222</v>
      </c>
      <c r="B61" s="11">
        <v>1</v>
      </c>
      <c r="C61" s="11">
        <v>0</v>
      </c>
      <c r="D61" s="11">
        <v>0</v>
      </c>
      <c r="E61" s="11">
        <v>0</v>
      </c>
      <c r="F61" s="11">
        <v>0</v>
      </c>
      <c r="G61" s="11">
        <v>0</v>
      </c>
      <c r="H61" s="11">
        <v>0</v>
      </c>
      <c r="I61" s="11">
        <v>0</v>
      </c>
      <c r="J61" s="11">
        <v>0</v>
      </c>
    </row>
    <row r="62" spans="1:10">
      <c r="A62" s="28" t="s">
        <v>214</v>
      </c>
      <c r="B62" s="11">
        <v>1</v>
      </c>
      <c r="C62" s="11">
        <v>0</v>
      </c>
      <c r="D62" s="11">
        <v>0</v>
      </c>
      <c r="E62" s="11">
        <v>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>
      <c r="A63" s="28" t="s">
        <v>571</v>
      </c>
      <c r="B63" s="11">
        <v>1</v>
      </c>
      <c r="C63" s="11">
        <v>0</v>
      </c>
      <c r="D63" s="11">
        <v>0</v>
      </c>
      <c r="E63" s="11">
        <v>0</v>
      </c>
      <c r="F63" s="11">
        <v>0</v>
      </c>
      <c r="G63" s="11">
        <v>0</v>
      </c>
      <c r="H63" s="11">
        <v>0</v>
      </c>
      <c r="I63" s="11">
        <v>0</v>
      </c>
      <c r="J63" s="11">
        <v>0</v>
      </c>
    </row>
    <row r="64" spans="1:10">
      <c r="A64" s="28" t="s">
        <v>212</v>
      </c>
      <c r="B64" s="11">
        <v>1</v>
      </c>
      <c r="C64" s="11">
        <v>0</v>
      </c>
      <c r="D64" s="11">
        <v>0</v>
      </c>
      <c r="E64" s="11">
        <v>0</v>
      </c>
      <c r="F64" s="11">
        <v>0</v>
      </c>
      <c r="G64" s="11">
        <v>0</v>
      </c>
      <c r="H64" s="11">
        <v>0</v>
      </c>
      <c r="I64" s="11">
        <v>0</v>
      </c>
      <c r="J64" s="11">
        <v>0</v>
      </c>
    </row>
    <row r="65" spans="1:10">
      <c r="A65" s="28" t="s">
        <v>572</v>
      </c>
      <c r="C65" s="11">
        <v>0</v>
      </c>
      <c r="D65" s="11">
        <v>0</v>
      </c>
      <c r="E65" s="11">
        <v>0</v>
      </c>
      <c r="F65" s="11">
        <v>0</v>
      </c>
      <c r="G65" s="11">
        <v>0</v>
      </c>
      <c r="H65" s="11">
        <v>0</v>
      </c>
      <c r="I65" s="11">
        <v>0</v>
      </c>
      <c r="J65" s="11">
        <v>0</v>
      </c>
    </row>
    <row r="66" spans="1:10" ht="15">
      <c r="A66" s="27" t="s">
        <v>74</v>
      </c>
      <c r="C66" s="11">
        <v>0</v>
      </c>
      <c r="D66" s="11">
        <v>0</v>
      </c>
      <c r="E66" s="11">
        <v>0</v>
      </c>
      <c r="F66" s="11">
        <v>0</v>
      </c>
      <c r="G66" s="11">
        <v>0</v>
      </c>
      <c r="H66" s="11">
        <v>0</v>
      </c>
      <c r="I66" s="11">
        <v>0</v>
      </c>
      <c r="J66" s="11">
        <v>0</v>
      </c>
    </row>
    <row r="67" spans="1:10">
      <c r="A67" s="28" t="s">
        <v>573</v>
      </c>
      <c r="C67" s="11">
        <v>0</v>
      </c>
      <c r="D67" s="11">
        <v>0</v>
      </c>
      <c r="E67" s="11">
        <v>0</v>
      </c>
      <c r="F67" s="11">
        <v>0</v>
      </c>
      <c r="G67" s="11">
        <v>0</v>
      </c>
      <c r="H67" s="11">
        <v>0</v>
      </c>
      <c r="I67" s="11">
        <v>0</v>
      </c>
      <c r="J67" s="11">
        <v>0</v>
      </c>
    </row>
    <row r="68" spans="1:10">
      <c r="A68" s="28" t="s">
        <v>211</v>
      </c>
      <c r="B68" s="11">
        <v>1</v>
      </c>
      <c r="C68" s="11">
        <v>0</v>
      </c>
      <c r="D68" s="11">
        <v>0</v>
      </c>
      <c r="E68" s="11">
        <v>0</v>
      </c>
      <c r="F68" s="11">
        <v>0</v>
      </c>
      <c r="G68" s="11">
        <v>0</v>
      </c>
      <c r="H68" s="11">
        <v>0</v>
      </c>
      <c r="I68" s="11">
        <v>0</v>
      </c>
      <c r="J68" s="11">
        <v>0</v>
      </c>
    </row>
    <row r="69" spans="1:10">
      <c r="A69" s="28" t="s">
        <v>574</v>
      </c>
      <c r="B69" s="11">
        <v>1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</row>
    <row r="70" spans="1:10">
      <c r="A70" s="28" t="s">
        <v>575</v>
      </c>
      <c r="B70" s="11">
        <v>1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</row>
    <row r="71" spans="1:10">
      <c r="A71" s="28" t="s">
        <v>576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</row>
    <row r="72" spans="1:10">
      <c r="A72" s="11" t="s">
        <v>863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</row>
    <row r="73" spans="1:10">
      <c r="B73" s="11">
        <v>99</v>
      </c>
      <c r="C73" s="11">
        <v>0</v>
      </c>
      <c r="D73" s="11">
        <v>0</v>
      </c>
      <c r="E73" s="11">
        <v>0</v>
      </c>
      <c r="F73" s="11">
        <v>0</v>
      </c>
      <c r="G73" s="11">
        <v>0</v>
      </c>
      <c r="H73" s="11">
        <v>0</v>
      </c>
      <c r="I73" s="11">
        <v>0</v>
      </c>
      <c r="J73" s="11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35"/>
  <dimension ref="A1:W73"/>
  <sheetViews>
    <sheetView workbookViewId="0">
      <selection activeCell="A46" sqref="A46"/>
    </sheetView>
  </sheetViews>
  <sheetFormatPr defaultRowHeight="12"/>
  <cols>
    <col min="1" max="1" width="21.5703125" customWidth="1"/>
    <col min="3" max="3" width="11.42578125" bestFit="1" customWidth="1"/>
  </cols>
  <sheetData>
    <row r="1" spans="1:23" ht="15">
      <c r="A1" s="22" t="s">
        <v>53</v>
      </c>
      <c r="B1" s="22"/>
      <c r="C1" s="11" t="s">
        <v>23</v>
      </c>
      <c r="D1" s="11" t="s">
        <v>24</v>
      </c>
      <c r="E1">
        <v>1</v>
      </c>
      <c r="F1" t="s">
        <v>37</v>
      </c>
      <c r="G1" t="s">
        <v>215</v>
      </c>
      <c r="I1">
        <v>1</v>
      </c>
      <c r="J1" t="s">
        <v>216</v>
      </c>
      <c r="M1">
        <v>1</v>
      </c>
      <c r="N1" t="s">
        <v>37</v>
      </c>
      <c r="O1" t="s">
        <v>215</v>
      </c>
    </row>
    <row r="2" spans="1:23">
      <c r="A2" s="23" t="s">
        <v>216</v>
      </c>
      <c r="B2" s="24"/>
      <c r="C2">
        <v>77</v>
      </c>
      <c r="D2">
        <v>1</v>
      </c>
      <c r="E2">
        <v>2</v>
      </c>
      <c r="F2" t="s">
        <v>32</v>
      </c>
      <c r="G2" t="s">
        <v>662</v>
      </c>
      <c r="I2">
        <v>2</v>
      </c>
      <c r="J2" t="s">
        <v>655</v>
      </c>
      <c r="M2">
        <v>2</v>
      </c>
      <c r="N2" t="s">
        <v>32</v>
      </c>
      <c r="O2" t="s">
        <v>662</v>
      </c>
    </row>
    <row r="3" spans="1:23">
      <c r="A3" s="23" t="s">
        <v>655</v>
      </c>
      <c r="B3" s="24"/>
      <c r="C3">
        <v>59</v>
      </c>
      <c r="D3">
        <v>1</v>
      </c>
      <c r="E3">
        <v>3</v>
      </c>
      <c r="F3" t="s">
        <v>36</v>
      </c>
      <c r="G3" t="s">
        <v>667</v>
      </c>
      <c r="I3">
        <v>3</v>
      </c>
      <c r="J3" t="s">
        <v>656</v>
      </c>
      <c r="M3">
        <v>3</v>
      </c>
      <c r="N3" t="s">
        <v>36</v>
      </c>
      <c r="O3" t="s">
        <v>667</v>
      </c>
    </row>
    <row r="4" spans="1:23">
      <c r="A4" s="23" t="s">
        <v>656</v>
      </c>
      <c r="B4" s="24"/>
      <c r="C4">
        <v>56</v>
      </c>
      <c r="D4">
        <v>1</v>
      </c>
      <c r="E4">
        <v>4</v>
      </c>
      <c r="F4" t="s">
        <v>33</v>
      </c>
      <c r="G4" t="s">
        <v>218</v>
      </c>
      <c r="I4">
        <v>4</v>
      </c>
      <c r="J4" t="s">
        <v>221</v>
      </c>
      <c r="M4">
        <v>4</v>
      </c>
      <c r="N4" t="s">
        <v>33</v>
      </c>
      <c r="O4" t="s">
        <v>218</v>
      </c>
    </row>
    <row r="5" spans="1:23">
      <c r="A5" s="23" t="s">
        <v>221</v>
      </c>
      <c r="B5" s="24"/>
      <c r="C5">
        <v>19</v>
      </c>
      <c r="D5">
        <v>1</v>
      </c>
      <c r="E5">
        <v>5</v>
      </c>
      <c r="F5" t="s">
        <v>54</v>
      </c>
      <c r="G5" t="s">
        <v>668</v>
      </c>
      <c r="M5">
        <v>5</v>
      </c>
      <c r="N5" t="s">
        <v>54</v>
      </c>
      <c r="O5" t="s">
        <v>668</v>
      </c>
    </row>
    <row r="6" spans="1:23">
      <c r="A6" s="23" t="s">
        <v>367</v>
      </c>
      <c r="B6" s="24"/>
      <c r="C6">
        <v>53</v>
      </c>
      <c r="D6">
        <v>2</v>
      </c>
      <c r="E6">
        <v>6</v>
      </c>
      <c r="F6" t="s">
        <v>31</v>
      </c>
      <c r="G6" t="s">
        <v>661</v>
      </c>
      <c r="M6">
        <v>6</v>
      </c>
      <c r="N6" t="s">
        <v>31</v>
      </c>
      <c r="O6" t="s">
        <v>661</v>
      </c>
    </row>
    <row r="7" spans="1:23">
      <c r="A7" s="23" t="s">
        <v>353</v>
      </c>
      <c r="B7" s="24"/>
      <c r="C7">
        <v>67</v>
      </c>
      <c r="D7">
        <v>3</v>
      </c>
      <c r="E7">
        <v>7</v>
      </c>
      <c r="F7" t="s">
        <v>34</v>
      </c>
      <c r="G7" t="s">
        <v>663</v>
      </c>
      <c r="M7">
        <v>7</v>
      </c>
      <c r="N7" t="s">
        <v>34</v>
      </c>
      <c r="O7" t="s">
        <v>663</v>
      </c>
    </row>
    <row r="8" spans="1:23">
      <c r="A8" s="23" t="s">
        <v>657</v>
      </c>
      <c r="B8" s="24"/>
      <c r="C8">
        <v>65</v>
      </c>
      <c r="D8">
        <v>3</v>
      </c>
      <c r="E8">
        <v>8</v>
      </c>
      <c r="F8" t="s">
        <v>35</v>
      </c>
      <c r="G8" t="s">
        <v>666</v>
      </c>
      <c r="M8">
        <v>8</v>
      </c>
      <c r="N8" t="s">
        <v>35</v>
      </c>
      <c r="O8" t="s">
        <v>666</v>
      </c>
    </row>
    <row r="9" spans="1:23">
      <c r="A9" s="23" t="s">
        <v>267</v>
      </c>
      <c r="B9" s="24"/>
      <c r="C9">
        <v>35</v>
      </c>
      <c r="D9">
        <v>3</v>
      </c>
      <c r="E9">
        <v>9</v>
      </c>
      <c r="F9" t="s">
        <v>29</v>
      </c>
      <c r="G9" t="s">
        <v>660</v>
      </c>
      <c r="M9">
        <v>9</v>
      </c>
      <c r="N9" t="s">
        <v>29</v>
      </c>
      <c r="O9" t="s">
        <v>660</v>
      </c>
    </row>
    <row r="10" spans="1:23">
      <c r="A10" s="23" t="s">
        <v>328</v>
      </c>
      <c r="B10" s="24"/>
      <c r="C10">
        <v>60</v>
      </c>
      <c r="D10">
        <v>2</v>
      </c>
    </row>
    <row r="11" spans="1:23">
      <c r="A11" s="23" t="s">
        <v>658</v>
      </c>
      <c r="B11" s="24"/>
      <c r="C11">
        <v>24</v>
      </c>
      <c r="D11">
        <v>3</v>
      </c>
      <c r="N11" t="s">
        <v>27</v>
      </c>
      <c r="O11" t="s">
        <v>655</v>
      </c>
    </row>
    <row r="12" spans="1:23">
      <c r="A12" s="23" t="s">
        <v>659</v>
      </c>
      <c r="B12" s="24"/>
      <c r="C12">
        <v>51</v>
      </c>
      <c r="D12">
        <v>2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660</v>
      </c>
      <c r="B14" s="24"/>
      <c r="C14">
        <v>13</v>
      </c>
      <c r="D14">
        <v>27</v>
      </c>
      <c r="E14">
        <v>45</v>
      </c>
      <c r="F14">
        <v>60</v>
      </c>
      <c r="G14">
        <v>65</v>
      </c>
      <c r="N14" t="s">
        <v>68</v>
      </c>
      <c r="O14" t="s">
        <v>655</v>
      </c>
      <c r="P14" s="25"/>
      <c r="T14" s="25" t="str">
        <f t="shared" ref="T14:T20" si="0">IFERROR(IF(O14="","",R14*9/P14),"INF")</f>
        <v>INF</v>
      </c>
    </row>
    <row r="15" spans="1:23">
      <c r="A15" s="23" t="s">
        <v>169</v>
      </c>
      <c r="B15" s="24"/>
      <c r="C15">
        <v>11</v>
      </c>
      <c r="D15">
        <v>26</v>
      </c>
      <c r="E15">
        <v>55</v>
      </c>
      <c r="F15">
        <v>50</v>
      </c>
      <c r="G15">
        <v>40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661</v>
      </c>
      <c r="B17" s="24"/>
      <c r="C17">
        <v>25</v>
      </c>
      <c r="D17">
        <v>37</v>
      </c>
      <c r="E17">
        <v>45</v>
      </c>
      <c r="F17">
        <v>20</v>
      </c>
      <c r="G17">
        <v>35</v>
      </c>
      <c r="P17" s="25"/>
      <c r="T17" s="25" t="str">
        <f t="shared" si="0"/>
        <v/>
      </c>
    </row>
    <row r="18" spans="1:20">
      <c r="A18" s="23" t="s">
        <v>662</v>
      </c>
      <c r="B18" s="24"/>
      <c r="C18">
        <v>49</v>
      </c>
      <c r="D18">
        <v>31</v>
      </c>
      <c r="E18">
        <v>80</v>
      </c>
      <c r="F18">
        <v>45</v>
      </c>
      <c r="G18">
        <v>75</v>
      </c>
      <c r="P18" s="25"/>
      <c r="T18" s="25" t="str">
        <f t="shared" si="0"/>
        <v/>
      </c>
    </row>
    <row r="19" spans="1:20">
      <c r="A19" s="23" t="s">
        <v>663</v>
      </c>
      <c r="B19" s="24"/>
      <c r="C19">
        <v>31</v>
      </c>
      <c r="D19">
        <v>29</v>
      </c>
      <c r="E19">
        <v>65</v>
      </c>
      <c r="F19">
        <v>20</v>
      </c>
      <c r="G19">
        <v>60</v>
      </c>
      <c r="P19" s="25"/>
      <c r="T19" s="25" t="str">
        <f t="shared" si="0"/>
        <v/>
      </c>
    </row>
    <row r="20" spans="1:20">
      <c r="A20" s="23" t="s">
        <v>218</v>
      </c>
      <c r="B20" s="24"/>
      <c r="C20">
        <v>38</v>
      </c>
      <c r="D20">
        <v>38</v>
      </c>
      <c r="E20">
        <v>60</v>
      </c>
      <c r="F20">
        <v>20</v>
      </c>
      <c r="G20">
        <v>55</v>
      </c>
      <c r="P20" s="25"/>
      <c r="T20" s="25" t="str">
        <f t="shared" si="0"/>
        <v/>
      </c>
    </row>
    <row r="21" spans="1:20">
      <c r="A21" s="23" t="s">
        <v>664</v>
      </c>
      <c r="B21" s="24"/>
      <c r="C21">
        <v>43</v>
      </c>
      <c r="D21">
        <v>33</v>
      </c>
      <c r="E21">
        <v>70</v>
      </c>
      <c r="F21">
        <v>20</v>
      </c>
      <c r="G21">
        <v>70</v>
      </c>
      <c r="P21" s="25"/>
      <c r="T21" s="25" t="str">
        <f t="shared" ref="T21:T22" si="1">IF(O21="","",R21*9/P21)</f>
        <v/>
      </c>
    </row>
    <row r="22" spans="1:20">
      <c r="A22" s="23" t="s">
        <v>665</v>
      </c>
      <c r="B22" s="24"/>
      <c r="C22">
        <v>38</v>
      </c>
      <c r="D22">
        <v>51</v>
      </c>
      <c r="E22">
        <v>50</v>
      </c>
      <c r="F22">
        <v>20</v>
      </c>
      <c r="G22">
        <v>45</v>
      </c>
      <c r="P22" s="25"/>
      <c r="T22" s="25" t="str">
        <f t="shared" si="1"/>
        <v/>
      </c>
    </row>
    <row r="23" spans="1:20" ht="15">
      <c r="A23" s="22" t="s">
        <v>74</v>
      </c>
      <c r="B23" s="22"/>
      <c r="P23" s="25"/>
    </row>
    <row r="24" spans="1:20">
      <c r="A24" s="23" t="s">
        <v>666</v>
      </c>
      <c r="B24" s="24"/>
      <c r="C24">
        <v>22</v>
      </c>
      <c r="D24">
        <v>43</v>
      </c>
      <c r="E24">
        <v>65</v>
      </c>
      <c r="F24">
        <v>60</v>
      </c>
      <c r="G24">
        <v>55</v>
      </c>
    </row>
    <row r="25" spans="1:20">
      <c r="A25" s="23" t="s">
        <v>667</v>
      </c>
      <c r="B25" s="24"/>
      <c r="C25">
        <v>41</v>
      </c>
      <c r="D25">
        <v>43</v>
      </c>
      <c r="E25">
        <v>80</v>
      </c>
      <c r="F25">
        <v>90</v>
      </c>
      <c r="G25">
        <v>65</v>
      </c>
    </row>
    <row r="26" spans="1:20">
      <c r="A26" s="23" t="s">
        <v>215</v>
      </c>
      <c r="B26" s="24"/>
      <c r="C26">
        <v>80</v>
      </c>
      <c r="D26">
        <v>49</v>
      </c>
      <c r="E26">
        <v>90</v>
      </c>
      <c r="F26">
        <v>95</v>
      </c>
      <c r="G26">
        <v>80</v>
      </c>
    </row>
    <row r="27" spans="1:20">
      <c r="A27" s="23" t="s">
        <v>668</v>
      </c>
      <c r="B27" s="24"/>
      <c r="C27">
        <v>24</v>
      </c>
      <c r="D27">
        <v>67</v>
      </c>
      <c r="E27">
        <v>40</v>
      </c>
      <c r="F27">
        <v>35</v>
      </c>
      <c r="G27">
        <v>20</v>
      </c>
    </row>
    <row r="28" spans="1:20">
      <c r="A28" s="23" t="s">
        <v>323</v>
      </c>
      <c r="C28">
        <v>19</v>
      </c>
      <c r="D28">
        <v>40</v>
      </c>
      <c r="E28">
        <v>70</v>
      </c>
      <c r="F28">
        <v>60</v>
      </c>
      <c r="G28">
        <v>45</v>
      </c>
    </row>
    <row r="29" spans="1:20">
      <c r="A29" s="23" t="s">
        <v>669</v>
      </c>
      <c r="C29">
        <v>7</v>
      </c>
      <c r="D29">
        <v>11</v>
      </c>
      <c r="E29">
        <v>45</v>
      </c>
      <c r="F29">
        <v>60</v>
      </c>
      <c r="G29">
        <v>55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216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655</v>
      </c>
      <c r="B46">
        <v>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656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221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367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353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657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267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328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658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659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660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169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661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662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663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218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664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665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ht="15">
      <c r="A66" s="22" t="s">
        <v>74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666</v>
      </c>
      <c r="B67">
        <v>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667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215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668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323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669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36"/>
  <dimension ref="A1:OP73"/>
  <sheetViews>
    <sheetView workbookViewId="0">
      <selection activeCell="A45" sqref="A45"/>
    </sheetView>
  </sheetViews>
  <sheetFormatPr defaultRowHeight="12"/>
  <cols>
    <col min="1" max="1" width="20.140625" customWidth="1"/>
    <col min="3" max="3" width="11.42578125" bestFit="1" customWidth="1"/>
  </cols>
  <sheetData>
    <row r="1" spans="1:406" ht="15">
      <c r="A1" s="22" t="s">
        <v>53</v>
      </c>
      <c r="B1" s="22"/>
      <c r="C1" s="11" t="s">
        <v>23</v>
      </c>
      <c r="D1" s="11" t="s">
        <v>24</v>
      </c>
      <c r="E1">
        <v>1</v>
      </c>
      <c r="F1" t="s">
        <v>35</v>
      </c>
      <c r="G1" t="s">
        <v>674</v>
      </c>
      <c r="I1">
        <v>1</v>
      </c>
      <c r="J1" t="s">
        <v>187</v>
      </c>
      <c r="M1">
        <v>1</v>
      </c>
      <c r="N1" t="s">
        <v>35</v>
      </c>
      <c r="O1" t="s">
        <v>674</v>
      </c>
    </row>
    <row r="2" spans="1:406">
      <c r="A2" s="23" t="s">
        <v>187</v>
      </c>
      <c r="B2" s="24"/>
      <c r="C2">
        <v>72</v>
      </c>
      <c r="D2">
        <v>1</v>
      </c>
      <c r="E2">
        <v>2</v>
      </c>
      <c r="F2" t="s">
        <v>31</v>
      </c>
      <c r="G2" t="s">
        <v>236</v>
      </c>
      <c r="I2">
        <v>2</v>
      </c>
      <c r="J2" t="s">
        <v>232</v>
      </c>
      <c r="M2">
        <v>2</v>
      </c>
      <c r="N2" t="s">
        <v>31</v>
      </c>
      <c r="O2" t="s">
        <v>236</v>
      </c>
    </row>
    <row r="3" spans="1:406">
      <c r="A3" s="23" t="s">
        <v>232</v>
      </c>
      <c r="B3" s="24"/>
      <c r="C3">
        <v>51</v>
      </c>
      <c r="D3">
        <v>1</v>
      </c>
      <c r="E3">
        <v>3</v>
      </c>
      <c r="F3" t="s">
        <v>34</v>
      </c>
      <c r="G3" t="s">
        <v>223</v>
      </c>
      <c r="I3">
        <v>3</v>
      </c>
      <c r="J3" t="s">
        <v>233</v>
      </c>
      <c r="M3">
        <v>3</v>
      </c>
      <c r="N3" t="s">
        <v>34</v>
      </c>
      <c r="O3" t="s">
        <v>223</v>
      </c>
    </row>
    <row r="4" spans="1:406">
      <c r="A4" s="23" t="s">
        <v>233</v>
      </c>
      <c r="B4" s="24"/>
      <c r="C4">
        <v>44</v>
      </c>
      <c r="D4">
        <v>1</v>
      </c>
      <c r="E4">
        <v>4</v>
      </c>
      <c r="F4" t="s">
        <v>33</v>
      </c>
      <c r="G4" t="s">
        <v>225</v>
      </c>
      <c r="I4">
        <v>4</v>
      </c>
      <c r="J4" t="s">
        <v>224</v>
      </c>
      <c r="M4">
        <v>4</v>
      </c>
      <c r="N4" t="s">
        <v>33</v>
      </c>
      <c r="O4" t="s">
        <v>225</v>
      </c>
    </row>
    <row r="5" spans="1:406">
      <c r="A5" s="23" t="s">
        <v>224</v>
      </c>
      <c r="B5" s="24"/>
      <c r="C5">
        <v>56</v>
      </c>
      <c r="D5">
        <v>1</v>
      </c>
      <c r="E5">
        <v>5</v>
      </c>
      <c r="F5" t="s">
        <v>32</v>
      </c>
      <c r="G5" t="s">
        <v>228</v>
      </c>
      <c r="M5">
        <v>5</v>
      </c>
      <c r="N5" t="s">
        <v>32</v>
      </c>
      <c r="O5" t="s">
        <v>228</v>
      </c>
    </row>
    <row r="6" spans="1:406">
      <c r="A6" s="23" t="s">
        <v>436</v>
      </c>
      <c r="B6" s="24"/>
      <c r="C6">
        <v>37</v>
      </c>
      <c r="D6">
        <v>2</v>
      </c>
      <c r="E6">
        <v>6</v>
      </c>
      <c r="F6" t="s">
        <v>29</v>
      </c>
      <c r="G6" t="s">
        <v>313</v>
      </c>
      <c r="M6">
        <v>6</v>
      </c>
      <c r="N6" t="s">
        <v>29</v>
      </c>
      <c r="O6" t="s">
        <v>313</v>
      </c>
    </row>
    <row r="7" spans="1:406">
      <c r="A7" s="23" t="s">
        <v>418</v>
      </c>
      <c r="B7" s="24"/>
      <c r="C7">
        <v>57</v>
      </c>
      <c r="D7">
        <v>3</v>
      </c>
      <c r="E7">
        <v>7</v>
      </c>
      <c r="F7" t="s">
        <v>36</v>
      </c>
      <c r="G7" t="s">
        <v>238</v>
      </c>
      <c r="M7">
        <v>7</v>
      </c>
      <c r="N7" t="s">
        <v>36</v>
      </c>
      <c r="O7" t="s">
        <v>238</v>
      </c>
    </row>
    <row r="8" spans="1:406">
      <c r="A8" s="23" t="s">
        <v>275</v>
      </c>
      <c r="B8" s="24"/>
      <c r="C8">
        <v>72</v>
      </c>
      <c r="D8">
        <v>3</v>
      </c>
      <c r="E8">
        <v>8</v>
      </c>
      <c r="F8" t="s">
        <v>37</v>
      </c>
      <c r="G8" t="s">
        <v>676</v>
      </c>
      <c r="M8">
        <v>8</v>
      </c>
      <c r="N8" t="s">
        <v>37</v>
      </c>
      <c r="O8" t="s">
        <v>676</v>
      </c>
    </row>
    <row r="9" spans="1:406">
      <c r="A9" s="23" t="s">
        <v>670</v>
      </c>
      <c r="B9" s="24"/>
      <c r="C9">
        <v>61</v>
      </c>
      <c r="D9">
        <v>3</v>
      </c>
      <c r="E9">
        <v>9</v>
      </c>
      <c r="F9" t="s">
        <v>27</v>
      </c>
      <c r="G9" t="s">
        <v>187</v>
      </c>
      <c r="M9">
        <v>9</v>
      </c>
      <c r="N9" t="s">
        <v>27</v>
      </c>
      <c r="O9" t="s">
        <v>187</v>
      </c>
      <c r="OP9" t="s">
        <v>231</v>
      </c>
    </row>
    <row r="10" spans="1:406">
      <c r="A10" s="23" t="s">
        <v>671</v>
      </c>
      <c r="B10" s="24"/>
      <c r="C10">
        <v>73</v>
      </c>
      <c r="D10">
        <v>3</v>
      </c>
    </row>
    <row r="11" spans="1:406">
      <c r="A11" s="23" t="s">
        <v>491</v>
      </c>
      <c r="B11" s="24"/>
      <c r="C11">
        <v>57</v>
      </c>
      <c r="D11">
        <v>3</v>
      </c>
      <c r="N11" t="s">
        <v>27</v>
      </c>
      <c r="O11" t="s">
        <v>187</v>
      </c>
    </row>
    <row r="12" spans="1:406">
      <c r="A12" s="23" t="s">
        <v>672</v>
      </c>
      <c r="B12" s="24"/>
      <c r="C12">
        <v>31</v>
      </c>
      <c r="D12">
        <v>2</v>
      </c>
    </row>
    <row r="13" spans="1:406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406">
      <c r="A14" s="23" t="s">
        <v>313</v>
      </c>
      <c r="B14" s="24"/>
      <c r="C14">
        <v>49</v>
      </c>
      <c r="D14">
        <v>41</v>
      </c>
      <c r="E14">
        <v>45</v>
      </c>
      <c r="F14">
        <v>65</v>
      </c>
      <c r="G14">
        <v>55</v>
      </c>
      <c r="N14" t="s">
        <v>68</v>
      </c>
      <c r="O14" t="s">
        <v>187</v>
      </c>
      <c r="P14" s="25"/>
      <c r="T14" s="25" t="str">
        <f t="shared" ref="T14:T20" si="0">IFERROR(IF(O14="","",R14*9/P14),"INF")</f>
        <v>INF</v>
      </c>
      <c r="Y14">
        <v>0</v>
      </c>
      <c r="Z14">
        <v>0</v>
      </c>
    </row>
    <row r="15" spans="1:406">
      <c r="A15" s="23" t="s">
        <v>673</v>
      </c>
      <c r="B15" s="24"/>
      <c r="C15">
        <v>22</v>
      </c>
      <c r="D15">
        <v>45</v>
      </c>
      <c r="E15">
        <v>55</v>
      </c>
      <c r="F15">
        <v>50</v>
      </c>
      <c r="G15">
        <v>60</v>
      </c>
      <c r="P15" s="25"/>
      <c r="T15" s="25" t="str">
        <f t="shared" si="0"/>
        <v/>
      </c>
      <c r="Y15">
        <v>0</v>
      </c>
      <c r="Z15">
        <v>0</v>
      </c>
    </row>
    <row r="16" spans="1:406" ht="15">
      <c r="A16" s="22" t="s">
        <v>72</v>
      </c>
      <c r="B16" s="22"/>
      <c r="P16" s="25"/>
      <c r="T16" s="25" t="str">
        <f t="shared" si="0"/>
        <v/>
      </c>
      <c r="Y16">
        <v>0</v>
      </c>
      <c r="Z16">
        <v>0</v>
      </c>
    </row>
    <row r="17" spans="1:20">
      <c r="A17" s="23" t="s">
        <v>236</v>
      </c>
      <c r="B17" s="24"/>
      <c r="C17">
        <v>57</v>
      </c>
      <c r="D17">
        <v>60</v>
      </c>
      <c r="E17">
        <v>40</v>
      </c>
      <c r="F17">
        <v>20</v>
      </c>
      <c r="G17">
        <v>45</v>
      </c>
      <c r="P17" s="25"/>
      <c r="T17" s="25" t="str">
        <f t="shared" si="0"/>
        <v/>
      </c>
    </row>
    <row r="18" spans="1:20">
      <c r="A18" s="23" t="s">
        <v>228</v>
      </c>
      <c r="B18" s="24"/>
      <c r="C18">
        <v>65</v>
      </c>
      <c r="D18">
        <v>72</v>
      </c>
      <c r="E18">
        <v>65</v>
      </c>
      <c r="F18">
        <v>20</v>
      </c>
      <c r="G18">
        <v>60</v>
      </c>
      <c r="P18" s="25"/>
      <c r="T18" s="25" t="str">
        <f t="shared" si="0"/>
        <v/>
      </c>
    </row>
    <row r="19" spans="1:20">
      <c r="A19" s="23" t="s">
        <v>223</v>
      </c>
      <c r="B19" s="24"/>
      <c r="C19">
        <v>72</v>
      </c>
      <c r="D19">
        <v>65</v>
      </c>
      <c r="E19">
        <v>80</v>
      </c>
      <c r="F19">
        <v>20</v>
      </c>
      <c r="G19">
        <v>55</v>
      </c>
      <c r="P19" s="25"/>
      <c r="T19" s="25" t="str">
        <f t="shared" si="0"/>
        <v/>
      </c>
    </row>
    <row r="20" spans="1:20">
      <c r="A20" s="23" t="s">
        <v>225</v>
      </c>
      <c r="B20" s="24"/>
      <c r="C20">
        <v>51</v>
      </c>
      <c r="D20">
        <v>52</v>
      </c>
      <c r="E20">
        <v>55</v>
      </c>
      <c r="F20">
        <v>45</v>
      </c>
      <c r="G20">
        <v>45</v>
      </c>
      <c r="P20" s="25"/>
      <c r="T20" s="25" t="str">
        <f t="shared" si="0"/>
        <v/>
      </c>
    </row>
    <row r="21" spans="1:20">
      <c r="A21" s="23" t="s">
        <v>235</v>
      </c>
      <c r="B21" s="24"/>
      <c r="C21">
        <v>27</v>
      </c>
      <c r="D21">
        <v>39</v>
      </c>
      <c r="E21">
        <v>40</v>
      </c>
      <c r="F21">
        <v>20</v>
      </c>
      <c r="G21">
        <v>65</v>
      </c>
      <c r="P21" s="25"/>
      <c r="T21" s="25" t="str">
        <f t="shared" ref="T21:T22" si="1">IF(O21="","",R21*9/P21)</f>
        <v/>
      </c>
    </row>
    <row r="22" spans="1:20">
      <c r="A22" s="23" t="s">
        <v>677</v>
      </c>
      <c r="B22" s="24"/>
      <c r="C22">
        <v>41</v>
      </c>
      <c r="D22">
        <v>37</v>
      </c>
      <c r="E22">
        <v>40</v>
      </c>
      <c r="F22">
        <v>40</v>
      </c>
      <c r="G22">
        <v>35</v>
      </c>
      <c r="P22" s="25"/>
      <c r="T22" s="25" t="str">
        <f t="shared" si="1"/>
        <v/>
      </c>
    </row>
    <row r="23" spans="1:20">
      <c r="A23" s="23" t="s">
        <v>256</v>
      </c>
      <c r="B23" s="24"/>
      <c r="C23">
        <v>50</v>
      </c>
      <c r="D23">
        <v>36</v>
      </c>
      <c r="E23">
        <v>75</v>
      </c>
      <c r="F23">
        <v>20</v>
      </c>
      <c r="G23">
        <v>65</v>
      </c>
      <c r="P23" s="25"/>
    </row>
    <row r="24" spans="1:20" ht="15">
      <c r="A24" s="22" t="s">
        <v>74</v>
      </c>
      <c r="B24" s="22"/>
    </row>
    <row r="25" spans="1:20">
      <c r="A25" s="23" t="s">
        <v>674</v>
      </c>
      <c r="B25" s="24"/>
      <c r="C25">
        <v>54</v>
      </c>
      <c r="D25">
        <v>47</v>
      </c>
      <c r="E25">
        <v>70</v>
      </c>
      <c r="F25">
        <v>60</v>
      </c>
      <c r="G25">
        <v>55</v>
      </c>
    </row>
    <row r="26" spans="1:20">
      <c r="A26" s="23" t="s">
        <v>238</v>
      </c>
      <c r="B26" s="24"/>
      <c r="C26">
        <v>35</v>
      </c>
      <c r="D26">
        <v>42</v>
      </c>
      <c r="E26">
        <v>80</v>
      </c>
      <c r="F26">
        <v>60</v>
      </c>
      <c r="G26">
        <v>55</v>
      </c>
    </row>
    <row r="27" spans="1:20">
      <c r="A27" s="23" t="s">
        <v>675</v>
      </c>
      <c r="B27" s="24"/>
      <c r="C27">
        <v>49</v>
      </c>
      <c r="D27">
        <v>71</v>
      </c>
      <c r="E27">
        <v>50</v>
      </c>
      <c r="F27">
        <v>55</v>
      </c>
      <c r="G27">
        <v>40</v>
      </c>
    </row>
    <row r="28" spans="1:20">
      <c r="A28" s="23" t="s">
        <v>676</v>
      </c>
      <c r="B28" s="24"/>
      <c r="C28">
        <v>62</v>
      </c>
      <c r="D28">
        <v>59</v>
      </c>
      <c r="E28">
        <v>55</v>
      </c>
      <c r="F28">
        <v>65</v>
      </c>
      <c r="G28">
        <v>60</v>
      </c>
    </row>
    <row r="29" spans="1:20">
      <c r="A29" s="23" t="s">
        <v>237</v>
      </c>
      <c r="B29" s="24"/>
      <c r="C29">
        <v>14</v>
      </c>
      <c r="D29">
        <v>36</v>
      </c>
      <c r="E29">
        <v>60</v>
      </c>
      <c r="F29">
        <v>55</v>
      </c>
      <c r="G29">
        <v>60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187</v>
      </c>
      <c r="B45">
        <v>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232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233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224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436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418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275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670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671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491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672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313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673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236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228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223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225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235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677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23" t="s">
        <v>256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ht="15">
      <c r="A67" s="22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674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238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675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676</v>
      </c>
      <c r="B71">
        <v>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237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37"/>
  <dimension ref="A1:OP73"/>
  <sheetViews>
    <sheetView workbookViewId="0">
      <selection activeCell="A46" sqref="A46"/>
    </sheetView>
  </sheetViews>
  <sheetFormatPr defaultRowHeight="12"/>
  <cols>
    <col min="1" max="1" width="23.28515625" customWidth="1"/>
    <col min="3" max="3" width="11.42578125" bestFit="1" customWidth="1"/>
  </cols>
  <sheetData>
    <row r="1" spans="1:406" ht="15">
      <c r="A1" s="22" t="s">
        <v>53</v>
      </c>
      <c r="B1" s="22"/>
      <c r="C1" t="s">
        <v>23</v>
      </c>
      <c r="D1" t="s">
        <v>24</v>
      </c>
      <c r="E1">
        <v>1</v>
      </c>
      <c r="F1" t="s">
        <v>34</v>
      </c>
      <c r="G1" t="s">
        <v>116</v>
      </c>
      <c r="I1">
        <v>1</v>
      </c>
      <c r="J1" t="s">
        <v>239</v>
      </c>
      <c r="M1">
        <v>1</v>
      </c>
      <c r="N1" t="s">
        <v>34</v>
      </c>
      <c r="O1" t="s">
        <v>116</v>
      </c>
    </row>
    <row r="2" spans="1:406">
      <c r="A2" s="23" t="s">
        <v>239</v>
      </c>
      <c r="B2" s="24"/>
      <c r="C2">
        <v>66</v>
      </c>
      <c r="D2">
        <v>1</v>
      </c>
      <c r="E2">
        <v>2</v>
      </c>
      <c r="F2" t="s">
        <v>37</v>
      </c>
      <c r="G2" t="s">
        <v>688</v>
      </c>
      <c r="I2">
        <v>2</v>
      </c>
      <c r="J2" t="s">
        <v>243</v>
      </c>
      <c r="M2">
        <v>2</v>
      </c>
      <c r="N2" t="s">
        <v>37</v>
      </c>
      <c r="O2" t="s">
        <v>688</v>
      </c>
    </row>
    <row r="3" spans="1:406">
      <c r="A3" s="23" t="s">
        <v>243</v>
      </c>
      <c r="B3" s="24"/>
      <c r="C3">
        <v>48</v>
      </c>
      <c r="D3">
        <v>1</v>
      </c>
      <c r="E3">
        <v>3</v>
      </c>
      <c r="F3" t="s">
        <v>33</v>
      </c>
      <c r="G3" t="s">
        <v>242</v>
      </c>
      <c r="I3">
        <v>3</v>
      </c>
      <c r="J3" t="s">
        <v>678</v>
      </c>
      <c r="M3">
        <v>3</v>
      </c>
      <c r="N3" t="s">
        <v>33</v>
      </c>
      <c r="O3" t="s">
        <v>242</v>
      </c>
    </row>
    <row r="4" spans="1:406">
      <c r="A4" s="23" t="s">
        <v>678</v>
      </c>
      <c r="B4" s="24"/>
      <c r="C4">
        <v>65</v>
      </c>
      <c r="D4">
        <v>1</v>
      </c>
      <c r="E4">
        <v>4</v>
      </c>
      <c r="F4" t="s">
        <v>36</v>
      </c>
      <c r="G4" t="s">
        <v>245</v>
      </c>
      <c r="I4">
        <v>4</v>
      </c>
      <c r="J4" t="s">
        <v>247</v>
      </c>
      <c r="M4">
        <v>4</v>
      </c>
      <c r="N4" t="s">
        <v>36</v>
      </c>
      <c r="O4" t="s">
        <v>245</v>
      </c>
    </row>
    <row r="5" spans="1:406">
      <c r="A5" s="23" t="s">
        <v>247</v>
      </c>
      <c r="B5" s="24"/>
      <c r="C5">
        <v>40</v>
      </c>
      <c r="D5">
        <v>1</v>
      </c>
      <c r="E5">
        <v>5</v>
      </c>
      <c r="F5" t="s">
        <v>35</v>
      </c>
      <c r="G5" t="s">
        <v>361</v>
      </c>
      <c r="M5">
        <v>5</v>
      </c>
      <c r="N5" t="s">
        <v>35</v>
      </c>
      <c r="O5" t="s">
        <v>361</v>
      </c>
    </row>
    <row r="6" spans="1:406">
      <c r="A6" s="23" t="s">
        <v>62</v>
      </c>
      <c r="B6" s="24"/>
      <c r="C6">
        <v>68</v>
      </c>
      <c r="D6">
        <v>3</v>
      </c>
      <c r="E6">
        <v>6</v>
      </c>
      <c r="F6" t="s">
        <v>31</v>
      </c>
      <c r="G6" t="s">
        <v>686</v>
      </c>
      <c r="M6">
        <v>6</v>
      </c>
      <c r="N6" t="s">
        <v>31</v>
      </c>
      <c r="O6" t="s">
        <v>686</v>
      </c>
    </row>
    <row r="7" spans="1:406">
      <c r="A7" s="23" t="s">
        <v>679</v>
      </c>
      <c r="B7" s="24"/>
      <c r="C7">
        <v>54</v>
      </c>
      <c r="D7">
        <v>2</v>
      </c>
      <c r="E7">
        <v>7</v>
      </c>
      <c r="F7" t="s">
        <v>29</v>
      </c>
      <c r="G7" t="s">
        <v>684</v>
      </c>
      <c r="M7">
        <v>7</v>
      </c>
      <c r="N7" t="s">
        <v>29</v>
      </c>
      <c r="O7" t="s">
        <v>684</v>
      </c>
    </row>
    <row r="8" spans="1:406">
      <c r="A8" s="23" t="s">
        <v>241</v>
      </c>
      <c r="B8" s="24"/>
      <c r="C8">
        <v>33</v>
      </c>
      <c r="D8">
        <v>2</v>
      </c>
      <c r="E8">
        <v>8</v>
      </c>
      <c r="F8" t="s">
        <v>32</v>
      </c>
      <c r="G8" t="s">
        <v>250</v>
      </c>
      <c r="M8">
        <v>8</v>
      </c>
      <c r="N8" t="s">
        <v>32</v>
      </c>
      <c r="O8" t="s">
        <v>250</v>
      </c>
    </row>
    <row r="9" spans="1:406">
      <c r="A9" s="23" t="s">
        <v>680</v>
      </c>
      <c r="B9" s="24"/>
      <c r="C9">
        <v>62</v>
      </c>
      <c r="D9">
        <v>3</v>
      </c>
      <c r="E9">
        <v>9</v>
      </c>
      <c r="F9" t="s">
        <v>27</v>
      </c>
      <c r="G9" t="s">
        <v>239</v>
      </c>
      <c r="M9">
        <v>9</v>
      </c>
      <c r="N9" t="s">
        <v>27</v>
      </c>
      <c r="O9" t="s">
        <v>243</v>
      </c>
      <c r="OP9" t="s">
        <v>248</v>
      </c>
    </row>
    <row r="10" spans="1:406">
      <c r="A10" s="23" t="s">
        <v>681</v>
      </c>
      <c r="B10" s="24"/>
      <c r="C10">
        <v>63</v>
      </c>
      <c r="D10">
        <v>3</v>
      </c>
    </row>
    <row r="11" spans="1:406">
      <c r="A11" s="23" t="s">
        <v>682</v>
      </c>
      <c r="B11" s="24"/>
      <c r="C11">
        <v>39</v>
      </c>
      <c r="D11">
        <v>2</v>
      </c>
      <c r="N11" t="s">
        <v>27</v>
      </c>
      <c r="O11" t="s">
        <v>243</v>
      </c>
    </row>
    <row r="12" spans="1:406">
      <c r="A12" s="23" t="s">
        <v>683</v>
      </c>
      <c r="B12" s="24"/>
      <c r="C12">
        <v>45</v>
      </c>
      <c r="D12">
        <v>3</v>
      </c>
    </row>
    <row r="13" spans="1:406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406">
      <c r="A14" s="23" t="s">
        <v>684</v>
      </c>
      <c r="B14" s="24"/>
      <c r="C14" s="11">
        <v>30</v>
      </c>
      <c r="D14" s="11">
        <v>53</v>
      </c>
      <c r="E14" s="11">
        <v>30</v>
      </c>
      <c r="F14" s="11">
        <v>75</v>
      </c>
      <c r="G14" s="11">
        <v>55</v>
      </c>
      <c r="N14" t="s">
        <v>68</v>
      </c>
      <c r="O14" t="s">
        <v>243</v>
      </c>
      <c r="P14" s="25"/>
      <c r="T14" s="25" t="str">
        <f t="shared" ref="T14:T20" si="0">IFERROR(IF(O14="","",R14*9/P14),"INF")</f>
        <v>INF</v>
      </c>
    </row>
    <row r="15" spans="1:406">
      <c r="A15" s="23" t="s">
        <v>685</v>
      </c>
      <c r="B15" s="24"/>
      <c r="C15" s="11">
        <v>47</v>
      </c>
      <c r="D15" s="11">
        <v>55</v>
      </c>
      <c r="E15" s="11">
        <v>45</v>
      </c>
      <c r="F15" s="11">
        <v>55</v>
      </c>
      <c r="G15" s="11">
        <v>50</v>
      </c>
      <c r="P15" s="25"/>
      <c r="T15" s="25" t="str">
        <f t="shared" si="0"/>
        <v/>
      </c>
    </row>
    <row r="16" spans="1:406" ht="15">
      <c r="A16" s="22" t="s">
        <v>72</v>
      </c>
      <c r="B16" s="22"/>
      <c r="C16" s="11"/>
      <c r="D16" s="11"/>
      <c r="E16" s="11"/>
      <c r="F16" s="11"/>
      <c r="P16" s="25"/>
      <c r="T16" s="25" t="str">
        <f t="shared" si="0"/>
        <v/>
      </c>
    </row>
    <row r="17" spans="1:20">
      <c r="A17" s="23" t="s">
        <v>686</v>
      </c>
      <c r="B17" s="24"/>
      <c r="C17" s="11">
        <v>52</v>
      </c>
      <c r="D17" s="11">
        <v>58</v>
      </c>
      <c r="E17" s="11">
        <v>45</v>
      </c>
      <c r="F17" s="11">
        <v>20</v>
      </c>
      <c r="G17" s="11">
        <v>30</v>
      </c>
      <c r="P17" s="25"/>
      <c r="T17" s="25" t="str">
        <f t="shared" si="0"/>
        <v/>
      </c>
    </row>
    <row r="18" spans="1:20">
      <c r="A18" s="23" t="s">
        <v>250</v>
      </c>
      <c r="B18" s="24"/>
      <c r="C18" s="11">
        <v>35</v>
      </c>
      <c r="D18" s="11">
        <v>23</v>
      </c>
      <c r="E18" s="11">
        <v>70</v>
      </c>
      <c r="F18" s="11">
        <v>20</v>
      </c>
      <c r="G18" s="11">
        <v>75</v>
      </c>
      <c r="P18" s="25"/>
      <c r="T18" s="25" t="str">
        <f t="shared" si="0"/>
        <v/>
      </c>
    </row>
    <row r="19" spans="1:20">
      <c r="A19" s="23" t="s">
        <v>116</v>
      </c>
      <c r="B19" s="24"/>
      <c r="C19" s="11">
        <v>62</v>
      </c>
      <c r="D19" s="11">
        <v>56</v>
      </c>
      <c r="E19" s="11">
        <v>85</v>
      </c>
      <c r="F19" s="11">
        <v>20</v>
      </c>
      <c r="G19" s="11">
        <v>70</v>
      </c>
      <c r="P19" s="25"/>
      <c r="T19" s="25" t="str">
        <f t="shared" si="0"/>
        <v/>
      </c>
    </row>
    <row r="20" spans="1:20">
      <c r="A20" s="23" t="s">
        <v>242</v>
      </c>
      <c r="B20" s="24"/>
      <c r="C20" s="11">
        <v>62</v>
      </c>
      <c r="D20" s="11">
        <v>71</v>
      </c>
      <c r="E20" s="11">
        <v>70</v>
      </c>
      <c r="F20" s="11">
        <v>20</v>
      </c>
      <c r="G20" s="11">
        <v>70</v>
      </c>
      <c r="P20" s="25"/>
      <c r="T20" s="25" t="str">
        <f t="shared" si="0"/>
        <v/>
      </c>
    </row>
    <row r="21" spans="1:20">
      <c r="A21" s="23" t="s">
        <v>687</v>
      </c>
      <c r="B21" s="24"/>
      <c r="C21" s="11">
        <v>23</v>
      </c>
      <c r="D21" s="11">
        <v>26</v>
      </c>
      <c r="E21" s="11">
        <v>65</v>
      </c>
      <c r="F21" s="11">
        <v>20</v>
      </c>
      <c r="G21" s="11">
        <v>60</v>
      </c>
      <c r="P21" s="25"/>
      <c r="T21" s="25" t="str">
        <f t="shared" ref="T21:T22" si="1">IF(O21="","",R21*9/P21)</f>
        <v/>
      </c>
    </row>
    <row r="22" spans="1:20">
      <c r="A22" s="23" t="s">
        <v>370</v>
      </c>
      <c r="B22" s="24"/>
      <c r="C22" s="11">
        <v>20</v>
      </c>
      <c r="D22" s="11">
        <v>26</v>
      </c>
      <c r="E22" s="11">
        <v>60</v>
      </c>
      <c r="F22" s="11">
        <v>20</v>
      </c>
      <c r="G22" s="11">
        <v>60</v>
      </c>
      <c r="P22" s="25"/>
      <c r="T22" s="25" t="str">
        <f t="shared" si="1"/>
        <v/>
      </c>
    </row>
    <row r="23" spans="1:20" ht="15">
      <c r="A23" s="22" t="s">
        <v>74</v>
      </c>
      <c r="B23" s="22"/>
      <c r="C23" s="11"/>
      <c r="D23" s="11"/>
      <c r="E23" s="11"/>
      <c r="F23" s="11"/>
      <c r="P23" s="25"/>
    </row>
    <row r="24" spans="1:20">
      <c r="A24" s="23" t="s">
        <v>361</v>
      </c>
      <c r="B24" s="24"/>
      <c r="C24" s="11">
        <v>49</v>
      </c>
      <c r="D24" s="11">
        <v>50</v>
      </c>
      <c r="E24" s="11">
        <v>65</v>
      </c>
      <c r="F24" s="11">
        <v>65</v>
      </c>
      <c r="G24" s="11">
        <v>55</v>
      </c>
    </row>
    <row r="25" spans="1:20">
      <c r="A25" s="23" t="s">
        <v>688</v>
      </c>
      <c r="B25" s="24"/>
      <c r="C25" s="11">
        <v>66</v>
      </c>
      <c r="D25" s="11">
        <v>55</v>
      </c>
      <c r="E25" s="11">
        <v>75</v>
      </c>
      <c r="F25" s="11">
        <v>75</v>
      </c>
      <c r="G25" s="11">
        <v>60</v>
      </c>
    </row>
    <row r="26" spans="1:20">
      <c r="A26" s="23" t="s">
        <v>689</v>
      </c>
      <c r="B26" s="24"/>
      <c r="C26" s="11">
        <v>37</v>
      </c>
      <c r="D26" s="11">
        <v>44</v>
      </c>
      <c r="E26" s="11">
        <v>55</v>
      </c>
      <c r="F26" s="11">
        <v>80</v>
      </c>
      <c r="G26" s="11">
        <v>50</v>
      </c>
    </row>
    <row r="27" spans="1:20">
      <c r="A27" s="23" t="s">
        <v>245</v>
      </c>
      <c r="B27" s="24"/>
      <c r="C27" s="11">
        <v>47</v>
      </c>
      <c r="D27" s="11">
        <v>55</v>
      </c>
      <c r="E27" s="11">
        <v>70</v>
      </c>
      <c r="F27" s="11">
        <v>85</v>
      </c>
      <c r="G27" s="11">
        <v>70</v>
      </c>
    </row>
    <row r="28" spans="1:20">
      <c r="A28" s="23" t="s">
        <v>372</v>
      </c>
      <c r="B28" s="24"/>
      <c r="C28" s="11">
        <v>51</v>
      </c>
      <c r="D28" s="11">
        <v>48</v>
      </c>
      <c r="E28" s="11">
        <v>55</v>
      </c>
      <c r="F28" s="11">
        <v>50</v>
      </c>
      <c r="G28" s="11">
        <v>40</v>
      </c>
    </row>
    <row r="29" spans="1:20">
      <c r="A29" s="23" t="s">
        <v>690</v>
      </c>
      <c r="B29" s="24"/>
      <c r="C29" s="11">
        <v>33</v>
      </c>
      <c r="D29" s="11">
        <v>27</v>
      </c>
      <c r="E29" s="11">
        <v>50</v>
      </c>
      <c r="F29" s="11">
        <v>50</v>
      </c>
      <c r="G29" s="11">
        <v>35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239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243</v>
      </c>
      <c r="B46">
        <v>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678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247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62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679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680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681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682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683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684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685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686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250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116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242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687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370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ht="15">
      <c r="A66" s="22" t="s">
        <v>74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361</v>
      </c>
      <c r="B67">
        <v>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688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689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245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372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690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38"/>
  <dimension ref="A1:OP73"/>
  <sheetViews>
    <sheetView workbookViewId="0">
      <selection activeCell="V22" sqref="V22"/>
    </sheetView>
  </sheetViews>
  <sheetFormatPr defaultRowHeight="12"/>
  <cols>
    <col min="1" max="1" width="20.85546875" customWidth="1"/>
    <col min="3" max="3" width="11.42578125" bestFit="1" customWidth="1"/>
  </cols>
  <sheetData>
    <row r="1" spans="1:406" ht="15">
      <c r="A1" s="22" t="s">
        <v>53</v>
      </c>
      <c r="B1" s="22"/>
      <c r="C1" t="s">
        <v>23</v>
      </c>
      <c r="D1" t="s">
        <v>24</v>
      </c>
      <c r="E1">
        <v>1</v>
      </c>
      <c r="F1" t="s">
        <v>36</v>
      </c>
      <c r="G1" t="s">
        <v>315</v>
      </c>
      <c r="I1">
        <v>1</v>
      </c>
      <c r="J1" t="s">
        <v>402</v>
      </c>
      <c r="M1">
        <v>1</v>
      </c>
      <c r="N1" t="s">
        <v>36</v>
      </c>
      <c r="O1" t="s">
        <v>315</v>
      </c>
    </row>
    <row r="2" spans="1:406">
      <c r="A2" s="23" t="s">
        <v>402</v>
      </c>
      <c r="B2" s="24"/>
      <c r="C2">
        <v>52</v>
      </c>
      <c r="D2">
        <v>1</v>
      </c>
      <c r="E2">
        <v>2</v>
      </c>
      <c r="F2" t="s">
        <v>32</v>
      </c>
      <c r="G2" t="s">
        <v>252</v>
      </c>
      <c r="I2">
        <v>2</v>
      </c>
      <c r="J2" t="s">
        <v>254</v>
      </c>
      <c r="M2">
        <v>2</v>
      </c>
      <c r="N2" t="s">
        <v>32</v>
      </c>
      <c r="O2" t="s">
        <v>252</v>
      </c>
    </row>
    <row r="3" spans="1:406">
      <c r="A3" s="23" t="s">
        <v>254</v>
      </c>
      <c r="B3" s="24"/>
      <c r="C3">
        <v>31</v>
      </c>
      <c r="D3">
        <v>1</v>
      </c>
      <c r="E3">
        <v>3</v>
      </c>
      <c r="F3" t="s">
        <v>33</v>
      </c>
      <c r="G3" t="s">
        <v>253</v>
      </c>
      <c r="I3">
        <v>3</v>
      </c>
      <c r="J3" t="s">
        <v>691</v>
      </c>
      <c r="M3">
        <v>3</v>
      </c>
      <c r="N3" t="s">
        <v>33</v>
      </c>
      <c r="O3" t="s">
        <v>253</v>
      </c>
    </row>
    <row r="4" spans="1:406">
      <c r="A4" s="23" t="s">
        <v>691</v>
      </c>
      <c r="B4" s="24"/>
      <c r="C4">
        <v>36</v>
      </c>
      <c r="D4">
        <v>1</v>
      </c>
      <c r="E4">
        <v>4</v>
      </c>
      <c r="F4" t="s">
        <v>31</v>
      </c>
      <c r="G4" t="s">
        <v>698</v>
      </c>
      <c r="I4">
        <v>4</v>
      </c>
      <c r="J4" t="s">
        <v>692</v>
      </c>
      <c r="M4">
        <v>4</v>
      </c>
      <c r="N4" t="s">
        <v>31</v>
      </c>
      <c r="O4" t="s">
        <v>698</v>
      </c>
    </row>
    <row r="5" spans="1:406">
      <c r="A5" s="23" t="s">
        <v>692</v>
      </c>
      <c r="B5" s="24"/>
      <c r="C5">
        <v>37</v>
      </c>
      <c r="D5">
        <v>1</v>
      </c>
      <c r="E5">
        <v>5</v>
      </c>
      <c r="F5" t="s">
        <v>35</v>
      </c>
      <c r="G5" t="s">
        <v>701</v>
      </c>
      <c r="M5">
        <v>5</v>
      </c>
      <c r="N5" t="s">
        <v>35</v>
      </c>
      <c r="O5" t="s">
        <v>701</v>
      </c>
    </row>
    <row r="6" spans="1:406">
      <c r="A6" s="23" t="s">
        <v>693</v>
      </c>
      <c r="B6" s="24"/>
      <c r="C6">
        <v>38</v>
      </c>
      <c r="D6">
        <v>2</v>
      </c>
      <c r="E6">
        <v>6</v>
      </c>
      <c r="F6" t="s">
        <v>37</v>
      </c>
      <c r="G6" t="s">
        <v>702</v>
      </c>
      <c r="M6">
        <v>6</v>
      </c>
      <c r="N6" t="s">
        <v>37</v>
      </c>
      <c r="O6" t="s">
        <v>702</v>
      </c>
    </row>
    <row r="7" spans="1:406">
      <c r="A7" s="23" t="s">
        <v>308</v>
      </c>
      <c r="B7" s="24"/>
      <c r="C7">
        <v>54</v>
      </c>
      <c r="D7">
        <v>3</v>
      </c>
      <c r="E7">
        <v>7</v>
      </c>
      <c r="F7" t="s">
        <v>29</v>
      </c>
      <c r="G7" t="s">
        <v>488</v>
      </c>
      <c r="M7">
        <v>7</v>
      </c>
      <c r="N7" t="s">
        <v>29</v>
      </c>
      <c r="O7" t="s">
        <v>488</v>
      </c>
    </row>
    <row r="8" spans="1:406">
      <c r="A8" s="23" t="s">
        <v>694</v>
      </c>
      <c r="B8" s="24"/>
      <c r="C8">
        <v>63</v>
      </c>
      <c r="D8">
        <v>3</v>
      </c>
      <c r="E8">
        <v>8</v>
      </c>
      <c r="F8" t="s">
        <v>34</v>
      </c>
      <c r="G8" t="s">
        <v>700</v>
      </c>
      <c r="M8">
        <v>8</v>
      </c>
      <c r="N8" t="s">
        <v>34</v>
      </c>
      <c r="O8" t="s">
        <v>700</v>
      </c>
    </row>
    <row r="9" spans="1:406">
      <c r="A9" s="23" t="s">
        <v>695</v>
      </c>
      <c r="B9" s="24"/>
      <c r="C9">
        <v>52</v>
      </c>
      <c r="D9">
        <v>2</v>
      </c>
      <c r="E9">
        <v>9</v>
      </c>
      <c r="F9" t="s">
        <v>27</v>
      </c>
      <c r="G9" t="s">
        <v>402</v>
      </c>
      <c r="M9">
        <v>9</v>
      </c>
      <c r="N9" t="s">
        <v>27</v>
      </c>
      <c r="O9" t="s">
        <v>308</v>
      </c>
      <c r="OP9" t="s">
        <v>694</v>
      </c>
    </row>
    <row r="10" spans="1:406">
      <c r="A10" s="23" t="s">
        <v>307</v>
      </c>
      <c r="B10" s="24"/>
      <c r="C10">
        <v>69</v>
      </c>
      <c r="D10">
        <v>3</v>
      </c>
    </row>
    <row r="11" spans="1:406">
      <c r="A11" s="23" t="s">
        <v>696</v>
      </c>
      <c r="B11" s="24"/>
      <c r="C11">
        <v>58</v>
      </c>
      <c r="D11">
        <v>3</v>
      </c>
      <c r="N11" t="s">
        <v>27</v>
      </c>
      <c r="O11" t="s">
        <v>308</v>
      </c>
    </row>
    <row r="12" spans="1:406">
      <c r="A12" s="23" t="s">
        <v>697</v>
      </c>
      <c r="B12" s="24"/>
      <c r="C12">
        <v>75</v>
      </c>
      <c r="D12">
        <v>2</v>
      </c>
    </row>
    <row r="13" spans="1:406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406">
      <c r="A14" s="23" t="s">
        <v>488</v>
      </c>
      <c r="B14" s="24"/>
      <c r="C14">
        <v>53</v>
      </c>
      <c r="D14">
        <v>39</v>
      </c>
      <c r="E14">
        <v>35</v>
      </c>
      <c r="F14">
        <v>65</v>
      </c>
      <c r="G14">
        <v>50</v>
      </c>
      <c r="N14" t="s">
        <v>68</v>
      </c>
      <c r="O14" t="s">
        <v>402</v>
      </c>
      <c r="P14" s="25">
        <f>ROUND(6.33333333333333,2)</f>
        <v>6.33</v>
      </c>
      <c r="Q14">
        <v>7</v>
      </c>
      <c r="R14">
        <v>3</v>
      </c>
      <c r="S14">
        <v>3</v>
      </c>
      <c r="T14" s="25">
        <f>ROUND(4.2654028436019,2)</f>
        <v>4.2699999999999996</v>
      </c>
      <c r="W14">
        <v>2</v>
      </c>
      <c r="X14">
        <v>0</v>
      </c>
      <c r="Y14">
        <v>0</v>
      </c>
      <c r="Z14">
        <v>0</v>
      </c>
    </row>
    <row r="15" spans="1:406">
      <c r="A15" s="23" t="s">
        <v>880</v>
      </c>
      <c r="B15" s="24"/>
      <c r="C15">
        <v>17</v>
      </c>
      <c r="D15">
        <v>32</v>
      </c>
      <c r="E15">
        <v>35</v>
      </c>
      <c r="F15">
        <v>60</v>
      </c>
      <c r="G15">
        <v>60</v>
      </c>
      <c r="O15" t="s">
        <v>696</v>
      </c>
      <c r="P15" s="25">
        <f>ROUND(0.666666666666667,2)</f>
        <v>0.67</v>
      </c>
      <c r="Q15">
        <v>0</v>
      </c>
      <c r="R15">
        <v>0</v>
      </c>
      <c r="S15">
        <v>0</v>
      </c>
      <c r="T15" s="25">
        <f>ROUND(0,2)</f>
        <v>0</v>
      </c>
      <c r="W15">
        <v>0</v>
      </c>
      <c r="X15">
        <v>0</v>
      </c>
      <c r="Y15">
        <v>0</v>
      </c>
      <c r="Z15">
        <v>0</v>
      </c>
    </row>
    <row r="16" spans="1:406" ht="15">
      <c r="A16" s="22" t="s">
        <v>72</v>
      </c>
      <c r="B16" s="22"/>
      <c r="O16" t="s">
        <v>694</v>
      </c>
      <c r="P16" s="25">
        <f>ROUND(1,2)</f>
        <v>1</v>
      </c>
      <c r="Q16">
        <v>0</v>
      </c>
      <c r="R16">
        <v>0</v>
      </c>
      <c r="S16">
        <v>1</v>
      </c>
      <c r="T16" s="25">
        <f>ROUND(0,2)</f>
        <v>0</v>
      </c>
      <c r="U16" t="s">
        <v>881</v>
      </c>
      <c r="W16">
        <v>0</v>
      </c>
      <c r="X16">
        <v>0</v>
      </c>
      <c r="Y16">
        <v>0</v>
      </c>
      <c r="Z16">
        <v>0</v>
      </c>
    </row>
    <row r="17" spans="1:26">
      <c r="A17" s="23" t="s">
        <v>698</v>
      </c>
      <c r="B17" s="24"/>
      <c r="C17">
        <v>49</v>
      </c>
      <c r="D17">
        <v>77</v>
      </c>
      <c r="E17">
        <v>55</v>
      </c>
      <c r="F17">
        <v>20</v>
      </c>
      <c r="G17">
        <v>60</v>
      </c>
      <c r="O17" t="s">
        <v>308</v>
      </c>
      <c r="P17" s="25">
        <f>ROUND(1,2)</f>
        <v>1</v>
      </c>
      <c r="Q17">
        <v>1</v>
      </c>
      <c r="R17">
        <v>0</v>
      </c>
      <c r="S17">
        <v>0</v>
      </c>
      <c r="T17" s="25">
        <f>ROUND(0,2)</f>
        <v>0</v>
      </c>
      <c r="V17" t="s">
        <v>883</v>
      </c>
      <c r="W17">
        <v>0</v>
      </c>
      <c r="X17">
        <v>0</v>
      </c>
      <c r="Y17">
        <v>0</v>
      </c>
      <c r="Z17">
        <v>0</v>
      </c>
    </row>
    <row r="18" spans="1:26">
      <c r="A18" s="23" t="s">
        <v>699</v>
      </c>
      <c r="B18" s="24"/>
      <c r="C18">
        <v>43</v>
      </c>
      <c r="D18">
        <v>35</v>
      </c>
      <c r="E18">
        <v>65</v>
      </c>
      <c r="F18">
        <v>20</v>
      </c>
      <c r="G18">
        <v>70</v>
      </c>
      <c r="P18" s="25"/>
      <c r="T18" s="25" t="str">
        <f t="shared" ref="T18:T20" si="0">IFERROR(IF(O18="","",R18*9/P18),"INF")</f>
        <v/>
      </c>
    </row>
    <row r="19" spans="1:26">
      <c r="A19" s="23" t="s">
        <v>700</v>
      </c>
      <c r="B19" s="24"/>
      <c r="C19">
        <v>54</v>
      </c>
      <c r="D19">
        <v>48</v>
      </c>
      <c r="E19">
        <v>60</v>
      </c>
      <c r="F19">
        <v>20</v>
      </c>
      <c r="G19">
        <v>60</v>
      </c>
      <c r="P19" s="25"/>
      <c r="T19" s="25" t="str">
        <f t="shared" si="0"/>
        <v/>
      </c>
    </row>
    <row r="20" spans="1:26">
      <c r="A20" s="23" t="s">
        <v>253</v>
      </c>
      <c r="B20" s="24"/>
      <c r="C20">
        <v>76</v>
      </c>
      <c r="D20">
        <v>72</v>
      </c>
      <c r="E20">
        <v>50</v>
      </c>
      <c r="F20">
        <v>20</v>
      </c>
      <c r="G20">
        <v>65</v>
      </c>
      <c r="P20" s="25"/>
      <c r="T20" s="25" t="str">
        <f t="shared" si="0"/>
        <v/>
      </c>
    </row>
    <row r="21" spans="1:26">
      <c r="A21" s="23" t="s">
        <v>252</v>
      </c>
      <c r="B21" s="24"/>
      <c r="C21">
        <v>62</v>
      </c>
      <c r="D21">
        <v>42</v>
      </c>
      <c r="E21">
        <v>70</v>
      </c>
      <c r="F21">
        <v>20</v>
      </c>
      <c r="G21">
        <v>65</v>
      </c>
      <c r="P21" s="25"/>
      <c r="T21" s="25" t="str">
        <f t="shared" ref="T21:T22" si="1">IF(O21="","",R21*9/P21)</f>
        <v/>
      </c>
    </row>
    <row r="22" spans="1:26">
      <c r="A22" s="23" t="s">
        <v>257</v>
      </c>
      <c r="B22" s="24"/>
      <c r="C22">
        <v>42</v>
      </c>
      <c r="D22">
        <v>30</v>
      </c>
      <c r="E22">
        <v>60</v>
      </c>
      <c r="F22">
        <v>20</v>
      </c>
      <c r="G22">
        <v>80</v>
      </c>
      <c r="P22" s="25"/>
      <c r="T22" s="25" t="str">
        <f t="shared" si="1"/>
        <v/>
      </c>
    </row>
    <row r="23" spans="1:26" ht="15">
      <c r="A23" s="22" t="s">
        <v>74</v>
      </c>
      <c r="B23" s="22"/>
      <c r="P23" s="25"/>
    </row>
    <row r="24" spans="1:26">
      <c r="A24" s="23" t="s">
        <v>701</v>
      </c>
      <c r="B24" s="24"/>
      <c r="C24">
        <v>54</v>
      </c>
      <c r="D24">
        <v>62</v>
      </c>
      <c r="E24">
        <v>60</v>
      </c>
      <c r="F24">
        <v>60</v>
      </c>
      <c r="G24">
        <v>50</v>
      </c>
    </row>
    <row r="25" spans="1:26">
      <c r="A25" s="23" t="s">
        <v>315</v>
      </c>
      <c r="B25" s="24"/>
      <c r="C25">
        <v>46</v>
      </c>
      <c r="D25">
        <v>33</v>
      </c>
      <c r="E25">
        <v>70</v>
      </c>
      <c r="F25">
        <v>70</v>
      </c>
      <c r="G25">
        <v>20</v>
      </c>
    </row>
    <row r="26" spans="1:26">
      <c r="A26" s="23" t="s">
        <v>702</v>
      </c>
      <c r="B26" s="24"/>
      <c r="C26">
        <v>66</v>
      </c>
      <c r="D26">
        <v>74</v>
      </c>
      <c r="E26">
        <v>75</v>
      </c>
      <c r="F26">
        <v>40</v>
      </c>
      <c r="G26">
        <v>75</v>
      </c>
    </row>
    <row r="27" spans="1:26">
      <c r="A27" s="23" t="s">
        <v>258</v>
      </c>
      <c r="B27" s="24"/>
      <c r="C27">
        <v>42</v>
      </c>
      <c r="D27">
        <v>47</v>
      </c>
      <c r="E27">
        <v>40</v>
      </c>
      <c r="F27">
        <v>65</v>
      </c>
      <c r="G27">
        <v>30</v>
      </c>
    </row>
    <row r="28" spans="1:26">
      <c r="A28" s="23" t="s">
        <v>251</v>
      </c>
      <c r="B28" s="24"/>
      <c r="C28">
        <v>6</v>
      </c>
      <c r="D28">
        <v>42</v>
      </c>
      <c r="E28">
        <v>50</v>
      </c>
      <c r="F28">
        <v>60</v>
      </c>
      <c r="G28">
        <v>35</v>
      </c>
    </row>
    <row r="29" spans="1:26">
      <c r="A29" s="23" t="s">
        <v>703</v>
      </c>
      <c r="B29" s="24"/>
      <c r="C29">
        <v>-16</v>
      </c>
      <c r="D29">
        <v>28</v>
      </c>
      <c r="E29">
        <v>75</v>
      </c>
      <c r="F29">
        <v>60</v>
      </c>
      <c r="G29">
        <v>25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402</v>
      </c>
      <c r="B45">
        <v>1</v>
      </c>
      <c r="C45">
        <v>0</v>
      </c>
      <c r="D45">
        <v>0</v>
      </c>
      <c r="E45">
        <v>0</v>
      </c>
      <c r="F45">
        <v>1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254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691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692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693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308</v>
      </c>
      <c r="B50">
        <v>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694</v>
      </c>
      <c r="B51">
        <v>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695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307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696</v>
      </c>
      <c r="B54">
        <v>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697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488</v>
      </c>
      <c r="B57">
        <v>1</v>
      </c>
      <c r="C57">
        <v>3</v>
      </c>
      <c r="D57">
        <v>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880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698</v>
      </c>
      <c r="B60">
        <v>1</v>
      </c>
      <c r="C60">
        <v>4</v>
      </c>
      <c r="D60">
        <v>2</v>
      </c>
      <c r="E60">
        <v>2</v>
      </c>
      <c r="F60">
        <v>1</v>
      </c>
      <c r="G60">
        <v>1</v>
      </c>
      <c r="H60">
        <v>0</v>
      </c>
      <c r="I60">
        <v>0</v>
      </c>
      <c r="J60">
        <v>0</v>
      </c>
    </row>
    <row r="61" spans="1:10">
      <c r="A61" s="23" t="s">
        <v>699</v>
      </c>
      <c r="B61">
        <v>1</v>
      </c>
      <c r="C61">
        <v>1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700</v>
      </c>
      <c r="B62">
        <v>1</v>
      </c>
      <c r="C62">
        <v>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253</v>
      </c>
      <c r="B63">
        <v>1</v>
      </c>
      <c r="C63">
        <v>4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252</v>
      </c>
      <c r="B64">
        <v>1</v>
      </c>
      <c r="C64">
        <v>4</v>
      </c>
      <c r="D64">
        <v>1</v>
      </c>
      <c r="E64">
        <v>1</v>
      </c>
      <c r="F64">
        <v>1</v>
      </c>
      <c r="G64">
        <v>0</v>
      </c>
      <c r="H64">
        <v>0</v>
      </c>
      <c r="I64">
        <v>1</v>
      </c>
      <c r="J64">
        <v>0</v>
      </c>
    </row>
    <row r="65" spans="1:10">
      <c r="A65" s="23" t="s">
        <v>257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ht="15">
      <c r="A66" s="22" t="s">
        <v>74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701</v>
      </c>
      <c r="B67">
        <v>1</v>
      </c>
      <c r="C67">
        <v>4</v>
      </c>
      <c r="D67">
        <v>1</v>
      </c>
      <c r="E67">
        <v>1</v>
      </c>
      <c r="F67">
        <v>1</v>
      </c>
      <c r="G67">
        <v>1</v>
      </c>
      <c r="H67">
        <v>0</v>
      </c>
      <c r="I67">
        <v>0</v>
      </c>
      <c r="J67">
        <v>0</v>
      </c>
    </row>
    <row r="68" spans="1:10">
      <c r="A68" s="23" t="s">
        <v>315</v>
      </c>
      <c r="B68">
        <v>1</v>
      </c>
      <c r="C68">
        <v>4</v>
      </c>
      <c r="D68">
        <v>1</v>
      </c>
      <c r="E68">
        <v>0</v>
      </c>
      <c r="F68">
        <v>0</v>
      </c>
      <c r="G68">
        <v>0</v>
      </c>
      <c r="H68">
        <v>0</v>
      </c>
      <c r="I68">
        <v>1</v>
      </c>
      <c r="J68">
        <v>0</v>
      </c>
    </row>
    <row r="69" spans="1:10">
      <c r="A69" s="23" t="s">
        <v>702</v>
      </c>
      <c r="B69">
        <v>1</v>
      </c>
      <c r="C69">
        <v>4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258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251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703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39"/>
  <dimension ref="A1:W73"/>
  <sheetViews>
    <sheetView workbookViewId="0">
      <selection activeCell="A46" sqref="A46"/>
    </sheetView>
  </sheetViews>
  <sheetFormatPr defaultRowHeight="12"/>
  <cols>
    <col min="1" max="1" width="20" customWidth="1"/>
    <col min="2" max="2" width="8" customWidth="1"/>
    <col min="3" max="3" width="11.42578125" bestFit="1" customWidth="1"/>
  </cols>
  <sheetData>
    <row r="1" spans="1:23" ht="15">
      <c r="A1" s="22" t="s">
        <v>53</v>
      </c>
      <c r="B1" s="22"/>
      <c r="C1" t="s">
        <v>23</v>
      </c>
      <c r="D1" t="s">
        <v>24</v>
      </c>
      <c r="E1">
        <v>1</v>
      </c>
      <c r="F1" t="s">
        <v>32</v>
      </c>
      <c r="G1" t="s">
        <v>259</v>
      </c>
      <c r="I1">
        <v>1</v>
      </c>
      <c r="J1" t="s">
        <v>260</v>
      </c>
      <c r="M1">
        <v>1</v>
      </c>
      <c r="N1" t="s">
        <v>32</v>
      </c>
      <c r="O1" t="s">
        <v>259</v>
      </c>
    </row>
    <row r="2" spans="1:23" ht="11.25" customHeight="1">
      <c r="A2" s="23" t="s">
        <v>260</v>
      </c>
      <c r="B2" s="24"/>
      <c r="C2">
        <v>67</v>
      </c>
      <c r="D2">
        <v>1</v>
      </c>
      <c r="E2">
        <v>2</v>
      </c>
      <c r="F2" t="s">
        <v>35</v>
      </c>
      <c r="G2" t="s">
        <v>718</v>
      </c>
      <c r="I2">
        <v>2</v>
      </c>
      <c r="J2" t="s">
        <v>317</v>
      </c>
      <c r="M2">
        <v>2</v>
      </c>
      <c r="N2" t="s">
        <v>35</v>
      </c>
      <c r="O2" t="s">
        <v>718</v>
      </c>
    </row>
    <row r="3" spans="1:23">
      <c r="A3" s="23" t="s">
        <v>317</v>
      </c>
      <c r="B3" s="24"/>
      <c r="C3">
        <v>35</v>
      </c>
      <c r="D3">
        <v>1</v>
      </c>
      <c r="E3">
        <v>3</v>
      </c>
      <c r="F3" t="s">
        <v>31</v>
      </c>
      <c r="G3" t="s">
        <v>713</v>
      </c>
      <c r="I3">
        <v>3</v>
      </c>
      <c r="J3" t="s">
        <v>704</v>
      </c>
      <c r="M3">
        <v>3</v>
      </c>
      <c r="N3" t="s">
        <v>31</v>
      </c>
      <c r="O3" t="s">
        <v>713</v>
      </c>
    </row>
    <row r="4" spans="1:23">
      <c r="A4" s="23" t="s">
        <v>704</v>
      </c>
      <c r="B4" s="24"/>
      <c r="C4">
        <v>51</v>
      </c>
      <c r="D4">
        <v>1</v>
      </c>
      <c r="E4">
        <v>4</v>
      </c>
      <c r="F4" t="s">
        <v>54</v>
      </c>
      <c r="G4" t="s">
        <v>265</v>
      </c>
      <c r="I4">
        <v>4</v>
      </c>
      <c r="J4" t="s">
        <v>705</v>
      </c>
      <c r="M4">
        <v>4</v>
      </c>
      <c r="N4" t="s">
        <v>54</v>
      </c>
      <c r="O4" t="s">
        <v>265</v>
      </c>
    </row>
    <row r="5" spans="1:23">
      <c r="A5" s="23" t="s">
        <v>705</v>
      </c>
      <c r="B5" s="24"/>
      <c r="C5">
        <v>42</v>
      </c>
      <c r="D5">
        <v>1</v>
      </c>
      <c r="E5">
        <v>5</v>
      </c>
      <c r="F5" t="s">
        <v>36</v>
      </c>
      <c r="G5" t="s">
        <v>261</v>
      </c>
      <c r="M5">
        <v>5</v>
      </c>
      <c r="N5" t="s">
        <v>36</v>
      </c>
      <c r="O5" t="s">
        <v>261</v>
      </c>
    </row>
    <row r="6" spans="1:23">
      <c r="A6" s="23" t="s">
        <v>264</v>
      </c>
      <c r="B6" s="24"/>
      <c r="C6">
        <v>33</v>
      </c>
      <c r="D6">
        <v>3</v>
      </c>
      <c r="E6">
        <v>6</v>
      </c>
      <c r="F6" t="s">
        <v>37</v>
      </c>
      <c r="G6" t="s">
        <v>262</v>
      </c>
      <c r="M6">
        <v>6</v>
      </c>
      <c r="N6" t="s">
        <v>37</v>
      </c>
      <c r="O6" t="s">
        <v>262</v>
      </c>
    </row>
    <row r="7" spans="1:23">
      <c r="A7" s="23" t="s">
        <v>706</v>
      </c>
      <c r="B7" s="24"/>
      <c r="C7">
        <v>38</v>
      </c>
      <c r="D7">
        <v>2</v>
      </c>
      <c r="E7">
        <v>7</v>
      </c>
      <c r="F7" t="s">
        <v>33</v>
      </c>
      <c r="G7" t="s">
        <v>715</v>
      </c>
      <c r="M7">
        <v>7</v>
      </c>
      <c r="N7" t="s">
        <v>33</v>
      </c>
      <c r="O7" t="s">
        <v>715</v>
      </c>
    </row>
    <row r="8" spans="1:23">
      <c r="A8" s="23" t="s">
        <v>227</v>
      </c>
      <c r="B8" s="24"/>
      <c r="C8">
        <v>32</v>
      </c>
      <c r="D8">
        <v>2</v>
      </c>
      <c r="E8">
        <v>8</v>
      </c>
      <c r="F8" t="s">
        <v>29</v>
      </c>
      <c r="G8" t="s">
        <v>711</v>
      </c>
      <c r="M8">
        <v>8</v>
      </c>
      <c r="N8" t="s">
        <v>29</v>
      </c>
      <c r="O8" t="s">
        <v>711</v>
      </c>
    </row>
    <row r="9" spans="1:23">
      <c r="A9" s="23" t="s">
        <v>707</v>
      </c>
      <c r="B9" s="24"/>
      <c r="C9">
        <v>86</v>
      </c>
      <c r="D9">
        <v>3</v>
      </c>
      <c r="E9">
        <v>9</v>
      </c>
      <c r="F9" t="s">
        <v>34</v>
      </c>
      <c r="G9" t="s">
        <v>714</v>
      </c>
      <c r="M9">
        <v>9</v>
      </c>
      <c r="N9" t="s">
        <v>34</v>
      </c>
      <c r="O9" t="s">
        <v>714</v>
      </c>
    </row>
    <row r="10" spans="1:23">
      <c r="A10" s="23" t="s">
        <v>708</v>
      </c>
      <c r="B10" s="24"/>
      <c r="C10">
        <v>27</v>
      </c>
      <c r="D10">
        <v>3</v>
      </c>
    </row>
    <row r="11" spans="1:23">
      <c r="A11" s="23" t="s">
        <v>709</v>
      </c>
      <c r="B11" s="24"/>
      <c r="C11">
        <v>33</v>
      </c>
      <c r="D11">
        <v>2</v>
      </c>
      <c r="N11" t="s">
        <v>27</v>
      </c>
      <c r="O11" t="s">
        <v>317</v>
      </c>
    </row>
    <row r="12" spans="1:23">
      <c r="A12" s="23" t="s">
        <v>710</v>
      </c>
      <c r="B12" s="24"/>
      <c r="C12">
        <v>34</v>
      </c>
      <c r="D12">
        <v>2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711</v>
      </c>
      <c r="B14" s="24"/>
      <c r="C14">
        <v>43</v>
      </c>
      <c r="D14">
        <v>45</v>
      </c>
      <c r="E14">
        <v>50</v>
      </c>
      <c r="F14">
        <v>70</v>
      </c>
      <c r="G14">
        <v>60</v>
      </c>
      <c r="N14" t="s">
        <v>68</v>
      </c>
      <c r="O14" t="s">
        <v>317</v>
      </c>
      <c r="P14" s="25"/>
      <c r="T14" s="25" t="str">
        <f t="shared" ref="T14:T20" si="0">IFERROR(IF(O14="","",R14*9/P14),"INF")</f>
        <v>INF</v>
      </c>
    </row>
    <row r="15" spans="1:23">
      <c r="A15" s="23" t="s">
        <v>712</v>
      </c>
      <c r="B15" s="24"/>
      <c r="C15">
        <v>61</v>
      </c>
      <c r="D15">
        <v>33</v>
      </c>
      <c r="E15">
        <v>40</v>
      </c>
      <c r="F15">
        <v>60</v>
      </c>
      <c r="G15">
        <v>55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713</v>
      </c>
      <c r="B17" s="24"/>
      <c r="C17">
        <v>43</v>
      </c>
      <c r="D17">
        <v>53</v>
      </c>
      <c r="E17">
        <v>50</v>
      </c>
      <c r="F17">
        <v>35</v>
      </c>
      <c r="G17">
        <v>65</v>
      </c>
      <c r="P17" s="25"/>
      <c r="T17" s="25" t="str">
        <f t="shared" si="0"/>
        <v/>
      </c>
    </row>
    <row r="18" spans="1:20">
      <c r="A18" s="23" t="s">
        <v>259</v>
      </c>
      <c r="B18" s="24"/>
      <c r="C18">
        <v>60</v>
      </c>
      <c r="D18">
        <v>48</v>
      </c>
      <c r="E18">
        <v>70</v>
      </c>
      <c r="F18">
        <v>20</v>
      </c>
      <c r="G18">
        <v>75</v>
      </c>
      <c r="P18" s="25"/>
      <c r="T18" s="25" t="str">
        <f t="shared" si="0"/>
        <v/>
      </c>
    </row>
    <row r="19" spans="1:20">
      <c r="A19" s="23" t="s">
        <v>714</v>
      </c>
      <c r="B19" s="24"/>
      <c r="C19">
        <v>33</v>
      </c>
      <c r="D19">
        <v>24</v>
      </c>
      <c r="E19">
        <v>60</v>
      </c>
      <c r="F19">
        <v>20</v>
      </c>
      <c r="G19">
        <v>65</v>
      </c>
      <c r="P19" s="25"/>
      <c r="T19" s="25" t="str">
        <f t="shared" si="0"/>
        <v/>
      </c>
    </row>
    <row r="20" spans="1:20">
      <c r="A20" s="23" t="s">
        <v>715</v>
      </c>
      <c r="B20" s="24"/>
      <c r="C20">
        <v>54</v>
      </c>
      <c r="D20">
        <v>42</v>
      </c>
      <c r="E20">
        <v>45</v>
      </c>
      <c r="F20">
        <v>20</v>
      </c>
      <c r="G20">
        <v>30</v>
      </c>
      <c r="P20" s="25"/>
      <c r="T20" s="25" t="str">
        <f t="shared" si="0"/>
        <v/>
      </c>
    </row>
    <row r="21" spans="1:20" ht="15" customHeight="1">
      <c r="A21" s="23" t="s">
        <v>716</v>
      </c>
      <c r="B21" s="24"/>
      <c r="C21">
        <v>43</v>
      </c>
      <c r="D21">
        <v>26</v>
      </c>
      <c r="E21">
        <v>60</v>
      </c>
      <c r="F21">
        <v>20</v>
      </c>
      <c r="G21">
        <v>60</v>
      </c>
      <c r="P21" s="25"/>
      <c r="T21" s="25" t="str">
        <f t="shared" ref="T21:T22" si="1">IF(O21="","",R21*9/P21)</f>
        <v/>
      </c>
    </row>
    <row r="22" spans="1:20">
      <c r="A22" s="23" t="s">
        <v>717</v>
      </c>
      <c r="B22" s="24"/>
      <c r="C22">
        <v>24</v>
      </c>
      <c r="D22">
        <v>30</v>
      </c>
      <c r="E22">
        <v>60</v>
      </c>
      <c r="F22">
        <v>20</v>
      </c>
      <c r="G22">
        <v>55</v>
      </c>
      <c r="P22" s="25"/>
      <c r="T22" s="25" t="str">
        <f t="shared" si="1"/>
        <v/>
      </c>
    </row>
    <row r="23" spans="1:20" ht="15">
      <c r="A23" s="22" t="s">
        <v>74</v>
      </c>
      <c r="B23" s="22"/>
      <c r="P23" s="25"/>
    </row>
    <row r="24" spans="1:20">
      <c r="A24" s="23" t="s">
        <v>718</v>
      </c>
      <c r="B24" s="24"/>
      <c r="C24">
        <v>57</v>
      </c>
      <c r="D24">
        <v>53</v>
      </c>
      <c r="E24">
        <v>75</v>
      </c>
      <c r="F24">
        <v>70</v>
      </c>
      <c r="G24">
        <v>60</v>
      </c>
    </row>
    <row r="25" spans="1:20">
      <c r="A25" s="23" t="s">
        <v>261</v>
      </c>
      <c r="B25" s="24"/>
      <c r="C25">
        <v>63</v>
      </c>
      <c r="D25">
        <v>58</v>
      </c>
      <c r="E25">
        <v>65</v>
      </c>
      <c r="F25">
        <v>75</v>
      </c>
      <c r="G25">
        <v>40</v>
      </c>
    </row>
    <row r="26" spans="1:20">
      <c r="A26" s="23" t="s">
        <v>262</v>
      </c>
      <c r="B26" s="24"/>
      <c r="C26">
        <v>70</v>
      </c>
      <c r="D26">
        <v>57</v>
      </c>
      <c r="E26">
        <v>55</v>
      </c>
      <c r="F26">
        <v>70</v>
      </c>
      <c r="G26">
        <v>45</v>
      </c>
    </row>
    <row r="27" spans="1:20">
      <c r="A27" s="23" t="s">
        <v>265</v>
      </c>
      <c r="B27" s="24"/>
      <c r="C27">
        <v>63</v>
      </c>
      <c r="D27">
        <v>77</v>
      </c>
      <c r="E27">
        <v>40</v>
      </c>
      <c r="F27">
        <v>45</v>
      </c>
      <c r="G27">
        <v>40</v>
      </c>
    </row>
    <row r="28" spans="1:20">
      <c r="A28" s="23" t="s">
        <v>278</v>
      </c>
      <c r="B28" s="24"/>
      <c r="C28">
        <v>54</v>
      </c>
      <c r="D28">
        <v>51</v>
      </c>
      <c r="E28">
        <v>70</v>
      </c>
      <c r="F28">
        <v>60</v>
      </c>
      <c r="G28">
        <v>70</v>
      </c>
    </row>
    <row r="29" spans="1:20" ht="14.25" customHeight="1">
      <c r="A29" s="23" t="s">
        <v>719</v>
      </c>
      <c r="C29">
        <v>20</v>
      </c>
      <c r="D29">
        <v>36</v>
      </c>
      <c r="E29">
        <v>50</v>
      </c>
      <c r="F29">
        <v>60</v>
      </c>
      <c r="G29">
        <v>50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260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317</v>
      </c>
      <c r="B46">
        <v>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704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705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264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706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227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707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708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709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710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711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712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713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259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714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715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716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717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ht="15">
      <c r="A66" s="22" t="s">
        <v>74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718</v>
      </c>
      <c r="B67">
        <v>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261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262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265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278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719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40"/>
  <dimension ref="A1:W73"/>
  <sheetViews>
    <sheetView topLeftCell="A43" workbookViewId="0">
      <selection activeCell="A47" sqref="A47"/>
    </sheetView>
  </sheetViews>
  <sheetFormatPr defaultRowHeight="12"/>
  <cols>
    <col min="1" max="1" width="18.28515625" customWidth="1"/>
    <col min="3" max="3" width="11.42578125" bestFit="1" customWidth="1"/>
  </cols>
  <sheetData>
    <row r="1" spans="1:23" ht="15">
      <c r="A1" s="22" t="s">
        <v>53</v>
      </c>
      <c r="B1" s="22"/>
      <c r="C1" t="s">
        <v>23</v>
      </c>
      <c r="D1" t="s">
        <v>24</v>
      </c>
      <c r="E1">
        <v>1</v>
      </c>
      <c r="F1" t="s">
        <v>32</v>
      </c>
      <c r="G1" t="s">
        <v>728</v>
      </c>
      <c r="I1">
        <v>1</v>
      </c>
      <c r="J1" t="s">
        <v>720</v>
      </c>
      <c r="M1">
        <v>1</v>
      </c>
      <c r="N1" t="s">
        <v>32</v>
      </c>
      <c r="O1" t="s">
        <v>728</v>
      </c>
    </row>
    <row r="2" spans="1:23">
      <c r="A2" s="23" t="s">
        <v>720</v>
      </c>
      <c r="B2" s="24"/>
      <c r="C2">
        <v>74</v>
      </c>
      <c r="D2">
        <v>1</v>
      </c>
      <c r="E2">
        <v>2</v>
      </c>
      <c r="F2" t="s">
        <v>33</v>
      </c>
      <c r="G2" t="s">
        <v>272</v>
      </c>
      <c r="I2">
        <v>2</v>
      </c>
      <c r="J2" t="s">
        <v>470</v>
      </c>
      <c r="M2">
        <v>2</v>
      </c>
      <c r="N2" t="s">
        <v>33</v>
      </c>
      <c r="O2" t="s">
        <v>272</v>
      </c>
    </row>
    <row r="3" spans="1:23">
      <c r="A3" s="23" t="s">
        <v>470</v>
      </c>
      <c r="B3" s="24"/>
      <c r="C3">
        <v>45</v>
      </c>
      <c r="D3">
        <v>1</v>
      </c>
      <c r="E3">
        <v>3</v>
      </c>
      <c r="F3" t="s">
        <v>31</v>
      </c>
      <c r="G3" t="s">
        <v>257</v>
      </c>
      <c r="I3">
        <v>3</v>
      </c>
      <c r="J3" t="s">
        <v>721</v>
      </c>
      <c r="M3">
        <v>3</v>
      </c>
      <c r="N3" t="s">
        <v>31</v>
      </c>
      <c r="O3" t="s">
        <v>257</v>
      </c>
    </row>
    <row r="4" spans="1:23">
      <c r="A4" s="23" t="s">
        <v>721</v>
      </c>
      <c r="B4" s="24"/>
      <c r="C4">
        <v>53</v>
      </c>
      <c r="D4">
        <v>1</v>
      </c>
      <c r="E4">
        <v>4</v>
      </c>
      <c r="F4" t="s">
        <v>35</v>
      </c>
      <c r="G4" t="s">
        <v>729</v>
      </c>
      <c r="I4">
        <v>4</v>
      </c>
      <c r="J4" t="s">
        <v>277</v>
      </c>
      <c r="M4">
        <v>4</v>
      </c>
      <c r="N4" t="s">
        <v>35</v>
      </c>
      <c r="O4" t="s">
        <v>729</v>
      </c>
    </row>
    <row r="5" spans="1:23">
      <c r="A5" s="23" t="s">
        <v>277</v>
      </c>
      <c r="B5" s="24"/>
      <c r="C5">
        <v>43</v>
      </c>
      <c r="D5">
        <v>1</v>
      </c>
      <c r="E5">
        <v>5</v>
      </c>
      <c r="F5" t="s">
        <v>29</v>
      </c>
      <c r="G5" t="s">
        <v>727</v>
      </c>
      <c r="M5">
        <v>5</v>
      </c>
      <c r="N5" t="s">
        <v>29</v>
      </c>
      <c r="O5" t="s">
        <v>727</v>
      </c>
    </row>
    <row r="6" spans="1:23">
      <c r="A6" s="23" t="s">
        <v>271</v>
      </c>
      <c r="B6" s="24"/>
      <c r="C6">
        <v>64</v>
      </c>
      <c r="D6">
        <v>3</v>
      </c>
      <c r="E6">
        <v>6</v>
      </c>
      <c r="F6" t="s">
        <v>37</v>
      </c>
      <c r="G6" t="s">
        <v>273</v>
      </c>
      <c r="M6">
        <v>6</v>
      </c>
      <c r="N6" t="s">
        <v>37</v>
      </c>
      <c r="O6" t="s">
        <v>273</v>
      </c>
    </row>
    <row r="7" spans="1:23">
      <c r="A7" s="23" t="s">
        <v>722</v>
      </c>
      <c r="B7" s="24"/>
      <c r="C7">
        <v>97</v>
      </c>
      <c r="D7">
        <v>3</v>
      </c>
      <c r="E7">
        <v>7</v>
      </c>
      <c r="F7" t="s">
        <v>34</v>
      </c>
      <c r="G7" t="s">
        <v>374</v>
      </c>
      <c r="M7">
        <v>7</v>
      </c>
      <c r="N7" t="s">
        <v>34</v>
      </c>
      <c r="O7" t="s">
        <v>374</v>
      </c>
    </row>
    <row r="8" spans="1:23">
      <c r="A8" s="23" t="s">
        <v>723</v>
      </c>
      <c r="B8" s="24"/>
      <c r="C8">
        <v>88</v>
      </c>
      <c r="D8">
        <v>2</v>
      </c>
      <c r="E8">
        <v>8</v>
      </c>
      <c r="F8" t="s">
        <v>36</v>
      </c>
      <c r="G8" t="s">
        <v>730</v>
      </c>
      <c r="M8">
        <v>8</v>
      </c>
      <c r="N8" t="s">
        <v>36</v>
      </c>
      <c r="O8" t="s">
        <v>730</v>
      </c>
    </row>
    <row r="9" spans="1:23">
      <c r="A9" s="23" t="s">
        <v>269</v>
      </c>
      <c r="B9" s="24"/>
      <c r="C9">
        <v>76</v>
      </c>
      <c r="D9">
        <v>3</v>
      </c>
      <c r="E9">
        <v>9</v>
      </c>
      <c r="F9" t="s">
        <v>27</v>
      </c>
      <c r="G9" t="s">
        <v>720</v>
      </c>
      <c r="M9">
        <v>9</v>
      </c>
      <c r="N9" t="s">
        <v>27</v>
      </c>
      <c r="O9" t="s">
        <v>721</v>
      </c>
    </row>
    <row r="10" spans="1:23">
      <c r="A10" s="23" t="s">
        <v>724</v>
      </c>
      <c r="B10" s="24"/>
      <c r="C10">
        <v>95</v>
      </c>
      <c r="D10">
        <v>3</v>
      </c>
    </row>
    <row r="11" spans="1:23">
      <c r="A11" s="23" t="s">
        <v>725</v>
      </c>
      <c r="B11" s="24"/>
      <c r="C11">
        <v>37</v>
      </c>
      <c r="D11">
        <v>2</v>
      </c>
      <c r="N11" t="s">
        <v>27</v>
      </c>
      <c r="O11" t="s">
        <v>721</v>
      </c>
    </row>
    <row r="12" spans="1:23">
      <c r="A12" s="23" t="s">
        <v>726</v>
      </c>
      <c r="B12" s="24"/>
      <c r="C12">
        <v>75</v>
      </c>
      <c r="D12">
        <v>2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727</v>
      </c>
      <c r="B14" s="24"/>
      <c r="C14">
        <v>56</v>
      </c>
      <c r="D14">
        <v>46</v>
      </c>
      <c r="E14">
        <v>55</v>
      </c>
      <c r="F14">
        <v>70</v>
      </c>
      <c r="G14">
        <v>65</v>
      </c>
      <c r="N14" t="s">
        <v>68</v>
      </c>
      <c r="O14" t="s">
        <v>721</v>
      </c>
      <c r="P14" s="25"/>
      <c r="T14" s="25" t="str">
        <f t="shared" ref="T14:T20" si="0">IFERROR(IF(O14="","",R14*9/P14),"INF")</f>
        <v>INF</v>
      </c>
    </row>
    <row r="15" spans="1:23">
      <c r="A15" s="23" t="s">
        <v>274</v>
      </c>
      <c r="B15" s="24"/>
      <c r="C15">
        <v>43</v>
      </c>
      <c r="D15">
        <v>54</v>
      </c>
      <c r="E15">
        <v>50</v>
      </c>
      <c r="F15">
        <v>60</v>
      </c>
      <c r="G15">
        <v>50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257</v>
      </c>
      <c r="B17" s="24"/>
      <c r="C17">
        <v>71</v>
      </c>
      <c r="D17">
        <v>72</v>
      </c>
      <c r="E17">
        <v>55</v>
      </c>
      <c r="F17">
        <v>20</v>
      </c>
      <c r="G17">
        <v>25</v>
      </c>
      <c r="P17" s="25"/>
      <c r="T17" s="25" t="str">
        <f t="shared" si="0"/>
        <v/>
      </c>
    </row>
    <row r="18" spans="1:20">
      <c r="A18" s="23" t="s">
        <v>728</v>
      </c>
      <c r="B18" s="24"/>
      <c r="C18">
        <v>53</v>
      </c>
      <c r="D18">
        <v>35</v>
      </c>
      <c r="E18">
        <v>70</v>
      </c>
      <c r="F18">
        <v>20</v>
      </c>
      <c r="G18">
        <v>70</v>
      </c>
      <c r="P18" s="25"/>
      <c r="T18" s="25" t="str">
        <f t="shared" si="0"/>
        <v/>
      </c>
    </row>
    <row r="19" spans="1:20">
      <c r="A19" s="23" t="s">
        <v>715</v>
      </c>
      <c r="B19" s="24"/>
      <c r="C19">
        <v>54</v>
      </c>
      <c r="D19">
        <v>53</v>
      </c>
      <c r="E19">
        <v>60</v>
      </c>
      <c r="F19">
        <v>20</v>
      </c>
      <c r="G19">
        <v>45</v>
      </c>
      <c r="P19" s="25"/>
      <c r="T19" s="25" t="str">
        <f t="shared" si="0"/>
        <v/>
      </c>
    </row>
    <row r="20" spans="1:20">
      <c r="A20" s="23" t="s">
        <v>732</v>
      </c>
      <c r="B20" s="24"/>
      <c r="C20">
        <v>20</v>
      </c>
      <c r="D20">
        <v>26</v>
      </c>
      <c r="E20">
        <v>70</v>
      </c>
      <c r="F20">
        <v>20</v>
      </c>
      <c r="G20">
        <v>60</v>
      </c>
      <c r="P20" s="25"/>
      <c r="T20" s="25" t="str">
        <f t="shared" si="0"/>
        <v/>
      </c>
    </row>
    <row r="21" spans="1:20">
      <c r="A21" s="23" t="s">
        <v>272</v>
      </c>
      <c r="B21" s="24"/>
      <c r="C21">
        <v>52</v>
      </c>
      <c r="D21">
        <v>45</v>
      </c>
      <c r="E21">
        <v>55</v>
      </c>
      <c r="F21">
        <v>20</v>
      </c>
      <c r="G21">
        <v>55</v>
      </c>
      <c r="P21" s="25"/>
      <c r="T21" s="25" t="str">
        <f t="shared" ref="T21:T22" si="1">IF(O21="","",R21*9/P21)</f>
        <v/>
      </c>
    </row>
    <row r="22" spans="1:20">
      <c r="A22" s="23" t="s">
        <v>374</v>
      </c>
      <c r="B22" s="24"/>
      <c r="C22">
        <v>21</v>
      </c>
      <c r="D22">
        <v>39</v>
      </c>
      <c r="E22">
        <v>65</v>
      </c>
      <c r="F22">
        <v>20</v>
      </c>
      <c r="G22">
        <v>65</v>
      </c>
      <c r="P22" s="25"/>
      <c r="T22" s="25" t="str">
        <f t="shared" si="1"/>
        <v/>
      </c>
    </row>
    <row r="23" spans="1:20" ht="15">
      <c r="A23" s="22" t="s">
        <v>74</v>
      </c>
      <c r="B23" s="22"/>
      <c r="P23" s="25"/>
    </row>
    <row r="24" spans="1:20">
      <c r="A24" s="23" t="s">
        <v>729</v>
      </c>
      <c r="B24" s="24"/>
      <c r="C24">
        <v>21</v>
      </c>
      <c r="D24">
        <v>39</v>
      </c>
      <c r="E24">
        <v>65</v>
      </c>
      <c r="F24">
        <v>60</v>
      </c>
      <c r="G24">
        <v>60</v>
      </c>
    </row>
    <row r="25" spans="1:20">
      <c r="A25" s="23" t="s">
        <v>730</v>
      </c>
      <c r="B25" s="24"/>
      <c r="C25">
        <v>18</v>
      </c>
      <c r="D25">
        <v>27</v>
      </c>
      <c r="E25">
        <v>65</v>
      </c>
      <c r="F25">
        <v>65</v>
      </c>
      <c r="G25">
        <v>60</v>
      </c>
    </row>
    <row r="26" spans="1:20">
      <c r="A26" s="23" t="s">
        <v>273</v>
      </c>
      <c r="B26" s="24"/>
      <c r="C26">
        <v>41</v>
      </c>
      <c r="D26">
        <v>52</v>
      </c>
      <c r="E26">
        <v>75</v>
      </c>
      <c r="F26">
        <v>70</v>
      </c>
      <c r="G26">
        <v>40</v>
      </c>
    </row>
    <row r="27" spans="1:20">
      <c r="A27" s="23" t="s">
        <v>731</v>
      </c>
      <c r="B27" s="24"/>
      <c r="C27">
        <v>56</v>
      </c>
      <c r="D27">
        <v>57</v>
      </c>
      <c r="E27">
        <v>60</v>
      </c>
      <c r="F27">
        <v>50</v>
      </c>
      <c r="G27">
        <v>45</v>
      </c>
    </row>
    <row r="28" spans="1:20">
      <c r="A28" s="23" t="s">
        <v>140</v>
      </c>
      <c r="B28" s="24"/>
      <c r="C28">
        <v>22</v>
      </c>
      <c r="D28">
        <v>36</v>
      </c>
      <c r="E28">
        <v>60</v>
      </c>
      <c r="F28">
        <v>60</v>
      </c>
      <c r="G28">
        <v>45</v>
      </c>
    </row>
    <row r="29" spans="1:20">
      <c r="A29" s="23" t="s">
        <v>299</v>
      </c>
      <c r="C29">
        <v>34</v>
      </c>
      <c r="D29">
        <v>65</v>
      </c>
      <c r="E29">
        <v>30</v>
      </c>
      <c r="F29">
        <v>30</v>
      </c>
      <c r="G29">
        <v>20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720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470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721</v>
      </c>
      <c r="B47">
        <v>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277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271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722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723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269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724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725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726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727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274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257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728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715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732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272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374</v>
      </c>
      <c r="B65">
        <v>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ht="15">
      <c r="A66" s="22" t="s">
        <v>74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729</v>
      </c>
      <c r="B67">
        <v>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730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273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731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140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299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41"/>
  <dimension ref="A1:W73"/>
  <sheetViews>
    <sheetView workbookViewId="0">
      <selection activeCell="A47" sqref="A47"/>
    </sheetView>
  </sheetViews>
  <sheetFormatPr defaultRowHeight="12"/>
  <cols>
    <col min="1" max="1" width="19.42578125" customWidth="1"/>
    <col min="3" max="3" width="11.42578125" bestFit="1" customWidth="1"/>
  </cols>
  <sheetData>
    <row r="1" spans="1:23" ht="15">
      <c r="A1" s="22" t="s">
        <v>53</v>
      </c>
      <c r="B1" s="22"/>
      <c r="C1" t="s">
        <v>23</v>
      </c>
      <c r="D1" t="s">
        <v>24</v>
      </c>
      <c r="E1">
        <v>1</v>
      </c>
      <c r="F1" t="s">
        <v>36</v>
      </c>
      <c r="G1" t="s">
        <v>289</v>
      </c>
      <c r="I1">
        <v>1</v>
      </c>
      <c r="J1" t="s">
        <v>100</v>
      </c>
      <c r="M1">
        <v>1</v>
      </c>
      <c r="N1" t="s">
        <v>36</v>
      </c>
      <c r="O1" t="s">
        <v>289</v>
      </c>
    </row>
    <row r="2" spans="1:23">
      <c r="A2" s="23" t="s">
        <v>100</v>
      </c>
      <c r="B2" s="24"/>
      <c r="C2">
        <v>78</v>
      </c>
      <c r="D2">
        <v>1</v>
      </c>
      <c r="E2">
        <v>2</v>
      </c>
      <c r="F2" t="s">
        <v>33</v>
      </c>
      <c r="G2" t="s">
        <v>428</v>
      </c>
      <c r="I2">
        <v>2</v>
      </c>
      <c r="J2" t="s">
        <v>280</v>
      </c>
      <c r="M2">
        <v>2</v>
      </c>
      <c r="N2" t="s">
        <v>33</v>
      </c>
      <c r="O2" t="s">
        <v>428</v>
      </c>
    </row>
    <row r="3" spans="1:23">
      <c r="A3" s="23" t="s">
        <v>280</v>
      </c>
      <c r="B3" s="24"/>
      <c r="C3">
        <v>66</v>
      </c>
      <c r="D3">
        <v>1</v>
      </c>
      <c r="E3">
        <v>3</v>
      </c>
      <c r="F3" t="s">
        <v>32</v>
      </c>
      <c r="G3" t="s">
        <v>282</v>
      </c>
      <c r="I3">
        <v>3</v>
      </c>
      <c r="J3" t="s">
        <v>293</v>
      </c>
      <c r="M3">
        <v>3</v>
      </c>
      <c r="N3" t="s">
        <v>32</v>
      </c>
      <c r="O3" t="s">
        <v>282</v>
      </c>
    </row>
    <row r="4" spans="1:23">
      <c r="A4" s="23" t="s">
        <v>293</v>
      </c>
      <c r="B4" s="24"/>
      <c r="C4">
        <v>48</v>
      </c>
      <c r="D4">
        <v>1</v>
      </c>
      <c r="E4">
        <v>4</v>
      </c>
      <c r="F4" t="s">
        <v>31</v>
      </c>
      <c r="G4" t="s">
        <v>287</v>
      </c>
      <c r="I4">
        <v>4</v>
      </c>
      <c r="J4" t="s">
        <v>283</v>
      </c>
      <c r="M4">
        <v>4</v>
      </c>
      <c r="N4" t="s">
        <v>31</v>
      </c>
      <c r="O4" t="s">
        <v>287</v>
      </c>
    </row>
    <row r="5" spans="1:23">
      <c r="A5" s="23" t="s">
        <v>283</v>
      </c>
      <c r="B5" s="24"/>
      <c r="C5">
        <v>73</v>
      </c>
      <c r="D5">
        <v>1</v>
      </c>
      <c r="E5">
        <v>5</v>
      </c>
      <c r="F5" t="s">
        <v>35</v>
      </c>
      <c r="G5" t="s">
        <v>284</v>
      </c>
      <c r="M5">
        <v>5</v>
      </c>
      <c r="N5" t="s">
        <v>35</v>
      </c>
      <c r="O5" t="s">
        <v>284</v>
      </c>
    </row>
    <row r="6" spans="1:23">
      <c r="A6" s="23" t="s">
        <v>294</v>
      </c>
      <c r="B6" s="24"/>
      <c r="C6">
        <v>61</v>
      </c>
      <c r="D6">
        <v>3</v>
      </c>
      <c r="E6">
        <v>6</v>
      </c>
      <c r="F6" t="s">
        <v>29</v>
      </c>
      <c r="G6" t="s">
        <v>292</v>
      </c>
      <c r="M6">
        <v>6</v>
      </c>
      <c r="N6" t="s">
        <v>29</v>
      </c>
      <c r="O6" t="s">
        <v>292</v>
      </c>
    </row>
    <row r="7" spans="1:23">
      <c r="A7" s="23" t="s">
        <v>286</v>
      </c>
      <c r="B7" s="24"/>
      <c r="C7">
        <v>54</v>
      </c>
      <c r="D7">
        <v>3</v>
      </c>
      <c r="E7">
        <v>7</v>
      </c>
      <c r="F7" t="s">
        <v>37</v>
      </c>
      <c r="G7" t="s">
        <v>737</v>
      </c>
      <c r="M7">
        <v>7</v>
      </c>
      <c r="N7" t="s">
        <v>37</v>
      </c>
      <c r="O7" t="s">
        <v>737</v>
      </c>
    </row>
    <row r="8" spans="1:23">
      <c r="A8" s="23" t="s">
        <v>733</v>
      </c>
      <c r="B8" s="24"/>
      <c r="C8">
        <v>62</v>
      </c>
      <c r="D8">
        <v>2</v>
      </c>
      <c r="E8">
        <v>8</v>
      </c>
      <c r="F8" t="s">
        <v>34</v>
      </c>
      <c r="G8" t="s">
        <v>279</v>
      </c>
      <c r="M8">
        <v>8</v>
      </c>
      <c r="N8" t="s">
        <v>34</v>
      </c>
      <c r="O8" t="s">
        <v>279</v>
      </c>
    </row>
    <row r="9" spans="1:23">
      <c r="A9" s="23" t="s">
        <v>295</v>
      </c>
      <c r="B9" s="24"/>
      <c r="C9">
        <v>78</v>
      </c>
      <c r="D9">
        <v>3</v>
      </c>
      <c r="E9">
        <v>9</v>
      </c>
      <c r="F9" t="s">
        <v>27</v>
      </c>
      <c r="G9" t="s">
        <v>100</v>
      </c>
      <c r="M9">
        <v>9</v>
      </c>
      <c r="N9" t="s">
        <v>27</v>
      </c>
      <c r="O9" t="s">
        <v>293</v>
      </c>
    </row>
    <row r="10" spans="1:23">
      <c r="A10" s="23" t="s">
        <v>296</v>
      </c>
      <c r="B10" s="24"/>
      <c r="C10">
        <v>26</v>
      </c>
      <c r="D10">
        <v>3</v>
      </c>
    </row>
    <row r="11" spans="1:23">
      <c r="A11" s="23" t="s">
        <v>281</v>
      </c>
      <c r="B11" s="24"/>
      <c r="C11">
        <v>44</v>
      </c>
      <c r="D11">
        <v>2</v>
      </c>
      <c r="N11" t="s">
        <v>27</v>
      </c>
      <c r="O11" t="s">
        <v>293</v>
      </c>
    </row>
    <row r="12" spans="1:23">
      <c r="A12" s="23" t="s">
        <v>734</v>
      </c>
      <c r="B12" s="24"/>
      <c r="C12">
        <v>27</v>
      </c>
      <c r="D12">
        <v>2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292</v>
      </c>
      <c r="B14" s="24"/>
      <c r="C14">
        <v>73</v>
      </c>
      <c r="D14">
        <v>59</v>
      </c>
      <c r="E14">
        <v>60</v>
      </c>
      <c r="F14">
        <v>70</v>
      </c>
      <c r="G14">
        <v>70</v>
      </c>
      <c r="N14" t="s">
        <v>68</v>
      </c>
      <c r="O14" t="s">
        <v>293</v>
      </c>
      <c r="P14" s="25"/>
      <c r="T14" s="25" t="str">
        <f t="shared" ref="T14:T20" si="0">IFERROR(IF(O14="","",R14*9/P14),"INF")</f>
        <v>INF</v>
      </c>
    </row>
    <row r="15" spans="1:23">
      <c r="A15" s="23" t="s">
        <v>735</v>
      </c>
      <c r="B15" s="24"/>
      <c r="C15">
        <v>38</v>
      </c>
      <c r="D15">
        <v>47</v>
      </c>
      <c r="E15">
        <v>50</v>
      </c>
      <c r="F15">
        <v>60</v>
      </c>
      <c r="G15">
        <v>40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287</v>
      </c>
      <c r="B17" s="24"/>
      <c r="C17">
        <v>58</v>
      </c>
      <c r="D17">
        <v>71</v>
      </c>
      <c r="E17">
        <v>55</v>
      </c>
      <c r="F17">
        <v>20</v>
      </c>
      <c r="G17">
        <v>30</v>
      </c>
      <c r="P17" s="25"/>
      <c r="T17" s="25" t="str">
        <f t="shared" si="0"/>
        <v/>
      </c>
    </row>
    <row r="18" spans="1:20">
      <c r="A18" s="23" t="s">
        <v>282</v>
      </c>
      <c r="B18" s="24"/>
      <c r="C18">
        <v>58</v>
      </c>
      <c r="D18">
        <v>59</v>
      </c>
      <c r="E18">
        <v>70</v>
      </c>
      <c r="F18">
        <v>20</v>
      </c>
      <c r="G18">
        <v>65</v>
      </c>
      <c r="P18" s="25"/>
      <c r="T18" s="25" t="str">
        <f t="shared" si="0"/>
        <v/>
      </c>
    </row>
    <row r="19" spans="1:20">
      <c r="A19" s="23" t="s">
        <v>279</v>
      </c>
      <c r="B19" s="24"/>
      <c r="C19">
        <v>40</v>
      </c>
      <c r="D19">
        <v>45</v>
      </c>
      <c r="E19">
        <v>70</v>
      </c>
      <c r="F19">
        <v>20</v>
      </c>
      <c r="G19">
        <v>75</v>
      </c>
      <c r="P19" s="25"/>
      <c r="T19" s="25" t="str">
        <f t="shared" si="0"/>
        <v/>
      </c>
    </row>
    <row r="20" spans="1:20">
      <c r="A20" s="23" t="s">
        <v>428</v>
      </c>
      <c r="B20" s="24"/>
      <c r="C20">
        <v>71</v>
      </c>
      <c r="D20">
        <v>47</v>
      </c>
      <c r="E20">
        <v>65</v>
      </c>
      <c r="F20">
        <v>20</v>
      </c>
      <c r="G20">
        <v>75</v>
      </c>
      <c r="P20" s="25"/>
      <c r="T20" s="25" t="str">
        <f t="shared" si="0"/>
        <v/>
      </c>
    </row>
    <row r="21" spans="1:20">
      <c r="A21" s="23" t="s">
        <v>736</v>
      </c>
      <c r="B21" s="24"/>
      <c r="C21">
        <v>48</v>
      </c>
      <c r="D21">
        <v>42</v>
      </c>
      <c r="E21">
        <v>75</v>
      </c>
      <c r="F21">
        <v>20</v>
      </c>
      <c r="G21">
        <v>55</v>
      </c>
      <c r="P21" s="25"/>
      <c r="T21" s="25" t="str">
        <f t="shared" ref="T21:T22" si="1">IF(O21="","",R21*9/P21)</f>
        <v/>
      </c>
    </row>
    <row r="22" spans="1:20">
      <c r="A22" s="23" t="s">
        <v>298</v>
      </c>
      <c r="B22" s="24"/>
      <c r="C22">
        <v>13</v>
      </c>
      <c r="D22">
        <v>36</v>
      </c>
      <c r="E22">
        <v>40</v>
      </c>
      <c r="F22">
        <v>20</v>
      </c>
      <c r="G22">
        <v>60</v>
      </c>
      <c r="P22" s="25"/>
      <c r="T22" s="25" t="str">
        <f t="shared" si="1"/>
        <v/>
      </c>
    </row>
    <row r="23" spans="1:20" ht="15">
      <c r="A23" s="22" t="s">
        <v>74</v>
      </c>
      <c r="B23" s="22"/>
      <c r="P23" s="25"/>
    </row>
    <row r="24" spans="1:20">
      <c r="A24" s="23" t="s">
        <v>737</v>
      </c>
      <c r="B24" s="24"/>
      <c r="C24">
        <v>58</v>
      </c>
      <c r="D24">
        <v>59</v>
      </c>
      <c r="E24">
        <v>50</v>
      </c>
      <c r="F24">
        <v>55</v>
      </c>
      <c r="G24">
        <v>55</v>
      </c>
    </row>
    <row r="25" spans="1:20">
      <c r="A25" s="23" t="s">
        <v>289</v>
      </c>
      <c r="B25" s="24"/>
      <c r="C25">
        <v>49</v>
      </c>
      <c r="D25">
        <v>56</v>
      </c>
      <c r="E25">
        <v>80</v>
      </c>
      <c r="F25">
        <v>75</v>
      </c>
      <c r="G25">
        <v>75</v>
      </c>
    </row>
    <row r="26" spans="1:20">
      <c r="A26" s="23" t="s">
        <v>284</v>
      </c>
      <c r="B26" s="24"/>
      <c r="C26">
        <v>70</v>
      </c>
      <c r="D26">
        <v>76</v>
      </c>
      <c r="E26">
        <v>65</v>
      </c>
      <c r="F26">
        <v>70</v>
      </c>
      <c r="G26">
        <v>45</v>
      </c>
    </row>
    <row r="27" spans="1:20">
      <c r="A27" s="23" t="s">
        <v>738</v>
      </c>
      <c r="B27" s="24"/>
      <c r="C27">
        <v>54</v>
      </c>
      <c r="D27">
        <v>58</v>
      </c>
      <c r="E27">
        <v>60</v>
      </c>
      <c r="F27">
        <v>60</v>
      </c>
      <c r="G27">
        <v>50</v>
      </c>
    </row>
    <row r="28" spans="1:20">
      <c r="A28" s="23" t="s">
        <v>422</v>
      </c>
      <c r="B28" s="24"/>
      <c r="C28">
        <v>61</v>
      </c>
      <c r="D28">
        <v>67</v>
      </c>
      <c r="E28">
        <v>55</v>
      </c>
      <c r="F28">
        <v>55</v>
      </c>
      <c r="G28">
        <v>60</v>
      </c>
    </row>
    <row r="29" spans="1:20">
      <c r="A29" s="23" t="s">
        <v>739</v>
      </c>
      <c r="B29" s="24"/>
      <c r="C29">
        <v>21</v>
      </c>
      <c r="D29">
        <v>41</v>
      </c>
      <c r="E29">
        <v>70</v>
      </c>
      <c r="F29">
        <v>60</v>
      </c>
      <c r="G29">
        <v>60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100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280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293</v>
      </c>
      <c r="B47">
        <v>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283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294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286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733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295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296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281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734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292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735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287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282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279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428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736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298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ht="15">
      <c r="A66" s="22" t="s">
        <v>74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737</v>
      </c>
      <c r="B67">
        <v>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289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284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738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422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739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42"/>
  <dimension ref="A1:OP73"/>
  <sheetViews>
    <sheetView workbookViewId="0">
      <selection activeCell="A46" sqref="A46"/>
    </sheetView>
  </sheetViews>
  <sheetFormatPr defaultRowHeight="12"/>
  <cols>
    <col min="1" max="1" width="21.140625" customWidth="1"/>
    <col min="3" max="3" width="11.42578125" bestFit="1" customWidth="1"/>
  </cols>
  <sheetData>
    <row r="1" spans="1:406" ht="15">
      <c r="A1" s="22" t="s">
        <v>53</v>
      </c>
      <c r="B1" s="22"/>
      <c r="C1" t="s">
        <v>23</v>
      </c>
      <c r="D1" t="s">
        <v>24</v>
      </c>
      <c r="E1">
        <v>1</v>
      </c>
      <c r="F1" t="s">
        <v>36</v>
      </c>
      <c r="G1" t="s">
        <v>750</v>
      </c>
      <c r="I1">
        <v>1</v>
      </c>
      <c r="J1" t="s">
        <v>301</v>
      </c>
      <c r="M1">
        <v>1</v>
      </c>
      <c r="N1" t="s">
        <v>36</v>
      </c>
      <c r="O1" t="s">
        <v>750</v>
      </c>
    </row>
    <row r="2" spans="1:406">
      <c r="A2" s="23" t="s">
        <v>301</v>
      </c>
      <c r="B2" s="24"/>
      <c r="C2">
        <v>30</v>
      </c>
      <c r="D2">
        <v>1</v>
      </c>
      <c r="E2">
        <v>2</v>
      </c>
      <c r="F2" t="s">
        <v>35</v>
      </c>
      <c r="G2" t="s">
        <v>749</v>
      </c>
      <c r="I2">
        <v>2</v>
      </c>
      <c r="J2" t="s">
        <v>304</v>
      </c>
      <c r="M2">
        <v>2</v>
      </c>
      <c r="N2" t="s">
        <v>35</v>
      </c>
      <c r="O2" t="s">
        <v>749</v>
      </c>
    </row>
    <row r="3" spans="1:406">
      <c r="A3" s="23" t="s">
        <v>304</v>
      </c>
      <c r="B3" s="24"/>
      <c r="C3">
        <v>22</v>
      </c>
      <c r="D3">
        <v>1</v>
      </c>
      <c r="E3">
        <v>3</v>
      </c>
      <c r="F3" t="s">
        <v>32</v>
      </c>
      <c r="G3" t="s">
        <v>745</v>
      </c>
      <c r="I3">
        <v>3</v>
      </c>
      <c r="J3" t="s">
        <v>311</v>
      </c>
      <c r="M3">
        <v>3</v>
      </c>
      <c r="N3" t="s">
        <v>32</v>
      </c>
      <c r="O3" t="s">
        <v>745</v>
      </c>
    </row>
    <row r="4" spans="1:406">
      <c r="A4" s="23" t="s">
        <v>311</v>
      </c>
      <c r="B4" s="24"/>
      <c r="C4">
        <v>45</v>
      </c>
      <c r="D4">
        <v>1</v>
      </c>
      <c r="E4">
        <v>4</v>
      </c>
      <c r="F4" t="s">
        <v>31</v>
      </c>
      <c r="G4" t="s">
        <v>744</v>
      </c>
      <c r="I4">
        <v>4</v>
      </c>
      <c r="J4" t="s">
        <v>312</v>
      </c>
      <c r="M4">
        <v>4</v>
      </c>
      <c r="N4" t="s">
        <v>31</v>
      </c>
      <c r="O4" t="s">
        <v>744</v>
      </c>
    </row>
    <row r="5" spans="1:406">
      <c r="A5" s="23" t="s">
        <v>312</v>
      </c>
      <c r="B5" s="24"/>
      <c r="C5">
        <v>47</v>
      </c>
      <c r="D5">
        <v>1</v>
      </c>
      <c r="E5">
        <v>5</v>
      </c>
      <c r="F5" t="s">
        <v>29</v>
      </c>
      <c r="G5" t="s">
        <v>309</v>
      </c>
      <c r="M5">
        <v>5</v>
      </c>
      <c r="N5" t="s">
        <v>29</v>
      </c>
      <c r="O5" t="s">
        <v>309</v>
      </c>
    </row>
    <row r="6" spans="1:406">
      <c r="A6" s="23" t="s">
        <v>464</v>
      </c>
      <c r="B6" s="24"/>
      <c r="C6">
        <v>55</v>
      </c>
      <c r="D6">
        <v>3</v>
      </c>
      <c r="E6">
        <v>6</v>
      </c>
      <c r="F6" t="s">
        <v>33</v>
      </c>
      <c r="G6" t="s">
        <v>747</v>
      </c>
      <c r="M6">
        <v>6</v>
      </c>
      <c r="N6" t="s">
        <v>33</v>
      </c>
      <c r="O6" t="s">
        <v>747</v>
      </c>
    </row>
    <row r="7" spans="1:406">
      <c r="A7" s="23" t="s">
        <v>740</v>
      </c>
      <c r="B7" s="24"/>
      <c r="C7">
        <v>77</v>
      </c>
      <c r="D7">
        <v>3</v>
      </c>
      <c r="E7">
        <v>7</v>
      </c>
      <c r="F7" t="s">
        <v>37</v>
      </c>
      <c r="G7" t="s">
        <v>751</v>
      </c>
      <c r="M7">
        <v>7</v>
      </c>
      <c r="N7" t="s">
        <v>37</v>
      </c>
      <c r="O7" t="s">
        <v>751</v>
      </c>
    </row>
    <row r="8" spans="1:406">
      <c r="A8" s="23" t="s">
        <v>741</v>
      </c>
      <c r="B8" s="24"/>
      <c r="C8">
        <v>63</v>
      </c>
      <c r="D8">
        <v>3</v>
      </c>
      <c r="E8">
        <v>8</v>
      </c>
      <c r="F8" t="s">
        <v>34</v>
      </c>
      <c r="G8" t="s">
        <v>746</v>
      </c>
      <c r="M8">
        <v>8</v>
      </c>
      <c r="N8" t="s">
        <v>34</v>
      </c>
      <c r="O8" t="s">
        <v>746</v>
      </c>
    </row>
    <row r="9" spans="1:406">
      <c r="A9" s="23" t="s">
        <v>460</v>
      </c>
      <c r="B9" s="24"/>
      <c r="C9">
        <v>55</v>
      </c>
      <c r="D9">
        <v>2</v>
      </c>
      <c r="E9">
        <v>9</v>
      </c>
      <c r="F9" t="s">
        <v>27</v>
      </c>
      <c r="G9" t="s">
        <v>301</v>
      </c>
      <c r="M9">
        <v>9</v>
      </c>
      <c r="N9" t="s">
        <v>27</v>
      </c>
      <c r="O9" t="s">
        <v>304</v>
      </c>
      <c r="OP9" t="s">
        <v>310</v>
      </c>
    </row>
    <row r="10" spans="1:406">
      <c r="A10" s="23" t="s">
        <v>218</v>
      </c>
      <c r="B10" s="24"/>
      <c r="C10">
        <v>39</v>
      </c>
      <c r="D10">
        <v>3</v>
      </c>
    </row>
    <row r="11" spans="1:406">
      <c r="A11" s="23" t="s">
        <v>742</v>
      </c>
      <c r="B11" s="24"/>
      <c r="C11">
        <v>15</v>
      </c>
      <c r="D11">
        <v>2</v>
      </c>
      <c r="N11" t="s">
        <v>27</v>
      </c>
      <c r="O11" t="s">
        <v>304</v>
      </c>
    </row>
    <row r="12" spans="1:406">
      <c r="A12" s="23" t="s">
        <v>743</v>
      </c>
      <c r="B12" s="24"/>
      <c r="C12">
        <v>34</v>
      </c>
      <c r="D12">
        <v>2</v>
      </c>
    </row>
    <row r="13" spans="1:406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406">
      <c r="A14" s="23" t="s">
        <v>309</v>
      </c>
      <c r="B14" s="24"/>
      <c r="C14">
        <v>44</v>
      </c>
      <c r="D14">
        <v>51</v>
      </c>
      <c r="E14">
        <v>35</v>
      </c>
      <c r="F14">
        <v>65</v>
      </c>
      <c r="G14">
        <v>40</v>
      </c>
      <c r="N14" t="s">
        <v>68</v>
      </c>
      <c r="O14" t="s">
        <v>304</v>
      </c>
      <c r="P14" s="25"/>
      <c r="T14" s="25" t="str">
        <f t="shared" ref="T14:T20" si="0">IFERROR(IF(O14="","",R14*9/P14),"INF")</f>
        <v>INF</v>
      </c>
      <c r="Y14">
        <v>0</v>
      </c>
      <c r="Z14">
        <v>0</v>
      </c>
    </row>
    <row r="15" spans="1:406">
      <c r="A15" s="23" t="s">
        <v>175</v>
      </c>
      <c r="B15" s="24"/>
      <c r="C15">
        <v>-2</v>
      </c>
      <c r="D15">
        <v>30</v>
      </c>
      <c r="E15">
        <v>40</v>
      </c>
      <c r="F15">
        <v>60</v>
      </c>
      <c r="G15">
        <v>60</v>
      </c>
      <c r="P15" s="25"/>
      <c r="T15" s="25" t="str">
        <f t="shared" si="0"/>
        <v/>
      </c>
      <c r="Y15">
        <v>0</v>
      </c>
      <c r="Z15">
        <v>0</v>
      </c>
    </row>
    <row r="16" spans="1:406" ht="15">
      <c r="A16" s="22" t="s">
        <v>72</v>
      </c>
      <c r="B16" s="22"/>
      <c r="P16" s="25"/>
      <c r="T16" s="25" t="str">
        <f t="shared" si="0"/>
        <v/>
      </c>
      <c r="Y16">
        <v>0</v>
      </c>
      <c r="Z16">
        <v>0</v>
      </c>
    </row>
    <row r="17" spans="1:20">
      <c r="A17" s="23" t="s">
        <v>744</v>
      </c>
      <c r="B17" s="24"/>
      <c r="C17">
        <v>42</v>
      </c>
      <c r="D17">
        <v>53</v>
      </c>
      <c r="E17">
        <v>25</v>
      </c>
      <c r="F17">
        <v>20</v>
      </c>
      <c r="G17">
        <v>45</v>
      </c>
      <c r="P17" s="25"/>
      <c r="T17" s="25" t="str">
        <f t="shared" si="0"/>
        <v/>
      </c>
    </row>
    <row r="18" spans="1:20">
      <c r="A18" s="23" t="s">
        <v>745</v>
      </c>
      <c r="B18" s="24"/>
      <c r="C18">
        <v>70</v>
      </c>
      <c r="D18">
        <v>62</v>
      </c>
      <c r="E18">
        <v>35</v>
      </c>
      <c r="F18">
        <v>20</v>
      </c>
      <c r="G18">
        <v>60</v>
      </c>
      <c r="P18" s="25"/>
      <c r="T18" s="25" t="str">
        <f t="shared" si="0"/>
        <v/>
      </c>
    </row>
    <row r="19" spans="1:20">
      <c r="A19" s="23" t="s">
        <v>746</v>
      </c>
      <c r="B19" s="24"/>
      <c r="C19">
        <v>47</v>
      </c>
      <c r="D19">
        <v>46</v>
      </c>
      <c r="E19">
        <v>60</v>
      </c>
      <c r="F19">
        <v>20</v>
      </c>
      <c r="G19">
        <v>65</v>
      </c>
      <c r="P19" s="25"/>
      <c r="T19" s="25" t="str">
        <f t="shared" si="0"/>
        <v/>
      </c>
    </row>
    <row r="20" spans="1:20">
      <c r="A20" s="23" t="s">
        <v>747</v>
      </c>
      <c r="B20" s="24"/>
      <c r="C20">
        <v>47</v>
      </c>
      <c r="D20">
        <v>62</v>
      </c>
      <c r="E20">
        <v>25</v>
      </c>
      <c r="F20">
        <v>20</v>
      </c>
      <c r="G20">
        <v>15</v>
      </c>
      <c r="P20" s="25"/>
      <c r="T20" s="25" t="str">
        <f t="shared" si="0"/>
        <v/>
      </c>
    </row>
    <row r="21" spans="1:20">
      <c r="A21" s="23" t="s">
        <v>639</v>
      </c>
      <c r="B21" s="24"/>
      <c r="C21">
        <v>19</v>
      </c>
      <c r="D21">
        <v>27</v>
      </c>
      <c r="E21">
        <v>60</v>
      </c>
      <c r="F21">
        <v>20</v>
      </c>
      <c r="G21">
        <v>55</v>
      </c>
      <c r="P21" s="25"/>
      <c r="T21" s="25" t="str">
        <f t="shared" ref="T21:T22" si="1">IF(O21="","",R21*9/P21)</f>
        <v/>
      </c>
    </row>
    <row r="22" spans="1:20">
      <c r="A22" s="23" t="s">
        <v>330</v>
      </c>
      <c r="B22" s="24"/>
      <c r="C22">
        <v>6</v>
      </c>
      <c r="D22">
        <v>23</v>
      </c>
      <c r="E22">
        <v>55</v>
      </c>
      <c r="F22">
        <v>20</v>
      </c>
      <c r="G22">
        <v>65</v>
      </c>
      <c r="P22" s="25"/>
      <c r="T22" s="25" t="str">
        <f t="shared" si="1"/>
        <v/>
      </c>
    </row>
    <row r="23" spans="1:20">
      <c r="A23" s="23" t="s">
        <v>748</v>
      </c>
      <c r="B23" s="24"/>
      <c r="C23">
        <v>29</v>
      </c>
      <c r="D23">
        <v>29</v>
      </c>
      <c r="E23">
        <v>70</v>
      </c>
      <c r="F23">
        <v>20</v>
      </c>
      <c r="G23">
        <v>80</v>
      </c>
      <c r="P23" s="25"/>
    </row>
    <row r="24" spans="1:20" ht="15">
      <c r="A24" s="22" t="s">
        <v>74</v>
      </c>
      <c r="B24" s="22"/>
    </row>
    <row r="25" spans="1:20">
      <c r="A25" s="23" t="s">
        <v>749</v>
      </c>
      <c r="B25" s="24"/>
      <c r="C25">
        <v>71</v>
      </c>
      <c r="D25">
        <v>50</v>
      </c>
      <c r="E25">
        <v>75</v>
      </c>
      <c r="F25">
        <v>70</v>
      </c>
      <c r="G25">
        <v>60</v>
      </c>
    </row>
    <row r="26" spans="1:20">
      <c r="A26" s="23" t="s">
        <v>750</v>
      </c>
      <c r="B26" s="24"/>
      <c r="C26">
        <v>64</v>
      </c>
      <c r="D26">
        <v>60</v>
      </c>
      <c r="E26">
        <v>60</v>
      </c>
      <c r="F26">
        <v>60</v>
      </c>
      <c r="G26">
        <v>70</v>
      </c>
    </row>
    <row r="27" spans="1:20">
      <c r="A27" s="23" t="s">
        <v>751</v>
      </c>
      <c r="B27" s="24"/>
      <c r="C27">
        <v>59</v>
      </c>
      <c r="D27">
        <v>46</v>
      </c>
      <c r="E27">
        <v>70</v>
      </c>
      <c r="F27">
        <v>50</v>
      </c>
      <c r="G27">
        <v>60</v>
      </c>
    </row>
    <row r="28" spans="1:20">
      <c r="A28" s="23" t="s">
        <v>198</v>
      </c>
      <c r="B28" s="24"/>
      <c r="C28">
        <v>36</v>
      </c>
      <c r="D28">
        <v>53</v>
      </c>
      <c r="E28">
        <v>55</v>
      </c>
      <c r="F28">
        <v>60</v>
      </c>
      <c r="G28">
        <v>40</v>
      </c>
    </row>
    <row r="29" spans="1:20">
      <c r="A29" s="23" t="s">
        <v>240</v>
      </c>
      <c r="B29" s="24"/>
      <c r="C29">
        <v>6</v>
      </c>
      <c r="D29">
        <v>23</v>
      </c>
      <c r="E29">
        <v>60</v>
      </c>
      <c r="F29">
        <v>65</v>
      </c>
      <c r="G29">
        <v>60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301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304</v>
      </c>
      <c r="B46">
        <v>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311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312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464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740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741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460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218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742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743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309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175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744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745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746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747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639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330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23" t="s">
        <v>748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ht="15">
      <c r="A67" s="22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749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750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751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198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240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43"/>
  <dimension ref="A1:W73"/>
  <sheetViews>
    <sheetView workbookViewId="0">
      <selection activeCell="A45" sqref="A45"/>
    </sheetView>
  </sheetViews>
  <sheetFormatPr defaultRowHeight="12"/>
  <cols>
    <col min="1" max="1" width="20.42578125" customWidth="1"/>
    <col min="3" max="3" width="11.42578125" bestFit="1" customWidth="1"/>
  </cols>
  <sheetData>
    <row r="1" spans="1:23" ht="15">
      <c r="A1" s="22" t="s">
        <v>53</v>
      </c>
      <c r="B1" s="22"/>
      <c r="C1" t="s">
        <v>23</v>
      </c>
      <c r="D1" t="s">
        <v>24</v>
      </c>
      <c r="E1">
        <v>1</v>
      </c>
      <c r="F1" t="s">
        <v>34</v>
      </c>
      <c r="G1" t="s">
        <v>760</v>
      </c>
      <c r="I1">
        <v>1</v>
      </c>
      <c r="J1" t="s">
        <v>85</v>
      </c>
      <c r="M1">
        <v>1</v>
      </c>
      <c r="N1" t="s">
        <v>34</v>
      </c>
      <c r="O1" t="s">
        <v>760</v>
      </c>
    </row>
    <row r="2" spans="1:23">
      <c r="A2" s="23" t="s">
        <v>85</v>
      </c>
      <c r="B2" s="24"/>
      <c r="C2">
        <v>77</v>
      </c>
      <c r="D2">
        <v>1</v>
      </c>
      <c r="E2">
        <v>2</v>
      </c>
      <c r="F2" t="s">
        <v>33</v>
      </c>
      <c r="G2" t="s">
        <v>318</v>
      </c>
      <c r="I2">
        <v>2</v>
      </c>
      <c r="J2" t="s">
        <v>327</v>
      </c>
      <c r="M2">
        <v>2</v>
      </c>
      <c r="N2" t="s">
        <v>33</v>
      </c>
      <c r="O2" t="s">
        <v>318</v>
      </c>
    </row>
    <row r="3" spans="1:23">
      <c r="A3" s="23" t="s">
        <v>327</v>
      </c>
      <c r="B3" s="24"/>
      <c r="C3">
        <v>60</v>
      </c>
      <c r="D3">
        <v>1</v>
      </c>
      <c r="E3">
        <v>3</v>
      </c>
      <c r="F3" t="s">
        <v>36</v>
      </c>
      <c r="G3" t="s">
        <v>321</v>
      </c>
      <c r="I3">
        <v>3</v>
      </c>
      <c r="J3" t="s">
        <v>752</v>
      </c>
      <c r="M3">
        <v>3</v>
      </c>
      <c r="N3" t="s">
        <v>36</v>
      </c>
      <c r="O3" t="s">
        <v>321</v>
      </c>
    </row>
    <row r="4" spans="1:23">
      <c r="A4" s="23" t="s">
        <v>752</v>
      </c>
      <c r="B4" s="24"/>
      <c r="C4">
        <v>65</v>
      </c>
      <c r="D4">
        <v>1</v>
      </c>
      <c r="E4">
        <v>4</v>
      </c>
      <c r="F4" t="s">
        <v>54</v>
      </c>
      <c r="G4" t="s">
        <v>763</v>
      </c>
      <c r="I4">
        <v>4</v>
      </c>
      <c r="J4" t="s">
        <v>58</v>
      </c>
      <c r="M4">
        <v>4</v>
      </c>
      <c r="N4" t="s">
        <v>54</v>
      </c>
      <c r="O4" t="s">
        <v>763</v>
      </c>
    </row>
    <row r="5" spans="1:23">
      <c r="A5" s="23" t="s">
        <v>58</v>
      </c>
      <c r="B5" s="24"/>
      <c r="C5">
        <v>60</v>
      </c>
      <c r="D5">
        <v>1</v>
      </c>
      <c r="E5">
        <v>5</v>
      </c>
      <c r="F5" t="s">
        <v>35</v>
      </c>
      <c r="G5" t="s">
        <v>325</v>
      </c>
      <c r="M5">
        <v>5</v>
      </c>
      <c r="N5" t="s">
        <v>35</v>
      </c>
      <c r="O5" t="s">
        <v>325</v>
      </c>
    </row>
    <row r="6" spans="1:23">
      <c r="A6" s="23" t="s">
        <v>753</v>
      </c>
      <c r="B6" s="24"/>
      <c r="C6">
        <v>93</v>
      </c>
      <c r="D6">
        <v>3</v>
      </c>
      <c r="E6">
        <v>6</v>
      </c>
      <c r="F6" t="s">
        <v>32</v>
      </c>
      <c r="G6" t="s">
        <v>316</v>
      </c>
      <c r="M6">
        <v>6</v>
      </c>
      <c r="N6" t="s">
        <v>32</v>
      </c>
      <c r="O6" t="s">
        <v>316</v>
      </c>
    </row>
    <row r="7" spans="1:23">
      <c r="A7" s="23" t="s">
        <v>754</v>
      </c>
      <c r="B7" s="24"/>
      <c r="C7">
        <v>92</v>
      </c>
      <c r="D7">
        <v>3</v>
      </c>
      <c r="E7">
        <v>7</v>
      </c>
      <c r="F7" t="s">
        <v>37</v>
      </c>
      <c r="G7" t="s">
        <v>762</v>
      </c>
      <c r="M7">
        <v>7</v>
      </c>
      <c r="N7" t="s">
        <v>37</v>
      </c>
      <c r="O7" t="s">
        <v>762</v>
      </c>
    </row>
    <row r="8" spans="1:23">
      <c r="A8" s="23" t="s">
        <v>755</v>
      </c>
      <c r="B8" s="24"/>
      <c r="C8">
        <v>72</v>
      </c>
      <c r="D8">
        <v>3</v>
      </c>
      <c r="E8">
        <v>8</v>
      </c>
      <c r="F8" t="s">
        <v>29</v>
      </c>
      <c r="G8" t="s">
        <v>757</v>
      </c>
      <c r="M8">
        <v>8</v>
      </c>
      <c r="N8" t="s">
        <v>29</v>
      </c>
      <c r="O8" t="s">
        <v>757</v>
      </c>
    </row>
    <row r="9" spans="1:23">
      <c r="A9" s="23" t="s">
        <v>322</v>
      </c>
      <c r="B9" s="24"/>
      <c r="C9">
        <v>57</v>
      </c>
      <c r="D9">
        <v>3</v>
      </c>
      <c r="E9">
        <v>9</v>
      </c>
      <c r="F9" t="s">
        <v>31</v>
      </c>
      <c r="G9" t="s">
        <v>759</v>
      </c>
      <c r="M9">
        <v>9</v>
      </c>
      <c r="N9" t="s">
        <v>31</v>
      </c>
      <c r="O9" t="s">
        <v>759</v>
      </c>
    </row>
    <row r="10" spans="1:23">
      <c r="A10" s="23" t="s">
        <v>756</v>
      </c>
      <c r="B10" s="24"/>
      <c r="C10">
        <v>70</v>
      </c>
      <c r="D10">
        <v>3</v>
      </c>
    </row>
    <row r="11" spans="1:23">
      <c r="A11" s="23" t="s">
        <v>324</v>
      </c>
      <c r="B11" s="24"/>
      <c r="C11">
        <v>35</v>
      </c>
      <c r="D11">
        <v>2</v>
      </c>
      <c r="N11" t="s">
        <v>27</v>
      </c>
      <c r="O11" t="s">
        <v>85</v>
      </c>
    </row>
    <row r="12" spans="1:23">
      <c r="A12" s="23" t="s">
        <v>320</v>
      </c>
      <c r="B12" s="24"/>
      <c r="C12">
        <v>27</v>
      </c>
      <c r="D12">
        <v>2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757</v>
      </c>
      <c r="B14" s="24"/>
      <c r="C14">
        <v>38</v>
      </c>
      <c r="D14">
        <v>34</v>
      </c>
      <c r="E14">
        <v>25</v>
      </c>
      <c r="F14">
        <v>75</v>
      </c>
      <c r="G14">
        <v>60</v>
      </c>
      <c r="N14" t="s">
        <v>68</v>
      </c>
      <c r="O14" t="s">
        <v>85</v>
      </c>
      <c r="P14" s="25"/>
      <c r="T14" s="25" t="str">
        <f t="shared" ref="T14:T20" si="0">IFERROR(IF(O14="","",R14*9/P14),"INF")</f>
        <v>INF</v>
      </c>
    </row>
    <row r="15" spans="1:23">
      <c r="A15" s="23" t="s">
        <v>758</v>
      </c>
      <c r="B15" s="24"/>
      <c r="C15">
        <v>22</v>
      </c>
      <c r="D15">
        <v>32</v>
      </c>
      <c r="E15">
        <v>45</v>
      </c>
      <c r="F15">
        <v>60</v>
      </c>
      <c r="G15">
        <v>55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759</v>
      </c>
      <c r="B17" s="24"/>
      <c r="C17">
        <v>47</v>
      </c>
      <c r="D17">
        <v>64</v>
      </c>
      <c r="E17">
        <v>40</v>
      </c>
      <c r="F17">
        <v>20</v>
      </c>
      <c r="G17">
        <v>45</v>
      </c>
      <c r="P17" s="25"/>
      <c r="T17" s="25" t="str">
        <f t="shared" si="0"/>
        <v/>
      </c>
    </row>
    <row r="18" spans="1:20">
      <c r="A18" s="23" t="s">
        <v>316</v>
      </c>
      <c r="B18" s="24"/>
      <c r="C18">
        <v>64</v>
      </c>
      <c r="D18">
        <v>52</v>
      </c>
      <c r="E18">
        <v>70</v>
      </c>
      <c r="F18">
        <v>20</v>
      </c>
      <c r="G18">
        <v>65</v>
      </c>
      <c r="P18" s="25"/>
      <c r="T18" s="25" t="str">
        <f t="shared" si="0"/>
        <v/>
      </c>
    </row>
    <row r="19" spans="1:20">
      <c r="A19" s="23" t="s">
        <v>760</v>
      </c>
      <c r="B19" s="24"/>
      <c r="C19">
        <v>52</v>
      </c>
      <c r="D19">
        <v>30</v>
      </c>
      <c r="E19">
        <v>80</v>
      </c>
      <c r="F19">
        <v>20</v>
      </c>
      <c r="G19">
        <v>65</v>
      </c>
      <c r="P19" s="25"/>
      <c r="T19" s="25" t="str">
        <f t="shared" si="0"/>
        <v/>
      </c>
    </row>
    <row r="20" spans="1:20">
      <c r="A20" s="23" t="s">
        <v>318</v>
      </c>
      <c r="B20" s="24"/>
      <c r="C20">
        <v>63</v>
      </c>
      <c r="D20">
        <v>59</v>
      </c>
      <c r="E20">
        <v>65</v>
      </c>
      <c r="F20">
        <v>20</v>
      </c>
      <c r="G20">
        <v>70</v>
      </c>
      <c r="P20" s="25"/>
      <c r="T20" s="25" t="str">
        <f t="shared" si="0"/>
        <v/>
      </c>
    </row>
    <row r="21" spans="1:20">
      <c r="A21" s="23" t="s">
        <v>761</v>
      </c>
      <c r="B21" s="24"/>
      <c r="C21">
        <v>59</v>
      </c>
      <c r="D21">
        <v>40</v>
      </c>
      <c r="E21">
        <v>65</v>
      </c>
      <c r="F21">
        <v>20</v>
      </c>
      <c r="G21">
        <v>65</v>
      </c>
      <c r="P21" s="25"/>
      <c r="T21" s="25" t="str">
        <f t="shared" ref="T21:T23" si="1">IF(O21="","",R21*9/P21)</f>
        <v/>
      </c>
    </row>
    <row r="22" spans="1:20">
      <c r="A22" s="23" t="s">
        <v>665</v>
      </c>
      <c r="B22" s="24"/>
      <c r="C22">
        <v>21</v>
      </c>
      <c r="D22">
        <v>41</v>
      </c>
      <c r="E22">
        <v>40</v>
      </c>
      <c r="F22">
        <v>20</v>
      </c>
      <c r="G22">
        <v>35</v>
      </c>
      <c r="P22" s="25"/>
      <c r="T22" s="25"/>
    </row>
    <row r="23" spans="1:20">
      <c r="A23" s="23" t="s">
        <v>225</v>
      </c>
      <c r="B23" s="24"/>
      <c r="C23">
        <v>35</v>
      </c>
      <c r="D23">
        <v>35</v>
      </c>
      <c r="E23">
        <v>55</v>
      </c>
      <c r="F23">
        <v>45</v>
      </c>
      <c r="G23">
        <v>55</v>
      </c>
      <c r="P23" s="25"/>
      <c r="T23" s="25" t="str">
        <f t="shared" si="1"/>
        <v/>
      </c>
    </row>
    <row r="24" spans="1:20" ht="15">
      <c r="A24" s="22" t="s">
        <v>74</v>
      </c>
      <c r="B24" s="22"/>
      <c r="P24" s="25"/>
    </row>
    <row r="25" spans="1:20">
      <c r="A25" s="23" t="s">
        <v>762</v>
      </c>
      <c r="B25" s="24"/>
      <c r="C25">
        <v>67</v>
      </c>
      <c r="D25">
        <v>60</v>
      </c>
      <c r="E25">
        <v>60</v>
      </c>
      <c r="F25">
        <v>60</v>
      </c>
      <c r="G25">
        <v>55</v>
      </c>
    </row>
    <row r="26" spans="1:20">
      <c r="A26" s="23" t="s">
        <v>321</v>
      </c>
      <c r="B26" s="24"/>
      <c r="C26">
        <v>105</v>
      </c>
      <c r="D26">
        <v>97</v>
      </c>
      <c r="E26">
        <v>70</v>
      </c>
      <c r="F26">
        <v>85</v>
      </c>
      <c r="G26">
        <v>50</v>
      </c>
    </row>
    <row r="27" spans="1:20">
      <c r="A27" s="23" t="s">
        <v>325</v>
      </c>
      <c r="B27" s="24"/>
      <c r="C27">
        <v>82</v>
      </c>
      <c r="D27">
        <v>85</v>
      </c>
      <c r="E27">
        <v>70</v>
      </c>
      <c r="F27">
        <v>75</v>
      </c>
      <c r="G27">
        <v>45</v>
      </c>
    </row>
    <row r="28" spans="1:20">
      <c r="A28" s="23" t="s">
        <v>689</v>
      </c>
      <c r="B28" s="24"/>
      <c r="C28">
        <v>50</v>
      </c>
      <c r="D28">
        <v>68</v>
      </c>
      <c r="E28">
        <v>50</v>
      </c>
      <c r="F28">
        <v>80</v>
      </c>
      <c r="G28">
        <v>40</v>
      </c>
    </row>
    <row r="29" spans="1:20">
      <c r="A29" s="23" t="s">
        <v>763</v>
      </c>
      <c r="C29">
        <v>72</v>
      </c>
      <c r="D29">
        <v>69</v>
      </c>
      <c r="E29">
        <v>55</v>
      </c>
      <c r="F29">
        <v>60</v>
      </c>
      <c r="G29">
        <v>30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85</v>
      </c>
      <c r="B45">
        <v>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327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752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58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753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754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755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322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756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324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320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757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758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759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316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760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318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761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665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23" t="s">
        <v>225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ht="15">
      <c r="A67" s="22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762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321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325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689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763</v>
      </c>
      <c r="B72">
        <v>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44"/>
  <dimension ref="A1:W73"/>
  <sheetViews>
    <sheetView workbookViewId="0">
      <selection activeCell="A47" sqref="A47"/>
    </sheetView>
  </sheetViews>
  <sheetFormatPr defaultRowHeight="12"/>
  <cols>
    <col min="1" max="1" width="19.42578125" customWidth="1"/>
    <col min="3" max="3" width="11.42578125" bestFit="1" customWidth="1"/>
  </cols>
  <sheetData>
    <row r="1" spans="1:23" ht="15">
      <c r="A1" s="22" t="s">
        <v>53</v>
      </c>
      <c r="B1" s="22"/>
      <c r="C1" t="s">
        <v>23</v>
      </c>
      <c r="D1" t="s">
        <v>24</v>
      </c>
      <c r="E1">
        <v>1</v>
      </c>
      <c r="F1" t="s">
        <v>34</v>
      </c>
      <c r="G1" t="s">
        <v>348</v>
      </c>
      <c r="I1">
        <v>1</v>
      </c>
      <c r="J1" t="s">
        <v>344</v>
      </c>
      <c r="M1">
        <v>1</v>
      </c>
      <c r="N1" t="s">
        <v>34</v>
      </c>
      <c r="O1" t="s">
        <v>348</v>
      </c>
    </row>
    <row r="2" spans="1:23">
      <c r="A2" s="23" t="s">
        <v>344</v>
      </c>
      <c r="B2" s="24"/>
      <c r="C2">
        <v>64</v>
      </c>
      <c r="D2">
        <v>1</v>
      </c>
      <c r="E2">
        <v>2</v>
      </c>
      <c r="F2" t="s">
        <v>36</v>
      </c>
      <c r="G2" t="s">
        <v>333</v>
      </c>
      <c r="I2">
        <v>2</v>
      </c>
      <c r="J2" t="s">
        <v>336</v>
      </c>
      <c r="M2">
        <v>2</v>
      </c>
      <c r="N2" t="s">
        <v>36</v>
      </c>
      <c r="O2" t="s">
        <v>333</v>
      </c>
    </row>
    <row r="3" spans="1:23">
      <c r="A3" s="23" t="s">
        <v>336</v>
      </c>
      <c r="B3" s="24"/>
      <c r="C3">
        <v>59</v>
      </c>
      <c r="D3">
        <v>1</v>
      </c>
      <c r="E3">
        <v>3</v>
      </c>
      <c r="F3" t="s">
        <v>35</v>
      </c>
      <c r="G3" t="s">
        <v>335</v>
      </c>
      <c r="I3">
        <v>3</v>
      </c>
      <c r="J3" t="s">
        <v>334</v>
      </c>
      <c r="M3">
        <v>3</v>
      </c>
      <c r="N3" t="s">
        <v>35</v>
      </c>
      <c r="O3" t="s">
        <v>335</v>
      </c>
    </row>
    <row r="4" spans="1:23">
      <c r="A4" s="23" t="s">
        <v>334</v>
      </c>
      <c r="B4" s="24"/>
      <c r="C4">
        <v>40</v>
      </c>
      <c r="D4">
        <v>1</v>
      </c>
      <c r="E4">
        <v>4</v>
      </c>
      <c r="F4" t="s">
        <v>33</v>
      </c>
      <c r="G4" t="s">
        <v>337</v>
      </c>
      <c r="I4">
        <v>4</v>
      </c>
      <c r="J4" t="s">
        <v>343</v>
      </c>
      <c r="M4">
        <v>4</v>
      </c>
      <c r="N4" t="s">
        <v>33</v>
      </c>
      <c r="O4" t="s">
        <v>337</v>
      </c>
    </row>
    <row r="5" spans="1:23">
      <c r="A5" s="23" t="s">
        <v>343</v>
      </c>
      <c r="B5" s="24"/>
      <c r="C5">
        <v>58</v>
      </c>
      <c r="D5">
        <v>1</v>
      </c>
      <c r="E5">
        <v>5</v>
      </c>
      <c r="F5" t="s">
        <v>31</v>
      </c>
      <c r="G5" t="s">
        <v>339</v>
      </c>
      <c r="M5">
        <v>5</v>
      </c>
      <c r="N5" t="s">
        <v>31</v>
      </c>
      <c r="O5" t="s">
        <v>339</v>
      </c>
    </row>
    <row r="6" spans="1:23">
      <c r="A6" s="23" t="s">
        <v>764</v>
      </c>
      <c r="B6" s="24"/>
      <c r="C6">
        <v>100</v>
      </c>
      <c r="D6">
        <v>3</v>
      </c>
      <c r="E6">
        <v>6</v>
      </c>
      <c r="F6" t="s">
        <v>37</v>
      </c>
      <c r="G6" t="s">
        <v>342</v>
      </c>
      <c r="M6">
        <v>6</v>
      </c>
      <c r="N6" t="s">
        <v>37</v>
      </c>
      <c r="O6" t="s">
        <v>342</v>
      </c>
    </row>
    <row r="7" spans="1:23">
      <c r="A7" s="23" t="s">
        <v>765</v>
      </c>
      <c r="B7" s="24"/>
      <c r="C7">
        <v>23</v>
      </c>
      <c r="D7">
        <v>3</v>
      </c>
      <c r="E7">
        <v>7</v>
      </c>
      <c r="F7" t="s">
        <v>29</v>
      </c>
      <c r="G7" t="s">
        <v>347</v>
      </c>
      <c r="M7">
        <v>7</v>
      </c>
      <c r="N7" t="s">
        <v>29</v>
      </c>
      <c r="O7" t="s">
        <v>347</v>
      </c>
    </row>
    <row r="8" spans="1:23">
      <c r="A8" s="23" t="s">
        <v>766</v>
      </c>
      <c r="B8" s="24"/>
      <c r="C8">
        <v>111</v>
      </c>
      <c r="D8">
        <v>3</v>
      </c>
      <c r="E8">
        <v>8</v>
      </c>
      <c r="F8" t="s">
        <v>32</v>
      </c>
      <c r="G8" t="s">
        <v>771</v>
      </c>
      <c r="M8">
        <v>8</v>
      </c>
      <c r="N8" t="s">
        <v>32</v>
      </c>
      <c r="O8" t="s">
        <v>771</v>
      </c>
    </row>
    <row r="9" spans="1:23">
      <c r="A9" s="23" t="s">
        <v>346</v>
      </c>
      <c r="B9" s="24"/>
      <c r="C9">
        <v>75</v>
      </c>
      <c r="D9">
        <v>3</v>
      </c>
      <c r="E9">
        <v>9</v>
      </c>
      <c r="F9" t="s">
        <v>54</v>
      </c>
      <c r="G9" t="s">
        <v>433</v>
      </c>
      <c r="M9">
        <v>9</v>
      </c>
      <c r="N9" t="s">
        <v>54</v>
      </c>
      <c r="O9" t="s">
        <v>433</v>
      </c>
    </row>
    <row r="10" spans="1:23">
      <c r="A10" s="23" t="s">
        <v>767</v>
      </c>
      <c r="B10" s="24"/>
      <c r="C10">
        <v>55</v>
      </c>
      <c r="D10">
        <v>3</v>
      </c>
    </row>
    <row r="11" spans="1:23">
      <c r="A11" s="23" t="s">
        <v>768</v>
      </c>
      <c r="B11" s="24"/>
      <c r="C11">
        <v>50</v>
      </c>
      <c r="D11">
        <v>2</v>
      </c>
      <c r="N11" t="s">
        <v>27</v>
      </c>
      <c r="O11" t="s">
        <v>334</v>
      </c>
    </row>
    <row r="12" spans="1:23">
      <c r="A12" s="23" t="s">
        <v>332</v>
      </c>
      <c r="B12" s="24"/>
      <c r="C12">
        <v>74</v>
      </c>
      <c r="D12">
        <v>3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347</v>
      </c>
      <c r="B14" s="24"/>
      <c r="C14">
        <v>51</v>
      </c>
      <c r="D14">
        <v>26</v>
      </c>
      <c r="E14">
        <v>30</v>
      </c>
      <c r="F14">
        <v>50</v>
      </c>
      <c r="G14">
        <v>40</v>
      </c>
      <c r="N14" t="s">
        <v>68</v>
      </c>
      <c r="O14" t="s">
        <v>334</v>
      </c>
      <c r="P14" s="25"/>
      <c r="T14" s="25" t="str">
        <f t="shared" ref="T14:T20" si="0">IFERROR(IF(O14="","",R14*9/P14),"INF")</f>
        <v>INF</v>
      </c>
    </row>
    <row r="15" spans="1:23">
      <c r="A15" s="23" t="s">
        <v>769</v>
      </c>
      <c r="B15" s="24"/>
      <c r="C15">
        <v>13</v>
      </c>
      <c r="D15">
        <v>38</v>
      </c>
      <c r="E15">
        <v>50</v>
      </c>
      <c r="F15">
        <v>60</v>
      </c>
      <c r="G15">
        <v>40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339</v>
      </c>
      <c r="B17" s="24"/>
      <c r="C17">
        <v>13</v>
      </c>
      <c r="D17">
        <v>51</v>
      </c>
      <c r="E17">
        <v>75</v>
      </c>
      <c r="F17">
        <v>20</v>
      </c>
      <c r="G17">
        <v>60</v>
      </c>
      <c r="P17" s="25"/>
      <c r="T17" s="25" t="str">
        <f t="shared" si="0"/>
        <v/>
      </c>
    </row>
    <row r="18" spans="1:20">
      <c r="A18" s="23" t="s">
        <v>770</v>
      </c>
      <c r="B18" s="24"/>
      <c r="C18">
        <v>44</v>
      </c>
      <c r="D18">
        <v>49</v>
      </c>
      <c r="E18">
        <v>70</v>
      </c>
      <c r="F18">
        <v>20</v>
      </c>
      <c r="G18">
        <v>60</v>
      </c>
      <c r="P18" s="25"/>
      <c r="T18" s="25" t="str">
        <f t="shared" si="0"/>
        <v/>
      </c>
    </row>
    <row r="19" spans="1:20">
      <c r="A19" s="23" t="s">
        <v>348</v>
      </c>
      <c r="B19" s="24"/>
      <c r="C19">
        <v>46</v>
      </c>
      <c r="D19">
        <v>40</v>
      </c>
      <c r="E19">
        <v>80</v>
      </c>
      <c r="F19">
        <v>20</v>
      </c>
      <c r="G19">
        <v>80</v>
      </c>
      <c r="P19" s="25"/>
      <c r="T19" s="25" t="str">
        <f t="shared" si="0"/>
        <v/>
      </c>
    </row>
    <row r="20" spans="1:20">
      <c r="A20" s="23" t="s">
        <v>337</v>
      </c>
      <c r="B20" s="24"/>
      <c r="C20">
        <v>69</v>
      </c>
      <c r="D20">
        <v>71</v>
      </c>
      <c r="E20">
        <v>55</v>
      </c>
      <c r="F20">
        <v>20</v>
      </c>
      <c r="G20">
        <v>60</v>
      </c>
      <c r="P20" s="25"/>
      <c r="T20" s="25" t="str">
        <f t="shared" si="0"/>
        <v/>
      </c>
    </row>
    <row r="21" spans="1:20">
      <c r="A21" s="23" t="s">
        <v>340</v>
      </c>
      <c r="B21" s="24"/>
      <c r="C21">
        <v>33</v>
      </c>
      <c r="D21">
        <v>39</v>
      </c>
      <c r="E21">
        <v>70</v>
      </c>
      <c r="F21">
        <v>20</v>
      </c>
      <c r="G21">
        <v>35</v>
      </c>
      <c r="P21" s="25"/>
      <c r="T21" s="25" t="str">
        <f t="shared" ref="T21:T22" si="1">IF(O21="","",R21*9/P21)</f>
        <v/>
      </c>
    </row>
    <row r="22" spans="1:20">
      <c r="A22" s="23" t="s">
        <v>771</v>
      </c>
      <c r="B22" s="24"/>
      <c r="C22">
        <v>47</v>
      </c>
      <c r="D22">
        <v>47</v>
      </c>
      <c r="E22">
        <v>40</v>
      </c>
      <c r="F22">
        <v>20</v>
      </c>
      <c r="G22">
        <v>20</v>
      </c>
      <c r="P22" s="25"/>
      <c r="T22" s="25" t="str">
        <f t="shared" si="1"/>
        <v/>
      </c>
    </row>
    <row r="23" spans="1:20" ht="15">
      <c r="A23" s="22" t="s">
        <v>74</v>
      </c>
      <c r="B23" s="22"/>
      <c r="P23" s="25"/>
    </row>
    <row r="24" spans="1:20">
      <c r="A24" s="23" t="s">
        <v>335</v>
      </c>
      <c r="B24" s="24"/>
      <c r="C24">
        <v>76</v>
      </c>
      <c r="D24">
        <v>69</v>
      </c>
      <c r="E24">
        <v>70</v>
      </c>
      <c r="F24">
        <v>70</v>
      </c>
      <c r="G24">
        <v>70</v>
      </c>
    </row>
    <row r="25" spans="1:20">
      <c r="A25" s="23" t="s">
        <v>333</v>
      </c>
      <c r="B25" s="24"/>
      <c r="C25">
        <v>37</v>
      </c>
      <c r="D25">
        <v>55</v>
      </c>
      <c r="E25">
        <v>92</v>
      </c>
      <c r="F25">
        <v>55</v>
      </c>
      <c r="G25">
        <v>80</v>
      </c>
    </row>
    <row r="26" spans="1:20">
      <c r="A26" s="23" t="s">
        <v>342</v>
      </c>
      <c r="B26" s="24"/>
      <c r="C26">
        <v>37</v>
      </c>
      <c r="D26">
        <v>41</v>
      </c>
      <c r="E26">
        <v>60</v>
      </c>
      <c r="F26">
        <v>75</v>
      </c>
      <c r="G26">
        <v>40</v>
      </c>
    </row>
    <row r="27" spans="1:20">
      <c r="A27" s="23" t="s">
        <v>433</v>
      </c>
      <c r="B27" s="24"/>
      <c r="C27">
        <v>39</v>
      </c>
      <c r="D27">
        <v>65</v>
      </c>
      <c r="E27">
        <v>50</v>
      </c>
      <c r="F27">
        <v>80</v>
      </c>
      <c r="G27">
        <v>50</v>
      </c>
    </row>
    <row r="28" spans="1:20">
      <c r="A28" s="23" t="s">
        <v>772</v>
      </c>
      <c r="B28" s="24"/>
      <c r="C28">
        <v>21</v>
      </c>
      <c r="D28">
        <v>28</v>
      </c>
      <c r="E28">
        <v>30</v>
      </c>
      <c r="F28">
        <v>60</v>
      </c>
      <c r="G28">
        <v>40</v>
      </c>
    </row>
    <row r="29" spans="1:20">
      <c r="A29" s="23" t="s">
        <v>349</v>
      </c>
      <c r="B29" s="24"/>
      <c r="C29">
        <v>20</v>
      </c>
      <c r="D29">
        <v>45</v>
      </c>
      <c r="E29">
        <v>95</v>
      </c>
      <c r="F29">
        <v>60</v>
      </c>
      <c r="G29">
        <v>60</v>
      </c>
    </row>
    <row r="30" spans="1:20">
      <c r="A30" s="23"/>
      <c r="B30" s="24"/>
    </row>
    <row r="31" spans="1:20">
      <c r="A31" s="23"/>
      <c r="B31" s="24"/>
    </row>
    <row r="32" spans="1:20">
      <c r="A32" s="23"/>
      <c r="B32" s="24"/>
    </row>
    <row r="33" spans="1:10">
      <c r="A33" s="23"/>
      <c r="B33" s="24"/>
    </row>
    <row r="34" spans="1:10">
      <c r="A34" s="23"/>
      <c r="B34" s="24"/>
    </row>
    <row r="35" spans="1:10">
      <c r="A35" s="23"/>
      <c r="B35" s="24"/>
    </row>
    <row r="36" spans="1:10">
      <c r="A36" s="23"/>
      <c r="B36" s="24"/>
    </row>
    <row r="37" spans="1:10">
      <c r="A37" s="23"/>
      <c r="B37" s="24"/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344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336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334</v>
      </c>
      <c r="B47">
        <v>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343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764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765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766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346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767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768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332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347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769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339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770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348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337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340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771</v>
      </c>
      <c r="B65">
        <v>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ht="15">
      <c r="A66" s="22" t="s">
        <v>74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335</v>
      </c>
      <c r="B67">
        <v>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333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342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433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772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349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45"/>
  <dimension ref="A1:W73"/>
  <sheetViews>
    <sheetView workbookViewId="0">
      <selection activeCell="A47" sqref="A47"/>
    </sheetView>
  </sheetViews>
  <sheetFormatPr defaultRowHeight="12"/>
  <cols>
    <col min="1" max="1" width="21.42578125" customWidth="1"/>
    <col min="3" max="3" width="11.42578125" bestFit="1" customWidth="1"/>
    <col min="10" max="10" width="11" bestFit="1" customWidth="1"/>
  </cols>
  <sheetData>
    <row r="1" spans="1:23" ht="15">
      <c r="A1" s="22" t="s">
        <v>53</v>
      </c>
      <c r="B1" s="22"/>
      <c r="C1" t="s">
        <v>23</v>
      </c>
      <c r="D1" t="s">
        <v>24</v>
      </c>
      <c r="E1">
        <v>1</v>
      </c>
      <c r="F1" t="s">
        <v>36</v>
      </c>
      <c r="G1" t="s">
        <v>778</v>
      </c>
      <c r="I1">
        <v>1</v>
      </c>
      <c r="J1" t="s">
        <v>355</v>
      </c>
      <c r="M1">
        <v>1</v>
      </c>
      <c r="N1" t="s">
        <v>36</v>
      </c>
      <c r="O1" t="s">
        <v>778</v>
      </c>
    </row>
    <row r="2" spans="1:23">
      <c r="A2" s="23" t="s">
        <v>355</v>
      </c>
      <c r="B2" s="24"/>
      <c r="C2">
        <v>63</v>
      </c>
      <c r="D2">
        <v>1</v>
      </c>
      <c r="E2">
        <v>2</v>
      </c>
      <c r="F2" t="s">
        <v>32</v>
      </c>
      <c r="G2" t="s">
        <v>354</v>
      </c>
      <c r="I2">
        <v>2</v>
      </c>
      <c r="J2" t="s">
        <v>773</v>
      </c>
      <c r="M2">
        <v>2</v>
      </c>
      <c r="N2" t="s">
        <v>32</v>
      </c>
      <c r="O2" t="s">
        <v>354</v>
      </c>
    </row>
    <row r="3" spans="1:23">
      <c r="A3" s="23" t="s">
        <v>773</v>
      </c>
      <c r="B3" s="24"/>
      <c r="C3">
        <v>44</v>
      </c>
      <c r="D3">
        <v>1</v>
      </c>
      <c r="E3">
        <v>3</v>
      </c>
      <c r="F3" t="s">
        <v>29</v>
      </c>
      <c r="G3" t="s">
        <v>777</v>
      </c>
      <c r="I3">
        <v>3</v>
      </c>
      <c r="J3" t="s">
        <v>774</v>
      </c>
      <c r="M3">
        <v>3</v>
      </c>
      <c r="N3" t="s">
        <v>29</v>
      </c>
      <c r="O3" t="s">
        <v>777</v>
      </c>
    </row>
    <row r="4" spans="1:23">
      <c r="A4" s="23" t="s">
        <v>774</v>
      </c>
      <c r="B4" s="24"/>
      <c r="C4">
        <v>63</v>
      </c>
      <c r="D4">
        <v>1</v>
      </c>
      <c r="E4">
        <v>4</v>
      </c>
      <c r="F4" t="s">
        <v>31</v>
      </c>
      <c r="G4" t="s">
        <v>357</v>
      </c>
      <c r="I4">
        <v>4</v>
      </c>
      <c r="J4" t="s">
        <v>352</v>
      </c>
      <c r="M4">
        <v>4</v>
      </c>
      <c r="N4" t="s">
        <v>31</v>
      </c>
      <c r="O4" t="s">
        <v>357</v>
      </c>
    </row>
    <row r="5" spans="1:23">
      <c r="A5" s="23" t="s">
        <v>352</v>
      </c>
      <c r="B5" s="24"/>
      <c r="C5">
        <v>48</v>
      </c>
      <c r="D5">
        <v>1</v>
      </c>
      <c r="E5">
        <v>5</v>
      </c>
      <c r="F5" t="s">
        <v>54</v>
      </c>
      <c r="G5" t="s">
        <v>356</v>
      </c>
      <c r="M5">
        <v>5</v>
      </c>
      <c r="N5" t="s">
        <v>54</v>
      </c>
      <c r="O5" t="s">
        <v>356</v>
      </c>
    </row>
    <row r="6" spans="1:23">
      <c r="A6" s="23" t="s">
        <v>366</v>
      </c>
      <c r="B6" s="24"/>
      <c r="C6">
        <v>57</v>
      </c>
      <c r="D6">
        <v>3</v>
      </c>
      <c r="E6">
        <v>6</v>
      </c>
      <c r="F6" t="s">
        <v>33</v>
      </c>
      <c r="G6" t="s">
        <v>779</v>
      </c>
      <c r="M6">
        <v>6</v>
      </c>
      <c r="N6" t="s">
        <v>33</v>
      </c>
      <c r="O6" t="s">
        <v>779</v>
      </c>
    </row>
    <row r="7" spans="1:23">
      <c r="A7" s="23" t="s">
        <v>775</v>
      </c>
      <c r="B7" s="24"/>
      <c r="C7">
        <v>81</v>
      </c>
      <c r="D7">
        <v>3</v>
      </c>
      <c r="E7">
        <v>7</v>
      </c>
      <c r="F7" t="s">
        <v>37</v>
      </c>
      <c r="G7" t="s">
        <v>360</v>
      </c>
      <c r="M7">
        <v>7</v>
      </c>
      <c r="N7" t="s">
        <v>37</v>
      </c>
      <c r="O7" t="s">
        <v>360</v>
      </c>
    </row>
    <row r="8" spans="1:23">
      <c r="A8" s="23" t="s">
        <v>365</v>
      </c>
      <c r="B8" s="24"/>
      <c r="C8">
        <v>17</v>
      </c>
      <c r="D8">
        <v>3</v>
      </c>
      <c r="E8">
        <v>8</v>
      </c>
      <c r="F8" t="s">
        <v>35</v>
      </c>
      <c r="G8" t="s">
        <v>781</v>
      </c>
      <c r="M8">
        <v>8</v>
      </c>
      <c r="N8" t="s">
        <v>35</v>
      </c>
      <c r="O8" t="s">
        <v>781</v>
      </c>
    </row>
    <row r="9" spans="1:23">
      <c r="A9" s="23" t="s">
        <v>359</v>
      </c>
      <c r="B9" s="24"/>
      <c r="C9">
        <v>47</v>
      </c>
      <c r="D9">
        <v>3</v>
      </c>
      <c r="E9">
        <v>9</v>
      </c>
      <c r="F9" t="s">
        <v>34</v>
      </c>
      <c r="G9" t="s">
        <v>362</v>
      </c>
      <c r="M9">
        <v>9</v>
      </c>
      <c r="N9" t="s">
        <v>34</v>
      </c>
      <c r="O9" t="s">
        <v>362</v>
      </c>
    </row>
    <row r="10" spans="1:23">
      <c r="A10" s="23" t="s">
        <v>387</v>
      </c>
      <c r="B10" s="24"/>
      <c r="C10">
        <v>55</v>
      </c>
      <c r="D10">
        <v>3</v>
      </c>
    </row>
    <row r="11" spans="1:23">
      <c r="A11" s="23" t="s">
        <v>776</v>
      </c>
      <c r="B11" s="24"/>
      <c r="C11">
        <v>56</v>
      </c>
      <c r="D11">
        <v>2</v>
      </c>
      <c r="N11" t="s">
        <v>27</v>
      </c>
      <c r="O11" t="s">
        <v>774</v>
      </c>
    </row>
    <row r="12" spans="1:23">
      <c r="A12" s="23" t="s">
        <v>358</v>
      </c>
      <c r="B12" s="24"/>
      <c r="C12">
        <v>50</v>
      </c>
      <c r="D12">
        <v>2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777</v>
      </c>
      <c r="B14" s="24"/>
      <c r="C14">
        <v>73</v>
      </c>
      <c r="D14">
        <v>69</v>
      </c>
      <c r="E14">
        <v>40</v>
      </c>
      <c r="F14">
        <v>55</v>
      </c>
      <c r="G14">
        <v>35</v>
      </c>
      <c r="N14" t="s">
        <v>68</v>
      </c>
      <c r="O14" t="s">
        <v>774</v>
      </c>
      <c r="P14" s="25"/>
      <c r="T14" s="25" t="str">
        <f t="shared" ref="T14:T20" si="0">IFERROR(IF(O14="","",R14*9/P14),"INF")</f>
        <v>INF</v>
      </c>
    </row>
    <row r="15" spans="1:23">
      <c r="A15" s="23" t="s">
        <v>364</v>
      </c>
      <c r="B15" s="24"/>
      <c r="C15">
        <v>34</v>
      </c>
      <c r="D15">
        <v>65</v>
      </c>
      <c r="E15">
        <v>35</v>
      </c>
      <c r="F15">
        <v>65</v>
      </c>
      <c r="G15">
        <v>60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357</v>
      </c>
      <c r="B17" s="24"/>
      <c r="C17">
        <v>76</v>
      </c>
      <c r="D17">
        <v>83</v>
      </c>
      <c r="E17">
        <v>50</v>
      </c>
      <c r="F17">
        <v>20</v>
      </c>
      <c r="G17">
        <v>60</v>
      </c>
      <c r="P17" s="25"/>
      <c r="T17" s="25" t="str">
        <f t="shared" si="0"/>
        <v/>
      </c>
    </row>
    <row r="18" spans="1:20">
      <c r="A18" s="23" t="s">
        <v>354</v>
      </c>
      <c r="B18" s="24"/>
      <c r="C18">
        <v>65</v>
      </c>
      <c r="D18">
        <v>69</v>
      </c>
      <c r="E18">
        <v>70</v>
      </c>
      <c r="F18">
        <v>20</v>
      </c>
      <c r="G18">
        <v>75</v>
      </c>
      <c r="P18" s="25"/>
      <c r="T18" s="25" t="str">
        <f t="shared" si="0"/>
        <v/>
      </c>
    </row>
    <row r="19" spans="1:20">
      <c r="A19" s="23" t="s">
        <v>778</v>
      </c>
      <c r="B19" s="24"/>
      <c r="C19">
        <v>58</v>
      </c>
      <c r="D19">
        <v>48</v>
      </c>
      <c r="E19">
        <v>65</v>
      </c>
      <c r="F19">
        <v>20</v>
      </c>
      <c r="G19">
        <v>70</v>
      </c>
      <c r="P19" s="25"/>
      <c r="T19" s="25" t="str">
        <f t="shared" si="0"/>
        <v/>
      </c>
    </row>
    <row r="20" spans="1:20">
      <c r="A20" s="23" t="s">
        <v>779</v>
      </c>
      <c r="B20" s="24"/>
      <c r="C20">
        <v>84</v>
      </c>
      <c r="D20">
        <v>81</v>
      </c>
      <c r="E20">
        <v>60</v>
      </c>
      <c r="F20">
        <v>20</v>
      </c>
      <c r="G20">
        <v>40</v>
      </c>
      <c r="P20" s="25"/>
      <c r="T20" s="25" t="str">
        <f t="shared" si="0"/>
        <v/>
      </c>
    </row>
    <row r="21" spans="1:20">
      <c r="A21" s="23" t="s">
        <v>356</v>
      </c>
      <c r="B21" s="24"/>
      <c r="C21">
        <v>55</v>
      </c>
      <c r="D21">
        <v>76</v>
      </c>
      <c r="E21">
        <v>30</v>
      </c>
      <c r="F21">
        <v>20</v>
      </c>
      <c r="G21">
        <v>25</v>
      </c>
      <c r="P21" s="25"/>
      <c r="T21" s="25"/>
    </row>
    <row r="22" spans="1:20">
      <c r="A22" s="23" t="s">
        <v>371</v>
      </c>
      <c r="B22" s="24"/>
      <c r="C22">
        <v>38</v>
      </c>
      <c r="D22">
        <v>43</v>
      </c>
      <c r="E22">
        <v>25</v>
      </c>
      <c r="F22">
        <v>20</v>
      </c>
      <c r="G22">
        <v>50</v>
      </c>
      <c r="P22" s="25"/>
      <c r="T22" s="25" t="str">
        <f t="shared" ref="T22:T23" si="1">IF(O22="","",R22*9/P22)</f>
        <v/>
      </c>
    </row>
    <row r="23" spans="1:20">
      <c r="A23" s="23" t="s">
        <v>362</v>
      </c>
      <c r="B23" s="24"/>
      <c r="C23">
        <v>65</v>
      </c>
      <c r="D23">
        <v>75</v>
      </c>
      <c r="E23">
        <v>65</v>
      </c>
      <c r="F23">
        <v>20</v>
      </c>
      <c r="G23">
        <v>60</v>
      </c>
      <c r="P23" s="25"/>
      <c r="T23" s="25" t="str">
        <f t="shared" si="1"/>
        <v/>
      </c>
    </row>
    <row r="24" spans="1:20" ht="15">
      <c r="A24" s="22" t="s">
        <v>74</v>
      </c>
      <c r="B24" s="22"/>
      <c r="P24" s="25"/>
    </row>
    <row r="25" spans="1:20">
      <c r="A25" s="23" t="s">
        <v>780</v>
      </c>
      <c r="B25" s="24"/>
      <c r="C25">
        <v>39</v>
      </c>
      <c r="D25">
        <v>42</v>
      </c>
      <c r="E25">
        <v>60</v>
      </c>
      <c r="F25">
        <v>70</v>
      </c>
      <c r="G25">
        <v>60</v>
      </c>
    </row>
    <row r="26" spans="1:20">
      <c r="A26" s="23" t="s">
        <v>781</v>
      </c>
      <c r="B26" s="24"/>
      <c r="C26">
        <v>55</v>
      </c>
      <c r="D26">
        <v>56</v>
      </c>
      <c r="E26">
        <v>70</v>
      </c>
      <c r="F26">
        <v>65</v>
      </c>
      <c r="G26">
        <v>55</v>
      </c>
    </row>
    <row r="27" spans="1:20">
      <c r="A27" s="23" t="s">
        <v>360</v>
      </c>
      <c r="B27" s="24"/>
      <c r="C27">
        <v>47</v>
      </c>
      <c r="D27">
        <v>60</v>
      </c>
      <c r="E27">
        <v>55</v>
      </c>
      <c r="F27">
        <v>60</v>
      </c>
      <c r="G27">
        <v>55</v>
      </c>
    </row>
    <row r="28" spans="1:20">
      <c r="A28" s="23" t="s">
        <v>782</v>
      </c>
      <c r="B28" s="24"/>
      <c r="C28">
        <v>49</v>
      </c>
      <c r="D28">
        <v>50</v>
      </c>
      <c r="E28">
        <v>70</v>
      </c>
      <c r="F28">
        <v>75</v>
      </c>
      <c r="G28">
        <v>60</v>
      </c>
    </row>
    <row r="29" spans="1:20">
      <c r="A29" s="23" t="s">
        <v>783</v>
      </c>
      <c r="B29" s="24"/>
      <c r="C29">
        <v>45</v>
      </c>
      <c r="D29">
        <v>51</v>
      </c>
      <c r="E29">
        <v>60</v>
      </c>
      <c r="F29">
        <v>75</v>
      </c>
      <c r="G29">
        <v>45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355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773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774</v>
      </c>
      <c r="B47">
        <v>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352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366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775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365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359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387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776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358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777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364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357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354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778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779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356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371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23" t="s">
        <v>362</v>
      </c>
      <c r="B66">
        <v>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ht="15">
      <c r="A67" s="22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780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781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360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782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783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46"/>
  <dimension ref="A1:W73"/>
  <sheetViews>
    <sheetView workbookViewId="0">
      <selection activeCell="A46" sqref="A46"/>
    </sheetView>
  </sheetViews>
  <sheetFormatPr defaultRowHeight="12"/>
  <cols>
    <col min="1" max="1" width="22" customWidth="1"/>
    <col min="3" max="3" width="11.42578125" bestFit="1" customWidth="1"/>
  </cols>
  <sheetData>
    <row r="1" spans="1:23" ht="15">
      <c r="A1" s="22" t="s">
        <v>53</v>
      </c>
      <c r="B1" s="22"/>
      <c r="C1" t="s">
        <v>23</v>
      </c>
      <c r="D1" t="s">
        <v>24</v>
      </c>
      <c r="E1">
        <v>1</v>
      </c>
      <c r="F1" t="s">
        <v>32</v>
      </c>
      <c r="G1" t="s">
        <v>377</v>
      </c>
      <c r="I1">
        <v>1</v>
      </c>
      <c r="J1" t="s">
        <v>379</v>
      </c>
      <c r="M1">
        <v>1</v>
      </c>
      <c r="N1" t="s">
        <v>32</v>
      </c>
      <c r="O1" t="s">
        <v>377</v>
      </c>
    </row>
    <row r="2" spans="1:23">
      <c r="A2" s="23" t="s">
        <v>379</v>
      </c>
      <c r="B2" s="24"/>
      <c r="C2">
        <v>69</v>
      </c>
      <c r="D2">
        <v>1</v>
      </c>
      <c r="E2">
        <v>2</v>
      </c>
      <c r="F2" t="s">
        <v>34</v>
      </c>
      <c r="G2" t="s">
        <v>455</v>
      </c>
      <c r="I2">
        <v>2</v>
      </c>
      <c r="J2" t="s">
        <v>382</v>
      </c>
      <c r="M2">
        <v>2</v>
      </c>
      <c r="N2" t="s">
        <v>34</v>
      </c>
      <c r="O2" t="s">
        <v>455</v>
      </c>
    </row>
    <row r="3" spans="1:23">
      <c r="A3" s="23" t="s">
        <v>382</v>
      </c>
      <c r="B3" s="24"/>
      <c r="C3">
        <v>57</v>
      </c>
      <c r="D3">
        <v>1</v>
      </c>
      <c r="E3">
        <v>3</v>
      </c>
      <c r="F3" t="s">
        <v>31</v>
      </c>
      <c r="G3" t="s">
        <v>380</v>
      </c>
      <c r="I3">
        <v>3</v>
      </c>
      <c r="J3" t="s">
        <v>784</v>
      </c>
      <c r="M3">
        <v>3</v>
      </c>
      <c r="N3" t="s">
        <v>31</v>
      </c>
      <c r="O3" t="s">
        <v>380</v>
      </c>
    </row>
    <row r="4" spans="1:23">
      <c r="A4" s="23" t="s">
        <v>784</v>
      </c>
      <c r="B4" s="24"/>
      <c r="C4">
        <v>37</v>
      </c>
      <c r="D4">
        <v>1</v>
      </c>
      <c r="E4">
        <v>4</v>
      </c>
      <c r="F4" t="s">
        <v>33</v>
      </c>
      <c r="G4" t="s">
        <v>788</v>
      </c>
      <c r="I4">
        <v>4</v>
      </c>
      <c r="J4" t="s">
        <v>785</v>
      </c>
      <c r="M4">
        <v>4</v>
      </c>
      <c r="N4" t="s">
        <v>33</v>
      </c>
      <c r="O4" t="s">
        <v>788</v>
      </c>
    </row>
    <row r="5" spans="1:23">
      <c r="A5" s="23" t="s">
        <v>785</v>
      </c>
      <c r="B5" s="24"/>
      <c r="C5">
        <v>48</v>
      </c>
      <c r="D5">
        <v>1</v>
      </c>
      <c r="E5">
        <v>5</v>
      </c>
      <c r="F5" t="s">
        <v>35</v>
      </c>
      <c r="G5" t="s">
        <v>791</v>
      </c>
      <c r="M5">
        <v>5</v>
      </c>
      <c r="N5" t="s">
        <v>35</v>
      </c>
      <c r="O5" t="s">
        <v>791</v>
      </c>
    </row>
    <row r="6" spans="1:23">
      <c r="A6" s="23" t="s">
        <v>384</v>
      </c>
      <c r="B6" s="24"/>
      <c r="C6">
        <v>43</v>
      </c>
      <c r="D6">
        <v>3</v>
      </c>
      <c r="E6">
        <v>6</v>
      </c>
      <c r="F6" t="s">
        <v>37</v>
      </c>
      <c r="G6" t="s">
        <v>383</v>
      </c>
      <c r="M6">
        <v>6</v>
      </c>
      <c r="N6" t="s">
        <v>37</v>
      </c>
      <c r="O6" t="s">
        <v>383</v>
      </c>
    </row>
    <row r="7" spans="1:23">
      <c r="A7" s="23" t="s">
        <v>386</v>
      </c>
      <c r="B7" s="24"/>
      <c r="C7">
        <v>58</v>
      </c>
      <c r="D7">
        <v>3</v>
      </c>
      <c r="E7">
        <v>7</v>
      </c>
      <c r="F7" t="s">
        <v>36</v>
      </c>
      <c r="G7" t="s">
        <v>792</v>
      </c>
      <c r="M7">
        <v>7</v>
      </c>
      <c r="N7" t="s">
        <v>36</v>
      </c>
      <c r="O7" t="s">
        <v>792</v>
      </c>
    </row>
    <row r="8" spans="1:23">
      <c r="A8" s="23" t="s">
        <v>786</v>
      </c>
      <c r="B8" s="24"/>
      <c r="C8">
        <v>66</v>
      </c>
      <c r="D8">
        <v>3</v>
      </c>
      <c r="E8">
        <v>8</v>
      </c>
      <c r="F8" t="s">
        <v>29</v>
      </c>
      <c r="G8" t="s">
        <v>787</v>
      </c>
      <c r="M8">
        <v>8</v>
      </c>
      <c r="N8" t="s">
        <v>29</v>
      </c>
      <c r="O8" t="s">
        <v>787</v>
      </c>
    </row>
    <row r="9" spans="1:23">
      <c r="A9" s="23" t="s">
        <v>231</v>
      </c>
      <c r="B9" s="24"/>
      <c r="C9">
        <v>80</v>
      </c>
      <c r="D9">
        <v>3</v>
      </c>
      <c r="E9">
        <v>9</v>
      </c>
      <c r="F9" t="s">
        <v>27</v>
      </c>
      <c r="G9" t="s">
        <v>379</v>
      </c>
      <c r="M9">
        <v>9</v>
      </c>
      <c r="N9" t="s">
        <v>27</v>
      </c>
      <c r="O9" t="s">
        <v>382</v>
      </c>
    </row>
    <row r="10" spans="1:23">
      <c r="A10" s="23" t="s">
        <v>249</v>
      </c>
      <c r="B10" s="24"/>
      <c r="C10">
        <v>52</v>
      </c>
      <c r="D10">
        <v>3</v>
      </c>
    </row>
    <row r="11" spans="1:23">
      <c r="A11" s="23" t="s">
        <v>378</v>
      </c>
      <c r="B11" s="24"/>
      <c r="C11">
        <v>29</v>
      </c>
      <c r="D11">
        <v>2</v>
      </c>
      <c r="N11" t="s">
        <v>27</v>
      </c>
      <c r="O11" t="s">
        <v>382</v>
      </c>
    </row>
    <row r="12" spans="1:23">
      <c r="A12" s="23" t="s">
        <v>375</v>
      </c>
      <c r="B12" s="24"/>
      <c r="C12">
        <v>36</v>
      </c>
      <c r="D12">
        <v>2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787</v>
      </c>
      <c r="B14" s="24"/>
      <c r="C14">
        <v>70</v>
      </c>
      <c r="D14">
        <v>56</v>
      </c>
      <c r="E14">
        <v>60</v>
      </c>
      <c r="F14">
        <v>70</v>
      </c>
      <c r="G14">
        <v>65</v>
      </c>
      <c r="N14" t="s">
        <v>68</v>
      </c>
      <c r="O14" t="s">
        <v>382</v>
      </c>
      <c r="P14" s="25"/>
      <c r="T14" s="25" t="str">
        <f t="shared" ref="T14:T20" si="0">IFERROR(IF(O14="","",R14*9/P14),"INF")</f>
        <v>INF</v>
      </c>
    </row>
    <row r="15" spans="1:23">
      <c r="A15" s="23" t="s">
        <v>388</v>
      </c>
      <c r="B15" s="24"/>
      <c r="C15">
        <v>72</v>
      </c>
      <c r="D15">
        <v>56</v>
      </c>
      <c r="E15">
        <v>60</v>
      </c>
      <c r="F15">
        <v>60</v>
      </c>
      <c r="G15">
        <v>50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380</v>
      </c>
      <c r="B17" s="24"/>
      <c r="C17">
        <v>85</v>
      </c>
      <c r="D17">
        <v>90</v>
      </c>
      <c r="E17">
        <v>55</v>
      </c>
      <c r="F17">
        <v>20</v>
      </c>
      <c r="G17">
        <v>40</v>
      </c>
      <c r="P17" s="25"/>
      <c r="T17" s="25" t="str">
        <f t="shared" si="0"/>
        <v/>
      </c>
    </row>
    <row r="18" spans="1:20">
      <c r="A18" s="23" t="s">
        <v>377</v>
      </c>
      <c r="B18" s="24"/>
      <c r="C18">
        <v>58</v>
      </c>
      <c r="D18">
        <v>56</v>
      </c>
      <c r="E18">
        <v>75</v>
      </c>
      <c r="F18">
        <v>20</v>
      </c>
      <c r="G18">
        <v>70</v>
      </c>
      <c r="P18" s="25"/>
      <c r="T18" s="25" t="str">
        <f t="shared" si="0"/>
        <v/>
      </c>
    </row>
    <row r="19" spans="1:20">
      <c r="A19" s="23" t="s">
        <v>455</v>
      </c>
      <c r="B19" s="24"/>
      <c r="C19">
        <v>51</v>
      </c>
      <c r="D19">
        <v>41</v>
      </c>
      <c r="E19">
        <v>65</v>
      </c>
      <c r="F19">
        <v>20</v>
      </c>
      <c r="G19">
        <v>75</v>
      </c>
      <c r="P19" s="25"/>
      <c r="T19" s="25" t="str">
        <f t="shared" si="0"/>
        <v/>
      </c>
    </row>
    <row r="20" spans="1:20">
      <c r="A20" s="23" t="s">
        <v>788</v>
      </c>
      <c r="B20" s="24"/>
      <c r="C20">
        <v>63</v>
      </c>
      <c r="D20">
        <v>69</v>
      </c>
      <c r="E20">
        <v>50</v>
      </c>
      <c r="F20">
        <v>20</v>
      </c>
      <c r="G20">
        <v>60</v>
      </c>
      <c r="P20" s="25"/>
      <c r="T20" s="25" t="str">
        <f t="shared" si="0"/>
        <v/>
      </c>
    </row>
    <row r="21" spans="1:20">
      <c r="A21" s="23" t="s">
        <v>389</v>
      </c>
      <c r="B21" s="24"/>
      <c r="C21">
        <v>49</v>
      </c>
      <c r="D21">
        <v>47</v>
      </c>
      <c r="E21">
        <v>70</v>
      </c>
      <c r="F21">
        <v>20</v>
      </c>
      <c r="G21">
        <v>55</v>
      </c>
      <c r="P21" s="25"/>
      <c r="T21" s="25" t="str">
        <f t="shared" ref="T21:T22" si="1">IF(O21="","",R21*9/P21)</f>
        <v/>
      </c>
    </row>
    <row r="22" spans="1:20">
      <c r="A22" s="23" t="s">
        <v>789</v>
      </c>
      <c r="B22" s="24"/>
      <c r="C22">
        <v>66</v>
      </c>
      <c r="D22">
        <v>52</v>
      </c>
      <c r="E22">
        <v>55</v>
      </c>
      <c r="F22">
        <v>20</v>
      </c>
      <c r="G22">
        <v>60</v>
      </c>
      <c r="P22" s="25"/>
      <c r="T22" s="25" t="str">
        <f t="shared" si="1"/>
        <v/>
      </c>
    </row>
    <row r="23" spans="1:20">
      <c r="A23" s="23" t="s">
        <v>790</v>
      </c>
      <c r="B23" s="24"/>
      <c r="C23">
        <v>57</v>
      </c>
      <c r="D23">
        <v>46</v>
      </c>
      <c r="E23">
        <v>65</v>
      </c>
      <c r="F23">
        <v>20</v>
      </c>
      <c r="G23">
        <v>60</v>
      </c>
      <c r="P23" s="25"/>
    </row>
    <row r="24" spans="1:20" ht="15">
      <c r="A24" s="22" t="s">
        <v>74</v>
      </c>
      <c r="B24" s="22"/>
    </row>
    <row r="25" spans="1:20">
      <c r="A25" s="23" t="s">
        <v>791</v>
      </c>
      <c r="B25" s="24"/>
      <c r="C25">
        <v>53</v>
      </c>
      <c r="D25">
        <v>56</v>
      </c>
      <c r="E25">
        <v>55</v>
      </c>
      <c r="F25">
        <v>40</v>
      </c>
      <c r="G25">
        <v>55</v>
      </c>
    </row>
    <row r="26" spans="1:20">
      <c r="A26" s="23" t="s">
        <v>792</v>
      </c>
      <c r="B26" s="24"/>
      <c r="C26">
        <v>47</v>
      </c>
      <c r="D26">
        <v>59</v>
      </c>
      <c r="E26">
        <v>70</v>
      </c>
      <c r="F26">
        <v>65</v>
      </c>
      <c r="G26">
        <v>65</v>
      </c>
    </row>
    <row r="27" spans="1:20">
      <c r="A27" s="23" t="s">
        <v>383</v>
      </c>
      <c r="B27" s="24"/>
      <c r="C27">
        <v>61</v>
      </c>
      <c r="D27">
        <v>69</v>
      </c>
      <c r="E27">
        <v>65</v>
      </c>
      <c r="F27">
        <v>70</v>
      </c>
      <c r="G27">
        <v>55</v>
      </c>
    </row>
    <row r="28" spans="1:20">
      <c r="A28" s="23" t="s">
        <v>793</v>
      </c>
      <c r="B28" s="24"/>
      <c r="C28">
        <v>46</v>
      </c>
      <c r="D28">
        <v>57</v>
      </c>
      <c r="E28">
        <v>55</v>
      </c>
      <c r="F28">
        <v>60</v>
      </c>
      <c r="G28">
        <v>60</v>
      </c>
    </row>
    <row r="29" spans="1:20">
      <c r="A29" s="23" t="s">
        <v>794</v>
      </c>
      <c r="C29">
        <v>67</v>
      </c>
      <c r="D29">
        <v>61</v>
      </c>
      <c r="E29">
        <v>60</v>
      </c>
      <c r="F29">
        <v>65</v>
      </c>
      <c r="G29">
        <v>60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379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382</v>
      </c>
      <c r="B46">
        <v>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784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785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384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386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786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231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249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378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375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787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388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380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377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455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788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389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789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23" t="s">
        <v>790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ht="15">
      <c r="A67" s="22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791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792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383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793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794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47"/>
  <dimension ref="A1:W73"/>
  <sheetViews>
    <sheetView workbookViewId="0">
      <selection activeCell="A47" sqref="A47"/>
    </sheetView>
  </sheetViews>
  <sheetFormatPr defaultRowHeight="12"/>
  <cols>
    <col min="1" max="1" width="23.140625" customWidth="1"/>
    <col min="3" max="3" width="11.42578125" bestFit="1" customWidth="1"/>
  </cols>
  <sheetData>
    <row r="1" spans="1:23" ht="15">
      <c r="A1" s="22" t="s">
        <v>53</v>
      </c>
      <c r="B1" s="22"/>
      <c r="C1" t="s">
        <v>23</v>
      </c>
      <c r="D1" t="s">
        <v>24</v>
      </c>
      <c r="E1">
        <v>1</v>
      </c>
      <c r="F1" t="s">
        <v>32</v>
      </c>
      <c r="G1" t="s">
        <v>804</v>
      </c>
      <c r="I1">
        <v>1</v>
      </c>
      <c r="J1" t="s">
        <v>795</v>
      </c>
      <c r="M1">
        <v>1</v>
      </c>
      <c r="N1" t="s">
        <v>32</v>
      </c>
      <c r="O1" t="s">
        <v>804</v>
      </c>
    </row>
    <row r="2" spans="1:23">
      <c r="A2" s="23" t="s">
        <v>795</v>
      </c>
      <c r="B2" s="24"/>
      <c r="C2">
        <v>68</v>
      </c>
      <c r="D2">
        <v>1</v>
      </c>
      <c r="E2">
        <v>2</v>
      </c>
      <c r="F2" t="s">
        <v>36</v>
      </c>
      <c r="G2" t="s">
        <v>407</v>
      </c>
      <c r="I2">
        <v>2</v>
      </c>
      <c r="J2" t="s">
        <v>796</v>
      </c>
      <c r="M2">
        <v>2</v>
      </c>
      <c r="N2" t="s">
        <v>36</v>
      </c>
      <c r="O2" t="s">
        <v>407</v>
      </c>
    </row>
    <row r="3" spans="1:23">
      <c r="A3" s="23" t="s">
        <v>796</v>
      </c>
      <c r="B3" s="24"/>
      <c r="C3">
        <v>46</v>
      </c>
      <c r="D3">
        <v>1</v>
      </c>
      <c r="E3">
        <v>3</v>
      </c>
      <c r="F3" t="s">
        <v>37</v>
      </c>
      <c r="G3" t="s">
        <v>805</v>
      </c>
      <c r="I3">
        <v>3</v>
      </c>
      <c r="J3" t="s">
        <v>797</v>
      </c>
      <c r="M3">
        <v>3</v>
      </c>
      <c r="N3" t="s">
        <v>37</v>
      </c>
      <c r="O3" t="s">
        <v>805</v>
      </c>
    </row>
    <row r="4" spans="1:23">
      <c r="A4" s="23" t="s">
        <v>797</v>
      </c>
      <c r="B4" s="24"/>
      <c r="C4">
        <v>57</v>
      </c>
      <c r="D4">
        <v>1</v>
      </c>
      <c r="E4">
        <v>4</v>
      </c>
      <c r="F4" t="s">
        <v>34</v>
      </c>
      <c r="G4" t="s">
        <v>392</v>
      </c>
      <c r="I4">
        <v>4</v>
      </c>
      <c r="J4" t="s">
        <v>395</v>
      </c>
      <c r="M4">
        <v>4</v>
      </c>
      <c r="N4" t="s">
        <v>34</v>
      </c>
      <c r="O4" t="s">
        <v>392</v>
      </c>
    </row>
    <row r="5" spans="1:23">
      <c r="A5" s="23" t="s">
        <v>395</v>
      </c>
      <c r="B5" s="24"/>
      <c r="C5">
        <v>53</v>
      </c>
      <c r="D5">
        <v>1</v>
      </c>
      <c r="E5">
        <v>5</v>
      </c>
      <c r="F5" t="s">
        <v>33</v>
      </c>
      <c r="G5" t="s">
        <v>803</v>
      </c>
      <c r="M5">
        <v>5</v>
      </c>
      <c r="N5" t="s">
        <v>33</v>
      </c>
      <c r="O5" t="s">
        <v>803</v>
      </c>
    </row>
    <row r="6" spans="1:23">
      <c r="A6" s="23" t="s">
        <v>798</v>
      </c>
      <c r="B6" s="24"/>
      <c r="C6">
        <v>77</v>
      </c>
      <c r="D6">
        <v>3</v>
      </c>
      <c r="E6">
        <v>6</v>
      </c>
      <c r="F6" t="s">
        <v>31</v>
      </c>
      <c r="G6" t="s">
        <v>401</v>
      </c>
      <c r="M6">
        <v>6</v>
      </c>
      <c r="N6" t="s">
        <v>31</v>
      </c>
      <c r="O6" t="s">
        <v>401</v>
      </c>
    </row>
    <row r="7" spans="1:23">
      <c r="A7" s="23" t="s">
        <v>799</v>
      </c>
      <c r="B7" s="24"/>
      <c r="C7">
        <v>74</v>
      </c>
      <c r="D7">
        <v>3</v>
      </c>
      <c r="E7">
        <v>7</v>
      </c>
      <c r="F7" t="s">
        <v>35</v>
      </c>
      <c r="G7" t="s">
        <v>406</v>
      </c>
      <c r="M7">
        <v>7</v>
      </c>
      <c r="N7" t="s">
        <v>35</v>
      </c>
      <c r="O7" t="s">
        <v>406</v>
      </c>
    </row>
    <row r="8" spans="1:23">
      <c r="A8" s="23" t="s">
        <v>396</v>
      </c>
      <c r="B8" s="24"/>
      <c r="C8">
        <v>44</v>
      </c>
      <c r="D8">
        <v>3</v>
      </c>
      <c r="E8">
        <v>8</v>
      </c>
      <c r="F8" t="s">
        <v>29</v>
      </c>
      <c r="G8" t="s">
        <v>416</v>
      </c>
      <c r="M8">
        <v>8</v>
      </c>
      <c r="N8" t="s">
        <v>29</v>
      </c>
      <c r="O8" t="s">
        <v>416</v>
      </c>
    </row>
    <row r="9" spans="1:23">
      <c r="A9" s="23" t="s">
        <v>800</v>
      </c>
      <c r="B9" s="24"/>
      <c r="C9">
        <v>85</v>
      </c>
      <c r="D9">
        <v>3</v>
      </c>
      <c r="E9">
        <v>9</v>
      </c>
      <c r="F9" t="s">
        <v>27</v>
      </c>
      <c r="G9" t="s">
        <v>795</v>
      </c>
      <c r="M9">
        <v>9</v>
      </c>
      <c r="N9" t="s">
        <v>27</v>
      </c>
      <c r="O9" t="s">
        <v>797</v>
      </c>
    </row>
    <row r="10" spans="1:23">
      <c r="A10" s="23" t="s">
        <v>801</v>
      </c>
      <c r="B10" s="24"/>
      <c r="C10">
        <v>49</v>
      </c>
      <c r="D10">
        <v>2</v>
      </c>
    </row>
    <row r="11" spans="1:23">
      <c r="A11" s="23" t="s">
        <v>393</v>
      </c>
      <c r="B11" s="24"/>
      <c r="C11">
        <v>49</v>
      </c>
      <c r="D11">
        <v>2</v>
      </c>
      <c r="N11" t="s">
        <v>27</v>
      </c>
      <c r="O11" t="s">
        <v>797</v>
      </c>
    </row>
    <row r="12" spans="1:23">
      <c r="A12" s="23" t="s">
        <v>802</v>
      </c>
      <c r="B12" s="24"/>
      <c r="C12">
        <v>21</v>
      </c>
      <c r="D12">
        <v>3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416</v>
      </c>
      <c r="B14" s="24"/>
      <c r="C14">
        <v>54</v>
      </c>
      <c r="D14">
        <v>60</v>
      </c>
      <c r="E14">
        <v>45</v>
      </c>
      <c r="F14">
        <v>70</v>
      </c>
      <c r="G14">
        <v>60</v>
      </c>
      <c r="N14" t="s">
        <v>68</v>
      </c>
      <c r="O14" t="s">
        <v>797</v>
      </c>
      <c r="P14" s="25"/>
      <c r="T14" s="25" t="str">
        <f t="shared" ref="T14:T20" si="0">IFERROR(IF(O14="","",R14*9/P14),"INF")</f>
        <v>INF</v>
      </c>
    </row>
    <row r="15" spans="1:23">
      <c r="A15" s="23" t="s">
        <v>397</v>
      </c>
      <c r="B15" s="24"/>
      <c r="C15">
        <v>14</v>
      </c>
      <c r="D15">
        <v>47</v>
      </c>
      <c r="E15">
        <v>60</v>
      </c>
      <c r="F15">
        <v>55</v>
      </c>
      <c r="G15">
        <v>50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401</v>
      </c>
      <c r="B17" s="24"/>
      <c r="C17">
        <v>47</v>
      </c>
      <c r="D17">
        <v>43</v>
      </c>
      <c r="E17">
        <v>50</v>
      </c>
      <c r="F17">
        <v>20</v>
      </c>
      <c r="G17">
        <v>45</v>
      </c>
      <c r="P17" s="25"/>
      <c r="T17" s="25" t="str">
        <f t="shared" si="0"/>
        <v/>
      </c>
    </row>
    <row r="18" spans="1:20">
      <c r="A18" s="23" t="s">
        <v>400</v>
      </c>
      <c r="B18" s="24"/>
      <c r="C18">
        <v>35</v>
      </c>
      <c r="D18">
        <v>40</v>
      </c>
      <c r="E18">
        <v>60</v>
      </c>
      <c r="F18">
        <v>20</v>
      </c>
      <c r="G18">
        <v>60</v>
      </c>
      <c r="P18" s="25"/>
      <c r="T18" s="25" t="str">
        <f t="shared" si="0"/>
        <v/>
      </c>
    </row>
    <row r="19" spans="1:20">
      <c r="A19" s="23" t="s">
        <v>392</v>
      </c>
      <c r="B19" s="24"/>
      <c r="C19">
        <v>80</v>
      </c>
      <c r="D19">
        <v>84</v>
      </c>
      <c r="E19">
        <v>75</v>
      </c>
      <c r="F19">
        <v>20</v>
      </c>
      <c r="G19">
        <v>60</v>
      </c>
      <c r="P19" s="25"/>
      <c r="T19" s="25" t="str">
        <f t="shared" si="0"/>
        <v/>
      </c>
    </row>
    <row r="20" spans="1:20">
      <c r="A20" s="23" t="s">
        <v>403</v>
      </c>
      <c r="B20" s="24"/>
      <c r="C20">
        <v>47</v>
      </c>
      <c r="D20">
        <v>59</v>
      </c>
      <c r="E20">
        <v>60</v>
      </c>
      <c r="F20">
        <v>20</v>
      </c>
      <c r="G20">
        <v>65</v>
      </c>
      <c r="P20" s="25"/>
      <c r="T20" s="25" t="str">
        <f t="shared" si="0"/>
        <v/>
      </c>
    </row>
    <row r="21" spans="1:20">
      <c r="A21" s="23" t="s">
        <v>803</v>
      </c>
      <c r="B21" s="24"/>
      <c r="C21">
        <v>63</v>
      </c>
      <c r="D21">
        <v>54</v>
      </c>
      <c r="E21">
        <v>55</v>
      </c>
      <c r="F21">
        <v>20</v>
      </c>
      <c r="G21">
        <v>45</v>
      </c>
      <c r="P21" s="25"/>
      <c r="T21" s="25" t="str">
        <f t="shared" ref="T21:T22" si="1">IF(O21="","",R21*9/P21)</f>
        <v/>
      </c>
    </row>
    <row r="22" spans="1:20">
      <c r="A22" s="23" t="s">
        <v>804</v>
      </c>
      <c r="B22" s="24"/>
      <c r="C22">
        <v>63</v>
      </c>
      <c r="D22">
        <v>38</v>
      </c>
      <c r="E22">
        <v>75</v>
      </c>
      <c r="F22">
        <v>20</v>
      </c>
      <c r="G22">
        <v>65</v>
      </c>
      <c r="P22" s="25"/>
      <c r="T22" s="25" t="str">
        <f t="shared" si="1"/>
        <v/>
      </c>
    </row>
    <row r="23" spans="1:20">
      <c r="A23" s="23" t="s">
        <v>482</v>
      </c>
      <c r="B23" s="24"/>
      <c r="C23">
        <v>40</v>
      </c>
      <c r="D23">
        <v>50</v>
      </c>
      <c r="E23">
        <v>40</v>
      </c>
      <c r="F23">
        <v>20</v>
      </c>
      <c r="G23">
        <v>30</v>
      </c>
      <c r="P23" s="25"/>
    </row>
    <row r="24" spans="1:20" ht="15">
      <c r="A24" s="22" t="s">
        <v>74</v>
      </c>
      <c r="B24" s="22"/>
    </row>
    <row r="25" spans="1:20">
      <c r="A25" s="23" t="s">
        <v>405</v>
      </c>
      <c r="B25" s="24"/>
      <c r="C25">
        <v>42</v>
      </c>
      <c r="D25">
        <v>64</v>
      </c>
      <c r="E25">
        <v>60</v>
      </c>
      <c r="F25">
        <v>65</v>
      </c>
      <c r="G25">
        <v>35</v>
      </c>
    </row>
    <row r="26" spans="1:20">
      <c r="A26" s="23" t="s">
        <v>407</v>
      </c>
      <c r="B26" s="24"/>
      <c r="C26">
        <v>49</v>
      </c>
      <c r="D26">
        <v>52</v>
      </c>
      <c r="E26">
        <v>80</v>
      </c>
      <c r="F26">
        <v>75</v>
      </c>
      <c r="G26">
        <v>60</v>
      </c>
    </row>
    <row r="27" spans="1:20">
      <c r="A27" s="23" t="s">
        <v>398</v>
      </c>
      <c r="B27" s="24"/>
      <c r="C27">
        <v>47</v>
      </c>
      <c r="D27">
        <v>56</v>
      </c>
      <c r="E27">
        <v>70</v>
      </c>
      <c r="F27">
        <v>30</v>
      </c>
      <c r="G27">
        <v>50</v>
      </c>
    </row>
    <row r="28" spans="1:20">
      <c r="A28" s="23" t="s">
        <v>805</v>
      </c>
      <c r="B28" s="24"/>
      <c r="C28">
        <v>92</v>
      </c>
      <c r="D28">
        <v>90</v>
      </c>
      <c r="E28">
        <v>80</v>
      </c>
      <c r="F28">
        <v>80</v>
      </c>
      <c r="G28">
        <v>60</v>
      </c>
    </row>
    <row r="29" spans="1:20">
      <c r="A29" s="23" t="s">
        <v>406</v>
      </c>
      <c r="B29" s="24"/>
      <c r="C29">
        <v>60</v>
      </c>
      <c r="D29">
        <v>57</v>
      </c>
      <c r="E29">
        <v>65</v>
      </c>
      <c r="F29">
        <v>65</v>
      </c>
      <c r="G29">
        <v>55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795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796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797</v>
      </c>
      <c r="B47">
        <v>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395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798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799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396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800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801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393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802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416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397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401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400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392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403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803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804</v>
      </c>
      <c r="B65">
        <v>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23" t="s">
        <v>482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ht="15">
      <c r="A67" s="22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405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407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398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805</v>
      </c>
      <c r="B71">
        <v>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406</v>
      </c>
      <c r="B72">
        <v>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48"/>
  <dimension ref="A1:W73"/>
  <sheetViews>
    <sheetView workbookViewId="0">
      <selection activeCell="A45" sqref="A45"/>
    </sheetView>
  </sheetViews>
  <sheetFormatPr defaultRowHeight="12"/>
  <cols>
    <col min="1" max="1" width="21.28515625" customWidth="1"/>
    <col min="3" max="3" width="11.42578125" bestFit="1" customWidth="1"/>
  </cols>
  <sheetData>
    <row r="1" spans="1:23" ht="15">
      <c r="A1" s="22" t="s">
        <v>53</v>
      </c>
      <c r="B1" s="22"/>
      <c r="C1" t="s">
        <v>23</v>
      </c>
      <c r="D1" t="s">
        <v>24</v>
      </c>
      <c r="E1">
        <v>1</v>
      </c>
      <c r="F1" t="s">
        <v>36</v>
      </c>
      <c r="G1" t="s">
        <v>408</v>
      </c>
      <c r="I1">
        <v>1</v>
      </c>
      <c r="J1" t="s">
        <v>412</v>
      </c>
      <c r="M1">
        <v>1</v>
      </c>
      <c r="N1" t="s">
        <v>36</v>
      </c>
      <c r="O1" t="s">
        <v>408</v>
      </c>
    </row>
    <row r="2" spans="1:23">
      <c r="A2" s="23" t="s">
        <v>412</v>
      </c>
      <c r="B2" s="24"/>
      <c r="C2">
        <v>60</v>
      </c>
      <c r="D2">
        <v>1</v>
      </c>
      <c r="E2">
        <v>2</v>
      </c>
      <c r="F2" t="s">
        <v>29</v>
      </c>
      <c r="G2" t="s">
        <v>811</v>
      </c>
      <c r="I2">
        <v>2</v>
      </c>
      <c r="J2" t="s">
        <v>413</v>
      </c>
      <c r="M2">
        <v>2</v>
      </c>
      <c r="N2" t="s">
        <v>29</v>
      </c>
      <c r="O2" t="s">
        <v>811</v>
      </c>
    </row>
    <row r="3" spans="1:23">
      <c r="A3" s="23" t="s">
        <v>413</v>
      </c>
      <c r="B3" s="24"/>
      <c r="C3">
        <v>31</v>
      </c>
      <c r="D3">
        <v>1</v>
      </c>
      <c r="E3">
        <v>3</v>
      </c>
      <c r="F3" t="s">
        <v>31</v>
      </c>
      <c r="G3" t="s">
        <v>414</v>
      </c>
      <c r="I3">
        <v>3</v>
      </c>
      <c r="J3" t="s">
        <v>806</v>
      </c>
      <c r="M3">
        <v>3</v>
      </c>
      <c r="N3" t="s">
        <v>31</v>
      </c>
      <c r="O3" t="s">
        <v>414</v>
      </c>
    </row>
    <row r="4" spans="1:23">
      <c r="A4" s="23" t="s">
        <v>806</v>
      </c>
      <c r="B4" s="24"/>
      <c r="C4">
        <v>48</v>
      </c>
      <c r="D4">
        <v>1</v>
      </c>
      <c r="E4">
        <v>4</v>
      </c>
      <c r="F4" t="s">
        <v>33</v>
      </c>
      <c r="G4" t="s">
        <v>494</v>
      </c>
      <c r="I4">
        <v>4</v>
      </c>
      <c r="J4" t="s">
        <v>410</v>
      </c>
      <c r="M4">
        <v>4</v>
      </c>
      <c r="N4" t="s">
        <v>33</v>
      </c>
      <c r="O4" t="s">
        <v>494</v>
      </c>
    </row>
    <row r="5" spans="1:23">
      <c r="A5" s="23" t="s">
        <v>410</v>
      </c>
      <c r="B5" s="24"/>
      <c r="C5">
        <v>25</v>
      </c>
      <c r="D5">
        <v>1</v>
      </c>
      <c r="E5">
        <v>5</v>
      </c>
      <c r="F5" t="s">
        <v>54</v>
      </c>
      <c r="G5" t="s">
        <v>424</v>
      </c>
      <c r="M5">
        <v>5</v>
      </c>
      <c r="N5" t="s">
        <v>54</v>
      </c>
      <c r="O5" t="s">
        <v>424</v>
      </c>
    </row>
    <row r="6" spans="1:23">
      <c r="A6" s="23" t="s">
        <v>419</v>
      </c>
      <c r="B6" s="24"/>
      <c r="C6">
        <v>77</v>
      </c>
      <c r="D6">
        <v>3</v>
      </c>
      <c r="E6">
        <v>6</v>
      </c>
      <c r="F6" t="s">
        <v>35</v>
      </c>
      <c r="G6" t="s">
        <v>423</v>
      </c>
      <c r="M6">
        <v>6</v>
      </c>
      <c r="N6" t="s">
        <v>35</v>
      </c>
      <c r="O6" t="s">
        <v>423</v>
      </c>
    </row>
    <row r="7" spans="1:23">
      <c r="A7" s="23" t="s">
        <v>420</v>
      </c>
      <c r="B7" s="24"/>
      <c r="C7">
        <v>52</v>
      </c>
      <c r="D7">
        <v>3</v>
      </c>
      <c r="E7">
        <v>7</v>
      </c>
      <c r="F7" t="s">
        <v>32</v>
      </c>
      <c r="G7" t="s">
        <v>409</v>
      </c>
      <c r="M7">
        <v>7</v>
      </c>
      <c r="N7" t="s">
        <v>32</v>
      </c>
      <c r="O7" t="s">
        <v>409</v>
      </c>
    </row>
    <row r="8" spans="1:23">
      <c r="A8" s="23" t="s">
        <v>807</v>
      </c>
      <c r="B8" s="24"/>
      <c r="C8">
        <v>39</v>
      </c>
      <c r="D8">
        <v>3</v>
      </c>
      <c r="E8">
        <v>8</v>
      </c>
      <c r="F8" t="s">
        <v>37</v>
      </c>
      <c r="G8" t="s">
        <v>425</v>
      </c>
      <c r="M8">
        <v>8</v>
      </c>
      <c r="N8" t="s">
        <v>37</v>
      </c>
      <c r="O8" t="s">
        <v>425</v>
      </c>
    </row>
    <row r="9" spans="1:23">
      <c r="A9" s="23" t="s">
        <v>808</v>
      </c>
      <c r="B9" s="24"/>
      <c r="C9">
        <v>34</v>
      </c>
      <c r="D9">
        <v>3</v>
      </c>
      <c r="E9">
        <v>9</v>
      </c>
      <c r="F9" t="s">
        <v>34</v>
      </c>
      <c r="G9" t="s">
        <v>813</v>
      </c>
      <c r="M9">
        <v>9</v>
      </c>
      <c r="N9" t="s">
        <v>34</v>
      </c>
      <c r="O9" t="s">
        <v>813</v>
      </c>
    </row>
    <row r="10" spans="1:23">
      <c r="A10" s="23" t="s">
        <v>431</v>
      </c>
      <c r="B10" s="24"/>
      <c r="C10">
        <v>67</v>
      </c>
      <c r="D10">
        <v>3</v>
      </c>
    </row>
    <row r="11" spans="1:23">
      <c r="A11" s="23" t="s">
        <v>809</v>
      </c>
      <c r="B11" s="24"/>
      <c r="C11">
        <v>43</v>
      </c>
      <c r="D11">
        <v>2</v>
      </c>
      <c r="N11" t="s">
        <v>27</v>
      </c>
      <c r="O11" t="s">
        <v>412</v>
      </c>
    </row>
    <row r="12" spans="1:23">
      <c r="A12" s="23" t="s">
        <v>810</v>
      </c>
      <c r="B12" s="24"/>
      <c r="C12">
        <v>31</v>
      </c>
      <c r="D12">
        <v>2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811</v>
      </c>
      <c r="B14" s="24"/>
      <c r="C14">
        <v>47</v>
      </c>
      <c r="D14">
        <v>29</v>
      </c>
      <c r="E14">
        <v>55</v>
      </c>
      <c r="F14">
        <v>55</v>
      </c>
      <c r="G14">
        <v>70</v>
      </c>
      <c r="N14" t="s">
        <v>68</v>
      </c>
      <c r="O14" t="s">
        <v>412</v>
      </c>
      <c r="P14" s="25"/>
      <c r="T14" s="25" t="str">
        <f t="shared" ref="T14:T20" si="0">IFERROR(IF(O14="","",R14*9/P14),"INF")</f>
        <v>INF</v>
      </c>
    </row>
    <row r="15" spans="1:23">
      <c r="A15" s="23" t="s">
        <v>812</v>
      </c>
      <c r="B15" s="24"/>
      <c r="C15">
        <v>46</v>
      </c>
      <c r="D15">
        <v>37</v>
      </c>
      <c r="E15">
        <v>40</v>
      </c>
      <c r="F15">
        <v>55</v>
      </c>
      <c r="G15">
        <v>60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414</v>
      </c>
      <c r="B17" s="24"/>
      <c r="C17">
        <v>82</v>
      </c>
      <c r="D17">
        <v>64</v>
      </c>
      <c r="E17">
        <v>50</v>
      </c>
      <c r="F17">
        <v>20</v>
      </c>
      <c r="G17">
        <v>40</v>
      </c>
      <c r="P17" s="25"/>
      <c r="T17" s="25" t="str">
        <f t="shared" si="0"/>
        <v/>
      </c>
    </row>
    <row r="18" spans="1:20">
      <c r="A18" s="23" t="s">
        <v>409</v>
      </c>
      <c r="B18" s="24"/>
      <c r="C18">
        <v>74</v>
      </c>
      <c r="D18">
        <v>53</v>
      </c>
      <c r="E18">
        <v>65</v>
      </c>
      <c r="F18">
        <v>20</v>
      </c>
      <c r="G18">
        <v>60</v>
      </c>
      <c r="P18" s="25"/>
      <c r="T18" s="25" t="str">
        <f t="shared" si="0"/>
        <v/>
      </c>
    </row>
    <row r="19" spans="1:20">
      <c r="A19" s="23" t="s">
        <v>813</v>
      </c>
      <c r="B19" s="24"/>
      <c r="C19">
        <v>49</v>
      </c>
      <c r="D19">
        <v>51</v>
      </c>
      <c r="E19">
        <v>65</v>
      </c>
      <c r="F19">
        <v>20</v>
      </c>
      <c r="G19">
        <v>45</v>
      </c>
      <c r="P19" s="25"/>
      <c r="T19" s="25" t="str">
        <f t="shared" si="0"/>
        <v/>
      </c>
    </row>
    <row r="20" spans="1:20">
      <c r="A20" s="23" t="s">
        <v>417</v>
      </c>
      <c r="B20" s="24"/>
      <c r="C20">
        <v>58</v>
      </c>
      <c r="D20">
        <v>52</v>
      </c>
      <c r="E20">
        <v>65</v>
      </c>
      <c r="F20">
        <v>20</v>
      </c>
      <c r="G20">
        <v>65</v>
      </c>
      <c r="P20" s="25"/>
      <c r="T20" s="25" t="str">
        <f t="shared" si="0"/>
        <v/>
      </c>
    </row>
    <row r="21" spans="1:20">
      <c r="A21" s="23" t="s">
        <v>494</v>
      </c>
      <c r="B21" s="24"/>
      <c r="C21">
        <v>70</v>
      </c>
      <c r="D21">
        <v>72</v>
      </c>
      <c r="E21">
        <v>65</v>
      </c>
      <c r="F21">
        <v>40</v>
      </c>
      <c r="G21">
        <v>50</v>
      </c>
      <c r="P21" s="25"/>
      <c r="T21" s="25" t="str">
        <f t="shared" ref="T21:T22" si="1">IF(O21="","",R21*9/P21)</f>
        <v/>
      </c>
    </row>
    <row r="22" spans="1:20">
      <c r="A22" s="23" t="s">
        <v>473</v>
      </c>
      <c r="B22" s="24"/>
      <c r="C22">
        <v>37</v>
      </c>
      <c r="D22">
        <v>25</v>
      </c>
      <c r="E22">
        <v>60</v>
      </c>
      <c r="F22">
        <v>20</v>
      </c>
      <c r="G22">
        <v>60</v>
      </c>
      <c r="P22" s="25"/>
      <c r="T22" s="25" t="str">
        <f t="shared" si="1"/>
        <v/>
      </c>
    </row>
    <row r="23" spans="1:20">
      <c r="A23" s="23" t="s">
        <v>424</v>
      </c>
      <c r="B23" s="24"/>
      <c r="C23">
        <v>25</v>
      </c>
      <c r="D23">
        <v>49</v>
      </c>
      <c r="E23">
        <v>45</v>
      </c>
      <c r="F23">
        <v>20</v>
      </c>
      <c r="G23">
        <v>40</v>
      </c>
      <c r="P23" s="25"/>
    </row>
    <row r="24" spans="1:20" ht="15">
      <c r="A24" s="22" t="s">
        <v>74</v>
      </c>
      <c r="B24" s="22"/>
    </row>
    <row r="25" spans="1:20">
      <c r="A25" s="23" t="s">
        <v>404</v>
      </c>
      <c r="B25" s="24"/>
      <c r="C25">
        <v>78</v>
      </c>
      <c r="D25">
        <v>50</v>
      </c>
      <c r="E25">
        <v>80</v>
      </c>
      <c r="F25">
        <v>40</v>
      </c>
      <c r="G25">
        <v>75</v>
      </c>
    </row>
    <row r="26" spans="1:20">
      <c r="A26" s="23" t="s">
        <v>425</v>
      </c>
      <c r="B26" s="24"/>
      <c r="C26">
        <v>51</v>
      </c>
      <c r="D26">
        <v>45</v>
      </c>
      <c r="E26">
        <v>60</v>
      </c>
      <c r="F26">
        <v>65</v>
      </c>
      <c r="G26">
        <v>55</v>
      </c>
    </row>
    <row r="27" spans="1:20">
      <c r="A27" s="23" t="s">
        <v>408</v>
      </c>
      <c r="B27" s="24"/>
      <c r="C27">
        <v>82</v>
      </c>
      <c r="D27">
        <v>59</v>
      </c>
      <c r="E27">
        <v>75</v>
      </c>
      <c r="F27">
        <v>80</v>
      </c>
      <c r="G27">
        <v>75</v>
      </c>
    </row>
    <row r="28" spans="1:20">
      <c r="A28" s="23" t="s">
        <v>411</v>
      </c>
      <c r="B28" s="24"/>
      <c r="C28">
        <v>47</v>
      </c>
      <c r="D28">
        <v>56</v>
      </c>
      <c r="E28">
        <v>60</v>
      </c>
      <c r="F28">
        <v>85</v>
      </c>
      <c r="G28">
        <v>35</v>
      </c>
    </row>
    <row r="29" spans="1:20">
      <c r="A29" s="23" t="s">
        <v>423</v>
      </c>
      <c r="B29" s="24"/>
      <c r="C29">
        <v>24</v>
      </c>
      <c r="D29">
        <v>41</v>
      </c>
      <c r="E29">
        <v>60</v>
      </c>
      <c r="F29">
        <v>60</v>
      </c>
      <c r="G29">
        <v>60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412</v>
      </c>
      <c r="B45">
        <v>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413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806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410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419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420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807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808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431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809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810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811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812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414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409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813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417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494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473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23" t="s">
        <v>424</v>
      </c>
      <c r="B66">
        <v>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ht="15">
      <c r="A67" s="22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404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425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408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411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423</v>
      </c>
      <c r="B72">
        <v>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49"/>
  <dimension ref="A1:W73"/>
  <sheetViews>
    <sheetView topLeftCell="A44" workbookViewId="0">
      <selection activeCell="A47" sqref="A47"/>
    </sheetView>
  </sheetViews>
  <sheetFormatPr defaultRowHeight="12"/>
  <cols>
    <col min="1" max="1" width="21.140625" customWidth="1"/>
    <col min="3" max="3" width="11.42578125" bestFit="1" customWidth="1"/>
  </cols>
  <sheetData>
    <row r="1" spans="1:23" ht="15">
      <c r="A1" s="22" t="s">
        <v>53</v>
      </c>
      <c r="B1" s="22"/>
      <c r="C1" t="s">
        <v>23</v>
      </c>
      <c r="D1" t="s">
        <v>24</v>
      </c>
      <c r="E1">
        <v>1</v>
      </c>
      <c r="F1" t="s">
        <v>36</v>
      </c>
      <c r="G1" t="s">
        <v>826</v>
      </c>
      <c r="I1">
        <v>1</v>
      </c>
      <c r="J1" t="s">
        <v>426</v>
      </c>
      <c r="M1">
        <v>1</v>
      </c>
      <c r="N1" t="s">
        <v>36</v>
      </c>
      <c r="O1" t="s">
        <v>826</v>
      </c>
    </row>
    <row r="2" spans="1:23">
      <c r="A2" s="23" t="s">
        <v>426</v>
      </c>
      <c r="B2" s="24"/>
      <c r="C2">
        <v>67</v>
      </c>
      <c r="D2">
        <v>1</v>
      </c>
      <c r="E2">
        <v>2</v>
      </c>
      <c r="F2" t="s">
        <v>32</v>
      </c>
      <c r="G2" t="s">
        <v>822</v>
      </c>
      <c r="I2">
        <v>2</v>
      </c>
      <c r="J2" t="s">
        <v>814</v>
      </c>
      <c r="M2">
        <v>2</v>
      </c>
      <c r="N2" t="s">
        <v>32</v>
      </c>
      <c r="O2" t="s">
        <v>822</v>
      </c>
    </row>
    <row r="3" spans="1:23">
      <c r="A3" s="23" t="s">
        <v>814</v>
      </c>
      <c r="B3" s="24"/>
      <c r="C3">
        <v>59</v>
      </c>
      <c r="D3">
        <v>1</v>
      </c>
      <c r="E3">
        <v>3</v>
      </c>
      <c r="F3" t="s">
        <v>31</v>
      </c>
      <c r="G3" t="s">
        <v>432</v>
      </c>
      <c r="I3">
        <v>3</v>
      </c>
      <c r="J3" t="s">
        <v>427</v>
      </c>
      <c r="M3">
        <v>3</v>
      </c>
      <c r="N3" t="s">
        <v>31</v>
      </c>
      <c r="O3" t="s">
        <v>432</v>
      </c>
    </row>
    <row r="4" spans="1:23">
      <c r="A4" s="23" t="s">
        <v>427</v>
      </c>
      <c r="B4" s="24"/>
      <c r="C4">
        <v>41</v>
      </c>
      <c r="D4">
        <v>1</v>
      </c>
      <c r="E4">
        <v>4</v>
      </c>
      <c r="F4" t="s">
        <v>35</v>
      </c>
      <c r="G4" t="s">
        <v>825</v>
      </c>
      <c r="I4">
        <v>4</v>
      </c>
      <c r="J4" t="s">
        <v>815</v>
      </c>
      <c r="M4">
        <v>4</v>
      </c>
      <c r="N4" t="s">
        <v>35</v>
      </c>
      <c r="O4" t="s">
        <v>825</v>
      </c>
    </row>
    <row r="5" spans="1:23">
      <c r="A5" s="23" t="s">
        <v>815</v>
      </c>
      <c r="B5" s="24"/>
      <c r="C5">
        <v>46</v>
      </c>
      <c r="D5">
        <v>1</v>
      </c>
      <c r="E5">
        <v>5</v>
      </c>
      <c r="F5" t="s">
        <v>33</v>
      </c>
      <c r="G5" t="s">
        <v>823</v>
      </c>
      <c r="M5">
        <v>5</v>
      </c>
      <c r="N5" t="s">
        <v>33</v>
      </c>
      <c r="O5" t="s">
        <v>823</v>
      </c>
    </row>
    <row r="6" spans="1:23">
      <c r="A6" s="23" t="s">
        <v>816</v>
      </c>
      <c r="B6" s="24"/>
      <c r="C6">
        <v>67</v>
      </c>
      <c r="D6">
        <v>3</v>
      </c>
      <c r="E6">
        <v>6</v>
      </c>
      <c r="F6" t="s">
        <v>37</v>
      </c>
      <c r="G6" t="s">
        <v>441</v>
      </c>
      <c r="M6">
        <v>6</v>
      </c>
      <c r="N6" t="s">
        <v>37</v>
      </c>
      <c r="O6" t="s">
        <v>441</v>
      </c>
    </row>
    <row r="7" spans="1:23">
      <c r="A7" s="23" t="s">
        <v>817</v>
      </c>
      <c r="B7" s="24"/>
      <c r="C7">
        <v>34</v>
      </c>
      <c r="D7">
        <v>2</v>
      </c>
      <c r="E7">
        <v>7</v>
      </c>
      <c r="F7" t="s">
        <v>54</v>
      </c>
      <c r="G7" t="s">
        <v>439</v>
      </c>
      <c r="M7">
        <v>7</v>
      </c>
      <c r="N7" t="s">
        <v>54</v>
      </c>
      <c r="O7" t="s">
        <v>439</v>
      </c>
    </row>
    <row r="8" spans="1:23">
      <c r="A8" s="23" t="s">
        <v>818</v>
      </c>
      <c r="B8" s="24"/>
      <c r="C8">
        <v>31</v>
      </c>
      <c r="D8">
        <v>2</v>
      </c>
      <c r="E8">
        <v>8</v>
      </c>
      <c r="F8" t="s">
        <v>29</v>
      </c>
      <c r="G8" t="s">
        <v>820</v>
      </c>
      <c r="M8">
        <v>8</v>
      </c>
      <c r="N8" t="s">
        <v>29</v>
      </c>
      <c r="O8" t="s">
        <v>820</v>
      </c>
    </row>
    <row r="9" spans="1:23">
      <c r="A9" s="23" t="s">
        <v>483</v>
      </c>
      <c r="B9" s="24"/>
      <c r="C9">
        <v>42</v>
      </c>
      <c r="D9">
        <v>3</v>
      </c>
      <c r="E9">
        <v>9</v>
      </c>
      <c r="F9" t="s">
        <v>34</v>
      </c>
      <c r="G9" t="s">
        <v>435</v>
      </c>
      <c r="M9">
        <v>9</v>
      </c>
      <c r="N9" t="s">
        <v>34</v>
      </c>
      <c r="O9" t="s">
        <v>435</v>
      </c>
    </row>
    <row r="10" spans="1:23">
      <c r="A10" s="23" t="s">
        <v>819</v>
      </c>
      <c r="B10" s="24"/>
      <c r="C10">
        <v>60</v>
      </c>
      <c r="D10">
        <v>3</v>
      </c>
    </row>
    <row r="11" spans="1:23">
      <c r="A11" s="23" t="s">
        <v>430</v>
      </c>
      <c r="B11" s="24"/>
      <c r="C11">
        <v>51</v>
      </c>
      <c r="D11">
        <v>2</v>
      </c>
      <c r="N11" t="s">
        <v>27</v>
      </c>
      <c r="O11" t="s">
        <v>427</v>
      </c>
    </row>
    <row r="12" spans="1:23">
      <c r="A12" s="23" t="s">
        <v>438</v>
      </c>
      <c r="B12" s="24"/>
      <c r="C12">
        <v>71</v>
      </c>
      <c r="D12">
        <v>3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820</v>
      </c>
      <c r="B14" s="24"/>
      <c r="C14">
        <v>31</v>
      </c>
      <c r="D14">
        <v>38</v>
      </c>
      <c r="E14">
        <v>55</v>
      </c>
      <c r="F14">
        <v>65</v>
      </c>
      <c r="G14">
        <v>60</v>
      </c>
      <c r="N14" t="s">
        <v>68</v>
      </c>
      <c r="O14" t="s">
        <v>427</v>
      </c>
      <c r="P14" s="25"/>
      <c r="T14" s="25" t="str">
        <f t="shared" ref="T14:T20" si="0">IFERROR(IF(O14="","",R14*9/P14),"INF")</f>
        <v>INF</v>
      </c>
    </row>
    <row r="15" spans="1:23">
      <c r="A15" s="23" t="s">
        <v>821</v>
      </c>
      <c r="B15" s="24"/>
      <c r="C15">
        <v>20</v>
      </c>
      <c r="D15">
        <v>31</v>
      </c>
      <c r="E15">
        <v>40</v>
      </c>
      <c r="F15">
        <v>60</v>
      </c>
      <c r="G15">
        <v>65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432</v>
      </c>
      <c r="B17" s="24"/>
      <c r="C17">
        <v>88</v>
      </c>
      <c r="D17">
        <v>94</v>
      </c>
      <c r="E17">
        <v>55</v>
      </c>
      <c r="F17">
        <v>55</v>
      </c>
      <c r="G17">
        <v>35</v>
      </c>
      <c r="P17" s="25"/>
      <c r="T17" s="25" t="str">
        <f t="shared" si="0"/>
        <v/>
      </c>
    </row>
    <row r="18" spans="1:20">
      <c r="A18" s="23" t="s">
        <v>822</v>
      </c>
      <c r="B18" s="24"/>
      <c r="C18">
        <v>74</v>
      </c>
      <c r="D18">
        <v>53</v>
      </c>
      <c r="E18">
        <v>70</v>
      </c>
      <c r="F18">
        <v>20</v>
      </c>
      <c r="G18">
        <v>70</v>
      </c>
      <c r="P18" s="25"/>
      <c r="T18" s="25" t="str">
        <f t="shared" si="0"/>
        <v/>
      </c>
    </row>
    <row r="19" spans="1:20">
      <c r="A19" s="23" t="s">
        <v>435</v>
      </c>
      <c r="B19" s="24"/>
      <c r="C19">
        <v>51</v>
      </c>
      <c r="D19">
        <v>35</v>
      </c>
      <c r="E19">
        <v>70</v>
      </c>
      <c r="F19">
        <v>20</v>
      </c>
      <c r="G19">
        <v>75</v>
      </c>
      <c r="P19" s="25"/>
      <c r="T19" s="25" t="str">
        <f t="shared" si="0"/>
        <v/>
      </c>
    </row>
    <row r="20" spans="1:20">
      <c r="A20" s="23" t="s">
        <v>434</v>
      </c>
      <c r="B20" s="24"/>
      <c r="C20">
        <v>42</v>
      </c>
      <c r="D20">
        <v>49</v>
      </c>
      <c r="E20">
        <v>65</v>
      </c>
      <c r="F20">
        <v>40</v>
      </c>
      <c r="G20">
        <v>60</v>
      </c>
      <c r="P20" s="25"/>
      <c r="T20" s="25" t="str">
        <f t="shared" si="0"/>
        <v/>
      </c>
    </row>
    <row r="21" spans="1:20">
      <c r="A21" s="23" t="s">
        <v>439</v>
      </c>
      <c r="B21" s="24"/>
      <c r="C21">
        <v>57</v>
      </c>
      <c r="D21">
        <v>54</v>
      </c>
      <c r="E21">
        <v>35</v>
      </c>
      <c r="F21">
        <v>20</v>
      </c>
      <c r="G21">
        <v>70</v>
      </c>
      <c r="P21" s="25"/>
      <c r="T21" s="25" t="str">
        <f t="shared" ref="T21:T22" si="1">IF(O21="","",R21*9/P21)</f>
        <v/>
      </c>
    </row>
    <row r="22" spans="1:20">
      <c r="A22" s="23" t="s">
        <v>823</v>
      </c>
      <c r="B22" s="24"/>
      <c r="C22">
        <v>46</v>
      </c>
      <c r="D22">
        <v>49</v>
      </c>
      <c r="E22">
        <v>40</v>
      </c>
      <c r="F22">
        <v>20</v>
      </c>
      <c r="G22">
        <v>40</v>
      </c>
      <c r="P22" s="25"/>
      <c r="T22" s="25" t="str">
        <f t="shared" si="1"/>
        <v/>
      </c>
    </row>
    <row r="23" spans="1:20">
      <c r="A23" s="23" t="s">
        <v>824</v>
      </c>
      <c r="B23" s="24"/>
      <c r="C23">
        <v>29</v>
      </c>
      <c r="D23">
        <v>37</v>
      </c>
      <c r="E23">
        <v>70</v>
      </c>
      <c r="F23">
        <v>20</v>
      </c>
      <c r="G23">
        <v>65</v>
      </c>
      <c r="P23" s="25"/>
    </row>
    <row r="24" spans="1:20" ht="15">
      <c r="A24" s="22" t="s">
        <v>74</v>
      </c>
      <c r="B24" s="22"/>
    </row>
    <row r="25" spans="1:20">
      <c r="A25" s="23" t="s">
        <v>441</v>
      </c>
      <c r="B25" s="24"/>
      <c r="C25">
        <v>61</v>
      </c>
      <c r="D25">
        <v>65</v>
      </c>
      <c r="E25">
        <v>70</v>
      </c>
      <c r="F25">
        <v>70</v>
      </c>
      <c r="G25">
        <v>65</v>
      </c>
    </row>
    <row r="26" spans="1:20">
      <c r="A26" s="23" t="s">
        <v>429</v>
      </c>
      <c r="B26" s="24"/>
      <c r="C26">
        <v>74</v>
      </c>
      <c r="D26">
        <v>65</v>
      </c>
      <c r="E26">
        <v>60</v>
      </c>
      <c r="F26">
        <v>60</v>
      </c>
      <c r="G26">
        <v>50</v>
      </c>
    </row>
    <row r="27" spans="1:20">
      <c r="A27" s="23" t="s">
        <v>477</v>
      </c>
      <c r="B27" s="24"/>
      <c r="C27">
        <v>56</v>
      </c>
      <c r="D27">
        <v>50</v>
      </c>
      <c r="E27">
        <v>65</v>
      </c>
      <c r="F27">
        <v>30</v>
      </c>
      <c r="G27">
        <v>65</v>
      </c>
    </row>
    <row r="28" spans="1:20">
      <c r="A28" s="23" t="s">
        <v>825</v>
      </c>
      <c r="B28" s="24"/>
      <c r="C28">
        <v>47</v>
      </c>
      <c r="D28">
        <v>53</v>
      </c>
      <c r="E28">
        <v>65</v>
      </c>
      <c r="F28">
        <v>70</v>
      </c>
      <c r="G28">
        <v>60</v>
      </c>
    </row>
    <row r="29" spans="1:20">
      <c r="A29" s="23" t="s">
        <v>826</v>
      </c>
      <c r="B29" s="24"/>
      <c r="C29">
        <v>68</v>
      </c>
      <c r="D29">
        <v>50</v>
      </c>
      <c r="E29">
        <v>75</v>
      </c>
      <c r="F29">
        <v>75</v>
      </c>
      <c r="G29">
        <v>55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426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814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427</v>
      </c>
      <c r="B47">
        <v>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815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816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817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818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483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819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430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438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820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821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432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822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435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434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439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823</v>
      </c>
      <c r="B65">
        <v>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23" t="s">
        <v>824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ht="15">
      <c r="A67" s="22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441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429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477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825</v>
      </c>
      <c r="B71">
        <v>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826</v>
      </c>
      <c r="B72">
        <v>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50"/>
  <dimension ref="A1:W73"/>
  <sheetViews>
    <sheetView workbookViewId="0">
      <selection activeCell="A47" sqref="A47"/>
    </sheetView>
  </sheetViews>
  <sheetFormatPr defaultRowHeight="12"/>
  <cols>
    <col min="1" max="1" width="22.28515625" customWidth="1"/>
    <col min="3" max="3" width="11.42578125" bestFit="1" customWidth="1"/>
  </cols>
  <sheetData>
    <row r="1" spans="1:23" ht="15">
      <c r="A1" s="22" t="s">
        <v>53</v>
      </c>
      <c r="B1" s="22"/>
      <c r="C1" t="s">
        <v>23</v>
      </c>
      <c r="D1" t="s">
        <v>24</v>
      </c>
      <c r="E1">
        <v>1</v>
      </c>
      <c r="F1" t="s">
        <v>36</v>
      </c>
      <c r="G1" t="s">
        <v>442</v>
      </c>
      <c r="I1">
        <v>1</v>
      </c>
      <c r="J1" t="s">
        <v>489</v>
      </c>
      <c r="M1">
        <v>1</v>
      </c>
      <c r="N1" t="s">
        <v>36</v>
      </c>
      <c r="O1" t="s">
        <v>442</v>
      </c>
    </row>
    <row r="2" spans="1:23">
      <c r="A2" s="23" t="s">
        <v>489</v>
      </c>
      <c r="B2" s="24"/>
      <c r="C2">
        <v>64</v>
      </c>
      <c r="D2">
        <v>1</v>
      </c>
      <c r="E2">
        <v>2</v>
      </c>
      <c r="F2" t="s">
        <v>32</v>
      </c>
      <c r="G2" t="s">
        <v>832</v>
      </c>
      <c r="I2">
        <v>2</v>
      </c>
      <c r="J2" t="s">
        <v>443</v>
      </c>
      <c r="M2">
        <v>2</v>
      </c>
      <c r="N2" t="s">
        <v>32</v>
      </c>
      <c r="O2" t="s">
        <v>832</v>
      </c>
    </row>
    <row r="3" spans="1:23">
      <c r="A3" s="23" t="s">
        <v>443</v>
      </c>
      <c r="B3" s="24"/>
      <c r="C3">
        <v>58</v>
      </c>
      <c r="D3">
        <v>1</v>
      </c>
      <c r="E3">
        <v>3</v>
      </c>
      <c r="F3" t="s">
        <v>29</v>
      </c>
      <c r="G3" t="s">
        <v>447</v>
      </c>
      <c r="I3">
        <v>3</v>
      </c>
      <c r="J3" t="s">
        <v>444</v>
      </c>
      <c r="M3">
        <v>3</v>
      </c>
      <c r="N3" t="s">
        <v>29</v>
      </c>
      <c r="O3" t="s">
        <v>447</v>
      </c>
    </row>
    <row r="4" spans="1:23">
      <c r="A4" s="23" t="s">
        <v>444</v>
      </c>
      <c r="B4" s="24"/>
      <c r="C4">
        <v>51</v>
      </c>
      <c r="D4">
        <v>1</v>
      </c>
      <c r="E4">
        <v>4</v>
      </c>
      <c r="F4" t="s">
        <v>31</v>
      </c>
      <c r="G4" t="s">
        <v>448</v>
      </c>
      <c r="I4">
        <v>4</v>
      </c>
      <c r="J4" t="s">
        <v>446</v>
      </c>
      <c r="M4">
        <v>4</v>
      </c>
      <c r="N4" t="s">
        <v>31</v>
      </c>
      <c r="O4" t="s">
        <v>448</v>
      </c>
    </row>
    <row r="5" spans="1:23">
      <c r="A5" s="23" t="s">
        <v>446</v>
      </c>
      <c r="B5" s="24"/>
      <c r="C5">
        <v>41</v>
      </c>
      <c r="D5">
        <v>1</v>
      </c>
      <c r="E5">
        <v>5</v>
      </c>
      <c r="F5" t="s">
        <v>35</v>
      </c>
      <c r="G5" t="s">
        <v>198</v>
      </c>
      <c r="M5">
        <v>5</v>
      </c>
      <c r="N5" t="s">
        <v>35</v>
      </c>
      <c r="O5" t="s">
        <v>198</v>
      </c>
    </row>
    <row r="6" spans="1:23">
      <c r="A6" s="23" t="s">
        <v>308</v>
      </c>
      <c r="B6" s="24"/>
      <c r="C6">
        <v>65</v>
      </c>
      <c r="D6">
        <v>3</v>
      </c>
      <c r="E6">
        <v>6</v>
      </c>
      <c r="F6" t="s">
        <v>54</v>
      </c>
      <c r="G6" t="s">
        <v>461</v>
      </c>
      <c r="M6">
        <v>6</v>
      </c>
      <c r="N6" t="s">
        <v>54</v>
      </c>
      <c r="O6" t="s">
        <v>461</v>
      </c>
    </row>
    <row r="7" spans="1:23">
      <c r="A7" s="23" t="s">
        <v>827</v>
      </c>
      <c r="B7" s="24"/>
      <c r="C7">
        <v>54</v>
      </c>
      <c r="D7">
        <v>3</v>
      </c>
      <c r="E7">
        <v>7</v>
      </c>
      <c r="F7" t="s">
        <v>33</v>
      </c>
      <c r="G7" t="s">
        <v>834</v>
      </c>
      <c r="M7">
        <v>7</v>
      </c>
      <c r="N7" t="s">
        <v>33</v>
      </c>
      <c r="O7" t="s">
        <v>834</v>
      </c>
    </row>
    <row r="8" spans="1:23">
      <c r="A8" s="23" t="s">
        <v>828</v>
      </c>
      <c r="B8" s="24"/>
      <c r="C8">
        <v>63</v>
      </c>
      <c r="D8">
        <v>2</v>
      </c>
      <c r="E8">
        <v>8</v>
      </c>
      <c r="F8" t="s">
        <v>34</v>
      </c>
      <c r="G8" t="s">
        <v>833</v>
      </c>
      <c r="M8">
        <v>8</v>
      </c>
      <c r="N8" t="s">
        <v>34</v>
      </c>
      <c r="O8" t="s">
        <v>833</v>
      </c>
    </row>
    <row r="9" spans="1:23">
      <c r="A9" s="23" t="s">
        <v>451</v>
      </c>
      <c r="B9" s="24"/>
      <c r="C9">
        <v>73</v>
      </c>
      <c r="D9">
        <v>3</v>
      </c>
      <c r="E9">
        <v>9</v>
      </c>
      <c r="F9" t="s">
        <v>37</v>
      </c>
      <c r="G9" t="s">
        <v>454</v>
      </c>
      <c r="M9">
        <v>9</v>
      </c>
      <c r="N9" t="s">
        <v>37</v>
      </c>
      <c r="O9" t="s">
        <v>454</v>
      </c>
    </row>
    <row r="10" spans="1:23">
      <c r="A10" s="23" t="s">
        <v>829</v>
      </c>
      <c r="B10" s="24"/>
      <c r="C10">
        <v>66</v>
      </c>
      <c r="D10">
        <v>3</v>
      </c>
    </row>
    <row r="11" spans="1:23">
      <c r="A11" s="23" t="s">
        <v>453</v>
      </c>
      <c r="B11" s="24"/>
      <c r="C11">
        <v>53</v>
      </c>
      <c r="D11">
        <v>3</v>
      </c>
      <c r="N11" t="s">
        <v>27</v>
      </c>
      <c r="O11" t="s">
        <v>444</v>
      </c>
    </row>
    <row r="12" spans="1:23">
      <c r="A12" s="23" t="s">
        <v>830</v>
      </c>
      <c r="B12" s="24"/>
      <c r="C12">
        <v>63</v>
      </c>
      <c r="D12">
        <v>3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447</v>
      </c>
      <c r="B14" s="24"/>
      <c r="C14">
        <v>87</v>
      </c>
      <c r="D14">
        <v>64</v>
      </c>
      <c r="E14">
        <v>60</v>
      </c>
      <c r="F14">
        <v>75</v>
      </c>
      <c r="G14">
        <v>60</v>
      </c>
      <c r="N14" t="s">
        <v>68</v>
      </c>
      <c r="O14" t="s">
        <v>444</v>
      </c>
      <c r="P14" s="25"/>
      <c r="T14" s="25" t="str">
        <f t="shared" ref="T14:T20" si="0">IFERROR(IF(O14="","",R14*9/P14),"INF")</f>
        <v>INF</v>
      </c>
    </row>
    <row r="15" spans="1:23">
      <c r="A15" s="23" t="s">
        <v>831</v>
      </c>
      <c r="B15" s="24"/>
      <c r="C15">
        <v>14</v>
      </c>
      <c r="D15">
        <v>29</v>
      </c>
      <c r="E15">
        <v>50</v>
      </c>
      <c r="F15">
        <v>60</v>
      </c>
      <c r="G15">
        <v>55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832</v>
      </c>
      <c r="B17" s="24"/>
      <c r="C17">
        <v>54</v>
      </c>
      <c r="D17">
        <v>44</v>
      </c>
      <c r="E17">
        <v>75</v>
      </c>
      <c r="F17">
        <v>20</v>
      </c>
      <c r="G17">
        <v>75</v>
      </c>
      <c r="P17" s="25"/>
      <c r="T17" s="25" t="str">
        <f t="shared" si="0"/>
        <v/>
      </c>
    </row>
    <row r="18" spans="1:20">
      <c r="A18" s="23" t="s">
        <v>833</v>
      </c>
      <c r="B18" s="24"/>
      <c r="C18">
        <v>54</v>
      </c>
      <c r="D18">
        <v>49</v>
      </c>
      <c r="E18">
        <v>60</v>
      </c>
      <c r="F18">
        <v>20</v>
      </c>
      <c r="G18">
        <v>60</v>
      </c>
      <c r="P18" s="25"/>
      <c r="T18" s="25" t="str">
        <f t="shared" si="0"/>
        <v/>
      </c>
    </row>
    <row r="19" spans="1:20">
      <c r="A19" s="23" t="s">
        <v>834</v>
      </c>
      <c r="B19" s="24"/>
      <c r="C19">
        <v>78</v>
      </c>
      <c r="D19">
        <v>60</v>
      </c>
      <c r="E19">
        <v>60</v>
      </c>
      <c r="F19">
        <v>20</v>
      </c>
      <c r="G19">
        <v>55</v>
      </c>
      <c r="P19" s="25"/>
      <c r="T19" s="25" t="str">
        <f t="shared" si="0"/>
        <v/>
      </c>
    </row>
    <row r="20" spans="1:20">
      <c r="A20" s="23" t="s">
        <v>461</v>
      </c>
      <c r="B20" s="24"/>
      <c r="C20">
        <v>62</v>
      </c>
      <c r="D20">
        <v>95</v>
      </c>
      <c r="E20">
        <v>30</v>
      </c>
      <c r="F20">
        <v>20</v>
      </c>
      <c r="G20">
        <v>20</v>
      </c>
      <c r="P20" s="25"/>
      <c r="T20" s="25" t="str">
        <f t="shared" si="0"/>
        <v/>
      </c>
    </row>
    <row r="21" spans="1:20">
      <c r="A21" s="23" t="s">
        <v>448</v>
      </c>
      <c r="B21" s="24"/>
      <c r="C21">
        <v>97</v>
      </c>
      <c r="D21">
        <v>94</v>
      </c>
      <c r="E21">
        <v>50</v>
      </c>
      <c r="F21">
        <v>20</v>
      </c>
      <c r="G21">
        <v>25</v>
      </c>
      <c r="P21" s="25"/>
      <c r="T21" s="25" t="str">
        <f t="shared" ref="T21:T22" si="1">IF(O21="","",R21*9/P21)</f>
        <v/>
      </c>
    </row>
    <row r="22" spans="1:20">
      <c r="A22" s="23" t="s">
        <v>452</v>
      </c>
      <c r="B22" s="24"/>
      <c r="C22">
        <v>37</v>
      </c>
      <c r="D22">
        <v>30</v>
      </c>
      <c r="E22">
        <v>70</v>
      </c>
      <c r="F22">
        <v>20</v>
      </c>
      <c r="G22">
        <v>80</v>
      </c>
      <c r="P22" s="25"/>
      <c r="T22" s="25" t="str">
        <f t="shared" si="1"/>
        <v/>
      </c>
    </row>
    <row r="23" spans="1:20">
      <c r="A23" s="23" t="s">
        <v>445</v>
      </c>
      <c r="B23" s="24"/>
      <c r="C23">
        <v>58</v>
      </c>
      <c r="D23">
        <v>49</v>
      </c>
      <c r="E23">
        <v>70</v>
      </c>
      <c r="F23">
        <v>20</v>
      </c>
      <c r="G23">
        <v>75</v>
      </c>
      <c r="P23" s="25"/>
    </row>
    <row r="24" spans="1:20" ht="15">
      <c r="A24" s="22" t="s">
        <v>74</v>
      </c>
      <c r="B24" s="22"/>
    </row>
    <row r="25" spans="1:20">
      <c r="A25" s="23" t="s">
        <v>454</v>
      </c>
      <c r="B25" s="24"/>
      <c r="C25">
        <v>56</v>
      </c>
      <c r="D25">
        <v>53</v>
      </c>
      <c r="E25">
        <v>60</v>
      </c>
      <c r="F25">
        <v>60</v>
      </c>
      <c r="G25">
        <v>70</v>
      </c>
    </row>
    <row r="26" spans="1:20">
      <c r="A26" s="23" t="s">
        <v>198</v>
      </c>
      <c r="B26" s="24"/>
      <c r="C26">
        <v>71</v>
      </c>
      <c r="D26">
        <v>69</v>
      </c>
      <c r="E26">
        <v>65</v>
      </c>
      <c r="F26">
        <v>70</v>
      </c>
      <c r="G26">
        <v>60</v>
      </c>
    </row>
    <row r="27" spans="1:20">
      <c r="A27" s="23" t="s">
        <v>442</v>
      </c>
      <c r="B27" s="24"/>
      <c r="C27">
        <v>52</v>
      </c>
      <c r="D27">
        <v>40</v>
      </c>
      <c r="E27">
        <v>75</v>
      </c>
      <c r="F27">
        <v>70</v>
      </c>
      <c r="G27">
        <v>75</v>
      </c>
    </row>
    <row r="28" spans="1:20">
      <c r="A28" s="23" t="s">
        <v>450</v>
      </c>
      <c r="B28" s="24"/>
      <c r="C28">
        <v>43</v>
      </c>
      <c r="D28">
        <v>55</v>
      </c>
      <c r="E28">
        <v>50</v>
      </c>
      <c r="F28">
        <v>65</v>
      </c>
      <c r="G28">
        <v>40</v>
      </c>
    </row>
    <row r="29" spans="1:20">
      <c r="A29" s="23" t="s">
        <v>835</v>
      </c>
      <c r="C29">
        <v>31</v>
      </c>
      <c r="D29">
        <v>39</v>
      </c>
      <c r="E29">
        <v>70</v>
      </c>
      <c r="F29">
        <v>50</v>
      </c>
      <c r="G29">
        <v>60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489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443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444</v>
      </c>
      <c r="B47">
        <v>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446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308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827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828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451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829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453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830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447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831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454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832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833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834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461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448</v>
      </c>
      <c r="B65">
        <v>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23" t="s">
        <v>452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23" t="s">
        <v>445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 ht="15">
      <c r="A68" s="22" t="s">
        <v>74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198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442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450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835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51"/>
  <dimension ref="A1:W73"/>
  <sheetViews>
    <sheetView workbookViewId="0">
      <selection activeCell="O14" sqref="O14"/>
    </sheetView>
  </sheetViews>
  <sheetFormatPr defaultRowHeight="12"/>
  <cols>
    <col min="1" max="1" width="20.28515625" customWidth="1"/>
    <col min="3" max="3" width="11.42578125" bestFit="1" customWidth="1"/>
  </cols>
  <sheetData>
    <row r="1" spans="1:23" ht="15">
      <c r="A1" s="22" t="s">
        <v>53</v>
      </c>
      <c r="B1" s="22"/>
      <c r="C1" t="s">
        <v>23</v>
      </c>
      <c r="D1" t="s">
        <v>24</v>
      </c>
      <c r="E1">
        <v>1</v>
      </c>
      <c r="F1" t="s">
        <v>35</v>
      </c>
      <c r="G1" t="s">
        <v>845</v>
      </c>
      <c r="I1">
        <v>1</v>
      </c>
      <c r="J1" t="s">
        <v>456</v>
      </c>
      <c r="M1">
        <v>1</v>
      </c>
      <c r="N1" t="s">
        <v>35</v>
      </c>
      <c r="O1" t="s">
        <v>845</v>
      </c>
    </row>
    <row r="2" spans="1:23">
      <c r="A2" s="23" t="s">
        <v>456</v>
      </c>
      <c r="B2" s="24"/>
      <c r="C2">
        <v>62</v>
      </c>
      <c r="D2">
        <v>1</v>
      </c>
      <c r="E2">
        <v>2</v>
      </c>
      <c r="F2" t="s">
        <v>34</v>
      </c>
      <c r="G2" t="s">
        <v>157</v>
      </c>
      <c r="I2">
        <v>2</v>
      </c>
      <c r="J2" t="s">
        <v>459</v>
      </c>
      <c r="M2">
        <v>2</v>
      </c>
      <c r="N2" t="s">
        <v>34</v>
      </c>
      <c r="O2" t="s">
        <v>157</v>
      </c>
    </row>
    <row r="3" spans="1:23">
      <c r="A3" s="23" t="s">
        <v>459</v>
      </c>
      <c r="B3" s="24"/>
      <c r="C3">
        <v>45</v>
      </c>
      <c r="D3">
        <v>1</v>
      </c>
      <c r="E3">
        <v>3</v>
      </c>
      <c r="F3" t="s">
        <v>36</v>
      </c>
      <c r="G3" t="s">
        <v>846</v>
      </c>
      <c r="I3">
        <v>3</v>
      </c>
      <c r="J3" t="s">
        <v>462</v>
      </c>
      <c r="M3">
        <v>3</v>
      </c>
      <c r="N3" t="s">
        <v>36</v>
      </c>
      <c r="O3" t="s">
        <v>846</v>
      </c>
    </row>
    <row r="4" spans="1:23">
      <c r="A4" s="23" t="s">
        <v>462</v>
      </c>
      <c r="B4" s="24"/>
      <c r="C4">
        <v>48</v>
      </c>
      <c r="D4">
        <v>1</v>
      </c>
      <c r="E4">
        <v>4</v>
      </c>
      <c r="F4" t="s">
        <v>31</v>
      </c>
      <c r="G4" t="s">
        <v>463</v>
      </c>
      <c r="I4">
        <v>4</v>
      </c>
      <c r="J4" t="s">
        <v>836</v>
      </c>
      <c r="M4">
        <v>4</v>
      </c>
      <c r="N4" t="s">
        <v>31</v>
      </c>
      <c r="O4" t="s">
        <v>463</v>
      </c>
    </row>
    <row r="5" spans="1:23">
      <c r="A5" s="23" t="s">
        <v>836</v>
      </c>
      <c r="B5" s="24"/>
      <c r="C5">
        <v>48</v>
      </c>
      <c r="D5">
        <v>1</v>
      </c>
      <c r="E5">
        <v>5</v>
      </c>
      <c r="F5" t="s">
        <v>37</v>
      </c>
      <c r="G5" t="s">
        <v>261</v>
      </c>
      <c r="M5">
        <v>5</v>
      </c>
      <c r="N5" t="s">
        <v>37</v>
      </c>
      <c r="O5" t="s">
        <v>261</v>
      </c>
    </row>
    <row r="6" spans="1:23">
      <c r="A6" s="23" t="s">
        <v>465</v>
      </c>
      <c r="B6" s="24"/>
      <c r="C6">
        <v>48</v>
      </c>
      <c r="D6">
        <v>3</v>
      </c>
      <c r="E6">
        <v>6</v>
      </c>
      <c r="F6" t="s">
        <v>29</v>
      </c>
      <c r="G6" t="s">
        <v>457</v>
      </c>
      <c r="M6">
        <v>6</v>
      </c>
      <c r="N6" t="s">
        <v>29</v>
      </c>
      <c r="O6" t="s">
        <v>457</v>
      </c>
    </row>
    <row r="7" spans="1:23">
      <c r="A7" s="23" t="s">
        <v>837</v>
      </c>
      <c r="B7" s="24"/>
      <c r="C7">
        <v>35</v>
      </c>
      <c r="D7">
        <v>2</v>
      </c>
      <c r="E7">
        <v>7</v>
      </c>
      <c r="F7" t="s">
        <v>33</v>
      </c>
      <c r="G7" t="s">
        <v>847</v>
      </c>
      <c r="M7">
        <v>7</v>
      </c>
      <c r="N7" t="s">
        <v>33</v>
      </c>
      <c r="O7" t="s">
        <v>847</v>
      </c>
    </row>
    <row r="8" spans="1:23">
      <c r="A8" s="23" t="s">
        <v>471</v>
      </c>
      <c r="B8" s="24"/>
      <c r="C8">
        <v>81</v>
      </c>
      <c r="D8">
        <v>3</v>
      </c>
      <c r="E8">
        <v>8</v>
      </c>
      <c r="F8" t="s">
        <v>32</v>
      </c>
      <c r="G8" t="s">
        <v>841</v>
      </c>
      <c r="M8">
        <v>8</v>
      </c>
      <c r="N8" t="s">
        <v>32</v>
      </c>
      <c r="O8" t="s">
        <v>841</v>
      </c>
    </row>
    <row r="9" spans="1:23">
      <c r="A9" s="23" t="s">
        <v>219</v>
      </c>
      <c r="B9" s="24"/>
      <c r="C9">
        <v>78</v>
      </c>
      <c r="D9">
        <v>3</v>
      </c>
      <c r="E9">
        <v>9</v>
      </c>
      <c r="F9" t="s">
        <v>54</v>
      </c>
      <c r="G9" t="s">
        <v>475</v>
      </c>
      <c r="M9">
        <v>9</v>
      </c>
      <c r="N9" t="s">
        <v>54</v>
      </c>
      <c r="O9" t="s">
        <v>475</v>
      </c>
    </row>
    <row r="10" spans="1:23">
      <c r="A10" s="23" t="s">
        <v>838</v>
      </c>
      <c r="B10" s="24"/>
      <c r="C10">
        <v>34</v>
      </c>
      <c r="D10">
        <v>3</v>
      </c>
    </row>
    <row r="11" spans="1:23">
      <c r="A11" s="23" t="s">
        <v>467</v>
      </c>
      <c r="B11" s="24"/>
      <c r="C11">
        <v>52</v>
      </c>
      <c r="D11">
        <v>3</v>
      </c>
      <c r="N11" t="s">
        <v>27</v>
      </c>
      <c r="O11" t="s">
        <v>459</v>
      </c>
    </row>
    <row r="12" spans="1:23">
      <c r="A12" s="23" t="s">
        <v>839</v>
      </c>
      <c r="B12" s="24"/>
      <c r="C12">
        <v>61</v>
      </c>
      <c r="D12">
        <v>2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457</v>
      </c>
      <c r="B14" s="24"/>
      <c r="C14">
        <v>55</v>
      </c>
      <c r="D14">
        <v>48</v>
      </c>
      <c r="E14">
        <v>55</v>
      </c>
      <c r="F14">
        <v>40</v>
      </c>
      <c r="G14">
        <v>60</v>
      </c>
      <c r="N14" t="s">
        <v>68</v>
      </c>
      <c r="O14" t="s">
        <v>459</v>
      </c>
      <c r="P14" s="25"/>
      <c r="Q14">
        <v>1</v>
      </c>
      <c r="T14" s="25" t="str">
        <f t="shared" ref="T14:T20" si="0">IFERROR(IF(O14="","",R14*9/P14),"INF")</f>
        <v>INF</v>
      </c>
    </row>
    <row r="15" spans="1:23">
      <c r="A15" s="23" t="s">
        <v>840</v>
      </c>
      <c r="B15" s="24"/>
      <c r="C15">
        <v>60</v>
      </c>
      <c r="D15">
        <v>71</v>
      </c>
      <c r="E15">
        <v>30</v>
      </c>
      <c r="F15">
        <v>60</v>
      </c>
      <c r="G15">
        <v>60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463</v>
      </c>
      <c r="B17" s="24"/>
      <c r="C17">
        <v>79</v>
      </c>
      <c r="D17">
        <v>87</v>
      </c>
      <c r="E17">
        <v>35</v>
      </c>
      <c r="F17">
        <v>20</v>
      </c>
      <c r="G17">
        <v>30</v>
      </c>
      <c r="P17" s="25"/>
      <c r="T17" s="25" t="str">
        <f t="shared" si="0"/>
        <v/>
      </c>
    </row>
    <row r="18" spans="1:20">
      <c r="A18" s="23" t="s">
        <v>841</v>
      </c>
      <c r="B18" s="24"/>
      <c r="C18">
        <v>45</v>
      </c>
      <c r="D18">
        <v>46</v>
      </c>
      <c r="E18">
        <v>65</v>
      </c>
      <c r="F18">
        <v>20</v>
      </c>
      <c r="G18">
        <v>65</v>
      </c>
      <c r="P18" s="25"/>
      <c r="T18" s="25" t="str">
        <f t="shared" si="0"/>
        <v/>
      </c>
    </row>
    <row r="19" spans="1:20">
      <c r="A19" s="23" t="s">
        <v>157</v>
      </c>
      <c r="B19" s="24"/>
      <c r="C19">
        <v>62</v>
      </c>
      <c r="D19">
        <v>56</v>
      </c>
      <c r="E19">
        <v>65</v>
      </c>
      <c r="F19">
        <v>20</v>
      </c>
      <c r="G19">
        <v>55</v>
      </c>
      <c r="P19" s="25"/>
      <c r="T19" s="25" t="str">
        <f t="shared" si="0"/>
        <v/>
      </c>
    </row>
    <row r="20" spans="1:20">
      <c r="A20" s="23" t="s">
        <v>842</v>
      </c>
      <c r="B20" s="24"/>
      <c r="C20">
        <v>58</v>
      </c>
      <c r="D20">
        <v>36</v>
      </c>
      <c r="E20">
        <v>50</v>
      </c>
      <c r="F20">
        <v>20</v>
      </c>
      <c r="G20">
        <v>70</v>
      </c>
      <c r="P20" s="25"/>
      <c r="T20" s="25" t="str">
        <f t="shared" si="0"/>
        <v/>
      </c>
    </row>
    <row r="21" spans="1:20">
      <c r="A21" s="23" t="s">
        <v>843</v>
      </c>
      <c r="B21" s="24"/>
      <c r="C21">
        <v>48</v>
      </c>
      <c r="D21">
        <v>46</v>
      </c>
      <c r="E21">
        <v>60</v>
      </c>
      <c r="F21">
        <v>20</v>
      </c>
      <c r="G21">
        <v>60</v>
      </c>
      <c r="P21" s="25"/>
      <c r="T21" s="25" t="str">
        <f t="shared" ref="T21:T22" si="1">IF(O21="","",R21*9/P21)</f>
        <v/>
      </c>
    </row>
    <row r="22" spans="1:20">
      <c r="A22" s="23" t="s">
        <v>847</v>
      </c>
      <c r="B22" s="24"/>
      <c r="C22">
        <v>76</v>
      </c>
      <c r="D22">
        <v>74</v>
      </c>
      <c r="E22">
        <v>55</v>
      </c>
      <c r="F22">
        <v>20</v>
      </c>
      <c r="G22">
        <v>60</v>
      </c>
      <c r="P22" s="25"/>
      <c r="T22" s="25" t="str">
        <f t="shared" si="1"/>
        <v/>
      </c>
    </row>
    <row r="23" spans="1:20">
      <c r="A23" s="23" t="s">
        <v>844</v>
      </c>
      <c r="B23" s="24"/>
      <c r="C23">
        <v>38</v>
      </c>
      <c r="D23">
        <v>45</v>
      </c>
      <c r="E23">
        <v>60</v>
      </c>
      <c r="F23">
        <v>70</v>
      </c>
      <c r="G23">
        <v>45</v>
      </c>
      <c r="P23" s="25"/>
    </row>
    <row r="24" spans="1:20" ht="15">
      <c r="A24" s="22" t="s">
        <v>74</v>
      </c>
      <c r="B24" s="22"/>
    </row>
    <row r="25" spans="1:20">
      <c r="A25" s="23" t="s">
        <v>845</v>
      </c>
      <c r="B25" s="24"/>
      <c r="C25">
        <v>58</v>
      </c>
      <c r="D25">
        <v>33</v>
      </c>
      <c r="E25">
        <v>90</v>
      </c>
      <c r="F25">
        <v>40</v>
      </c>
      <c r="G25">
        <v>70</v>
      </c>
    </row>
    <row r="26" spans="1:20">
      <c r="A26" s="23" t="s">
        <v>846</v>
      </c>
      <c r="B26" s="24"/>
      <c r="C26">
        <v>63</v>
      </c>
      <c r="D26">
        <v>61</v>
      </c>
      <c r="E26">
        <v>75</v>
      </c>
      <c r="F26">
        <v>80</v>
      </c>
      <c r="G26">
        <v>55</v>
      </c>
    </row>
    <row r="27" spans="1:20">
      <c r="A27" s="23" t="s">
        <v>475</v>
      </c>
      <c r="B27" s="24"/>
      <c r="C27">
        <v>40</v>
      </c>
      <c r="D27">
        <v>66</v>
      </c>
      <c r="E27">
        <v>40</v>
      </c>
      <c r="F27">
        <v>50</v>
      </c>
      <c r="G27">
        <v>35</v>
      </c>
    </row>
    <row r="28" spans="1:20">
      <c r="A28" s="23" t="s">
        <v>261</v>
      </c>
      <c r="B28" s="24"/>
      <c r="C28">
        <v>33</v>
      </c>
      <c r="D28">
        <v>67</v>
      </c>
      <c r="E28">
        <v>60</v>
      </c>
      <c r="F28">
        <v>65</v>
      </c>
      <c r="G28">
        <v>40</v>
      </c>
    </row>
    <row r="29" spans="1:20">
      <c r="A29" s="23" t="s">
        <v>185</v>
      </c>
      <c r="B29" s="24"/>
      <c r="C29">
        <v>50</v>
      </c>
      <c r="D29">
        <v>34</v>
      </c>
      <c r="E29">
        <v>40</v>
      </c>
      <c r="F29">
        <v>40</v>
      </c>
      <c r="G29">
        <v>25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456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459</v>
      </c>
      <c r="B46">
        <v>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462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836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465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837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471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219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838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467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839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457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840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463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841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157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842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843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847</v>
      </c>
      <c r="B65">
        <v>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23" t="s">
        <v>844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ht="15">
      <c r="A67" s="22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845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846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475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261</v>
      </c>
      <c r="B71">
        <v>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185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52"/>
  <dimension ref="A1:W73"/>
  <sheetViews>
    <sheetView workbookViewId="0">
      <selection activeCell="A62" sqref="A62"/>
    </sheetView>
  </sheetViews>
  <sheetFormatPr defaultRowHeight="12"/>
  <cols>
    <col min="1" max="1" width="21.5703125" customWidth="1"/>
    <col min="3" max="3" width="11.42578125" bestFit="1" customWidth="1"/>
  </cols>
  <sheetData>
    <row r="1" spans="1:23" ht="15">
      <c r="A1" s="22" t="s">
        <v>53</v>
      </c>
      <c r="B1" s="22"/>
      <c r="C1" s="11" t="s">
        <v>23</v>
      </c>
      <c r="D1" s="11" t="s">
        <v>24</v>
      </c>
      <c r="E1">
        <v>1</v>
      </c>
      <c r="F1" t="s">
        <v>34</v>
      </c>
      <c r="G1" t="s">
        <v>478</v>
      </c>
      <c r="I1">
        <v>1</v>
      </c>
      <c r="J1" t="s">
        <v>848</v>
      </c>
      <c r="M1">
        <v>1</v>
      </c>
      <c r="N1" t="s">
        <v>34</v>
      </c>
      <c r="O1" t="s">
        <v>478</v>
      </c>
    </row>
    <row r="2" spans="1:23">
      <c r="A2" s="23" t="s">
        <v>848</v>
      </c>
      <c r="B2" s="24"/>
      <c r="C2">
        <v>64</v>
      </c>
      <c r="D2">
        <v>1</v>
      </c>
      <c r="E2">
        <v>2</v>
      </c>
      <c r="F2" t="s">
        <v>37</v>
      </c>
      <c r="G2" t="s">
        <v>476</v>
      </c>
      <c r="I2">
        <v>2</v>
      </c>
      <c r="J2" t="s">
        <v>849</v>
      </c>
      <c r="M2">
        <v>2</v>
      </c>
      <c r="N2" t="s">
        <v>37</v>
      </c>
      <c r="O2" t="s">
        <v>476</v>
      </c>
    </row>
    <row r="3" spans="1:23">
      <c r="A3" s="23" t="s">
        <v>849</v>
      </c>
      <c r="B3" s="24"/>
      <c r="C3">
        <v>35</v>
      </c>
      <c r="D3">
        <v>1</v>
      </c>
      <c r="E3">
        <v>3</v>
      </c>
      <c r="F3" t="s">
        <v>31</v>
      </c>
      <c r="G3" t="s">
        <v>854</v>
      </c>
      <c r="I3">
        <v>3</v>
      </c>
      <c r="J3" t="s">
        <v>486</v>
      </c>
      <c r="M3">
        <v>3</v>
      </c>
      <c r="N3" t="s">
        <v>31</v>
      </c>
      <c r="O3" t="s">
        <v>854</v>
      </c>
    </row>
    <row r="4" spans="1:23">
      <c r="A4" s="23" t="s">
        <v>486</v>
      </c>
      <c r="B4" s="24"/>
      <c r="C4">
        <v>59</v>
      </c>
      <c r="D4">
        <v>1</v>
      </c>
      <c r="E4">
        <v>4</v>
      </c>
      <c r="F4" t="s">
        <v>33</v>
      </c>
      <c r="G4" t="s">
        <v>481</v>
      </c>
      <c r="I4">
        <v>4</v>
      </c>
      <c r="J4" t="s">
        <v>479</v>
      </c>
      <c r="M4">
        <v>4</v>
      </c>
      <c r="N4" t="s">
        <v>33</v>
      </c>
      <c r="O4" t="s">
        <v>481</v>
      </c>
    </row>
    <row r="5" spans="1:23">
      <c r="A5" s="23" t="s">
        <v>479</v>
      </c>
      <c r="B5" s="24"/>
      <c r="C5">
        <v>57</v>
      </c>
      <c r="D5">
        <v>1</v>
      </c>
      <c r="E5">
        <v>5</v>
      </c>
      <c r="F5" t="s">
        <v>32</v>
      </c>
      <c r="G5" t="s">
        <v>487</v>
      </c>
      <c r="M5">
        <v>5</v>
      </c>
      <c r="N5" t="s">
        <v>32</v>
      </c>
      <c r="O5" t="s">
        <v>487</v>
      </c>
    </row>
    <row r="6" spans="1:23">
      <c r="A6" s="23" t="s">
        <v>131</v>
      </c>
      <c r="B6" s="24"/>
      <c r="C6">
        <v>97</v>
      </c>
      <c r="D6">
        <v>3</v>
      </c>
      <c r="E6">
        <v>6</v>
      </c>
      <c r="F6" t="s">
        <v>54</v>
      </c>
      <c r="G6" t="s">
        <v>858</v>
      </c>
      <c r="M6">
        <v>6</v>
      </c>
      <c r="N6" t="s">
        <v>54</v>
      </c>
      <c r="O6" t="s">
        <v>858</v>
      </c>
    </row>
    <row r="7" spans="1:23">
      <c r="A7" s="23" t="s">
        <v>850</v>
      </c>
      <c r="B7" s="24"/>
      <c r="C7">
        <v>55</v>
      </c>
      <c r="D7">
        <v>3</v>
      </c>
      <c r="E7">
        <v>7</v>
      </c>
      <c r="F7" t="s">
        <v>29</v>
      </c>
      <c r="G7" t="s">
        <v>853</v>
      </c>
      <c r="M7">
        <v>7</v>
      </c>
      <c r="N7" t="s">
        <v>29</v>
      </c>
      <c r="O7" t="s">
        <v>853</v>
      </c>
    </row>
    <row r="8" spans="1:23">
      <c r="A8" s="23" t="s">
        <v>490</v>
      </c>
      <c r="B8" s="24"/>
      <c r="C8">
        <v>36</v>
      </c>
      <c r="D8">
        <v>3</v>
      </c>
      <c r="E8">
        <v>8</v>
      </c>
      <c r="F8" t="s">
        <v>36</v>
      </c>
      <c r="G8" t="s">
        <v>857</v>
      </c>
      <c r="M8">
        <v>8</v>
      </c>
      <c r="N8" t="s">
        <v>36</v>
      </c>
      <c r="O8" t="s">
        <v>857</v>
      </c>
    </row>
    <row r="9" spans="1:23">
      <c r="A9" s="23" t="s">
        <v>851</v>
      </c>
      <c r="B9" s="24"/>
      <c r="C9">
        <v>48</v>
      </c>
      <c r="D9">
        <v>2</v>
      </c>
      <c r="E9">
        <v>9</v>
      </c>
      <c r="F9" t="s">
        <v>35</v>
      </c>
      <c r="G9" t="s">
        <v>495</v>
      </c>
      <c r="M9">
        <v>9</v>
      </c>
      <c r="N9" t="s">
        <v>35</v>
      </c>
      <c r="O9" t="s">
        <v>495</v>
      </c>
    </row>
    <row r="10" spans="1:23">
      <c r="A10" s="23" t="s">
        <v>469</v>
      </c>
      <c r="B10" s="24"/>
      <c r="C10">
        <v>50</v>
      </c>
      <c r="D10">
        <v>3</v>
      </c>
    </row>
    <row r="11" spans="1:23">
      <c r="A11" s="23" t="s">
        <v>458</v>
      </c>
      <c r="B11" s="24"/>
      <c r="C11">
        <v>46</v>
      </c>
      <c r="D11">
        <v>2</v>
      </c>
      <c r="N11" t="s">
        <v>27</v>
      </c>
      <c r="O11" t="s">
        <v>849</v>
      </c>
    </row>
    <row r="12" spans="1:23">
      <c r="A12" s="23" t="s">
        <v>852</v>
      </c>
      <c r="B12" s="24"/>
      <c r="C12">
        <v>43</v>
      </c>
      <c r="D12">
        <v>2</v>
      </c>
    </row>
    <row r="13" spans="1:23" ht="15">
      <c r="A13" s="22" t="s">
        <v>69</v>
      </c>
      <c r="B13" s="22"/>
      <c r="C13" s="11" t="s">
        <v>10</v>
      </c>
      <c r="D13" s="11" t="s">
        <v>11</v>
      </c>
      <c r="E13" s="11" t="s">
        <v>12</v>
      </c>
      <c r="F13" s="11" t="s">
        <v>879</v>
      </c>
      <c r="G13" s="11" t="s">
        <v>13</v>
      </c>
      <c r="P13" t="s">
        <v>63</v>
      </c>
      <c r="Q13" t="s">
        <v>1</v>
      </c>
      <c r="R13" t="s">
        <v>0</v>
      </c>
      <c r="S13" t="s">
        <v>64</v>
      </c>
      <c r="T13" t="s">
        <v>65</v>
      </c>
      <c r="W13" t="s">
        <v>66</v>
      </c>
    </row>
    <row r="14" spans="1:23">
      <c r="A14" s="23" t="s">
        <v>853</v>
      </c>
      <c r="B14" s="24"/>
      <c r="C14">
        <v>43</v>
      </c>
      <c r="D14">
        <v>61</v>
      </c>
      <c r="E14">
        <v>30</v>
      </c>
      <c r="F14">
        <v>65</v>
      </c>
      <c r="G14">
        <v>65</v>
      </c>
      <c r="N14" t="s">
        <v>68</v>
      </c>
      <c r="O14" t="s">
        <v>849</v>
      </c>
      <c r="P14" s="25"/>
      <c r="T14" s="25" t="str">
        <f t="shared" ref="T14:T20" si="0">IFERROR(IF(O14="","",R14*9/P14),"INF")</f>
        <v>INF</v>
      </c>
    </row>
    <row r="15" spans="1:23">
      <c r="A15" s="23" t="s">
        <v>492</v>
      </c>
      <c r="B15" s="24"/>
      <c r="C15">
        <v>56</v>
      </c>
      <c r="D15">
        <v>37</v>
      </c>
      <c r="E15">
        <v>45</v>
      </c>
      <c r="F15">
        <v>60</v>
      </c>
      <c r="G15">
        <v>60</v>
      </c>
      <c r="P15" s="25"/>
      <c r="T15" s="25" t="str">
        <f t="shared" si="0"/>
        <v/>
      </c>
    </row>
    <row r="16" spans="1:23" ht="15">
      <c r="A16" s="22" t="s">
        <v>72</v>
      </c>
      <c r="B16" s="22"/>
      <c r="P16" s="25"/>
      <c r="T16" s="25" t="str">
        <f t="shared" si="0"/>
        <v/>
      </c>
    </row>
    <row r="17" spans="1:20">
      <c r="A17" s="23" t="s">
        <v>854</v>
      </c>
      <c r="B17" s="24"/>
      <c r="C17">
        <v>47</v>
      </c>
      <c r="D17">
        <v>66</v>
      </c>
      <c r="E17">
        <v>50</v>
      </c>
      <c r="F17">
        <v>20</v>
      </c>
      <c r="G17">
        <v>35</v>
      </c>
      <c r="P17" s="25"/>
      <c r="T17" s="25" t="str">
        <f t="shared" si="0"/>
        <v/>
      </c>
    </row>
    <row r="18" spans="1:20">
      <c r="A18" s="23" t="s">
        <v>487</v>
      </c>
      <c r="B18" s="24"/>
      <c r="C18">
        <v>83</v>
      </c>
      <c r="D18">
        <v>77</v>
      </c>
      <c r="E18">
        <v>60</v>
      </c>
      <c r="F18">
        <v>20</v>
      </c>
      <c r="G18">
        <v>55</v>
      </c>
      <c r="P18" s="25"/>
      <c r="T18" s="25" t="str">
        <f t="shared" si="0"/>
        <v/>
      </c>
    </row>
    <row r="19" spans="1:20">
      <c r="A19" s="23" t="s">
        <v>478</v>
      </c>
      <c r="B19" s="24"/>
      <c r="C19">
        <v>55</v>
      </c>
      <c r="D19">
        <v>44</v>
      </c>
      <c r="E19">
        <v>70</v>
      </c>
      <c r="F19">
        <v>20</v>
      </c>
      <c r="G19">
        <v>70</v>
      </c>
      <c r="P19" s="25"/>
      <c r="T19" s="25" t="str">
        <f t="shared" si="0"/>
        <v/>
      </c>
    </row>
    <row r="20" spans="1:20">
      <c r="A20" s="23" t="s">
        <v>481</v>
      </c>
      <c r="B20" s="24"/>
      <c r="C20">
        <v>55</v>
      </c>
      <c r="D20">
        <v>71</v>
      </c>
      <c r="E20">
        <v>60</v>
      </c>
      <c r="F20">
        <v>20</v>
      </c>
      <c r="G20">
        <v>40</v>
      </c>
      <c r="P20" s="25"/>
      <c r="T20" s="25" t="str">
        <f t="shared" si="0"/>
        <v/>
      </c>
    </row>
    <row r="21" spans="1:20">
      <c r="A21" s="23" t="s">
        <v>855</v>
      </c>
      <c r="B21" s="24"/>
      <c r="C21">
        <v>31</v>
      </c>
      <c r="D21">
        <v>19</v>
      </c>
      <c r="E21">
        <v>70</v>
      </c>
      <c r="F21">
        <v>20</v>
      </c>
      <c r="G21">
        <v>60</v>
      </c>
      <c r="P21" s="25"/>
      <c r="T21" s="25" t="str">
        <f t="shared" ref="T21:T22" si="1">IF(O21="","",R21*9/P21)</f>
        <v/>
      </c>
    </row>
    <row r="22" spans="1:20">
      <c r="A22" s="23" t="s">
        <v>83</v>
      </c>
      <c r="B22" s="24"/>
      <c r="C22">
        <v>47</v>
      </c>
      <c r="D22">
        <v>40</v>
      </c>
      <c r="E22">
        <v>35</v>
      </c>
      <c r="F22">
        <v>50</v>
      </c>
      <c r="G22">
        <v>35</v>
      </c>
      <c r="P22" s="25"/>
      <c r="T22" s="25" t="str">
        <f t="shared" si="1"/>
        <v/>
      </c>
    </row>
    <row r="23" spans="1:20">
      <c r="A23" s="23" t="s">
        <v>856</v>
      </c>
      <c r="B23" s="24"/>
      <c r="C23">
        <v>-3</v>
      </c>
      <c r="D23">
        <v>31</v>
      </c>
      <c r="E23">
        <v>30</v>
      </c>
      <c r="F23">
        <v>20</v>
      </c>
      <c r="G23">
        <v>30</v>
      </c>
      <c r="P23" s="25"/>
    </row>
    <row r="24" spans="1:20" ht="15">
      <c r="A24" s="22" t="s">
        <v>74</v>
      </c>
      <c r="B24" s="22"/>
    </row>
    <row r="25" spans="1:20">
      <c r="A25" s="23" t="s">
        <v>495</v>
      </c>
      <c r="B25" s="24"/>
      <c r="C25">
        <v>59</v>
      </c>
      <c r="D25">
        <v>46</v>
      </c>
      <c r="E25">
        <v>75</v>
      </c>
      <c r="F25">
        <v>65</v>
      </c>
      <c r="G25">
        <v>70</v>
      </c>
    </row>
    <row r="26" spans="1:20">
      <c r="A26" s="23" t="s">
        <v>857</v>
      </c>
      <c r="B26" s="24"/>
      <c r="C26">
        <v>42</v>
      </c>
      <c r="D26">
        <v>64</v>
      </c>
      <c r="E26">
        <v>75</v>
      </c>
      <c r="F26">
        <v>70</v>
      </c>
      <c r="G26">
        <v>60</v>
      </c>
    </row>
    <row r="27" spans="1:20">
      <c r="A27" s="23" t="s">
        <v>476</v>
      </c>
      <c r="B27" s="24"/>
      <c r="C27">
        <v>65</v>
      </c>
      <c r="D27">
        <v>72</v>
      </c>
      <c r="E27">
        <v>60</v>
      </c>
      <c r="F27">
        <v>60</v>
      </c>
      <c r="G27">
        <v>30</v>
      </c>
    </row>
    <row r="28" spans="1:20">
      <c r="A28" s="23" t="s">
        <v>858</v>
      </c>
      <c r="B28" s="24"/>
      <c r="C28">
        <v>65</v>
      </c>
      <c r="D28">
        <v>68</v>
      </c>
      <c r="E28">
        <v>55</v>
      </c>
      <c r="F28">
        <v>55</v>
      </c>
      <c r="G28">
        <v>50</v>
      </c>
    </row>
    <row r="29" spans="1:20">
      <c r="A29" s="23" t="s">
        <v>859</v>
      </c>
      <c r="B29" s="24"/>
      <c r="C29">
        <v>35</v>
      </c>
      <c r="D29">
        <v>35</v>
      </c>
      <c r="E29">
        <v>50</v>
      </c>
      <c r="F29">
        <v>60</v>
      </c>
      <c r="G29">
        <v>45</v>
      </c>
    </row>
    <row r="43" spans="1:10">
      <c r="C43" t="s">
        <v>76</v>
      </c>
      <c r="D43" t="s">
        <v>1</v>
      </c>
      <c r="E43" t="s">
        <v>77</v>
      </c>
      <c r="F43" t="s">
        <v>78</v>
      </c>
      <c r="G43" t="s">
        <v>79</v>
      </c>
      <c r="H43" t="s">
        <v>33</v>
      </c>
      <c r="I43" t="s">
        <v>32</v>
      </c>
      <c r="J43" t="s">
        <v>80</v>
      </c>
    </row>
    <row r="44" spans="1:10" ht="15">
      <c r="A44" s="22" t="s">
        <v>53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23" t="s">
        <v>848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23" t="s">
        <v>849</v>
      </c>
      <c r="B46">
        <v>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 s="23" t="s">
        <v>486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23" t="s">
        <v>479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23" t="s">
        <v>131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23" t="s">
        <v>850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23" t="s">
        <v>490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23" t="s">
        <v>851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23" t="s">
        <v>469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23" t="s">
        <v>458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23" t="s">
        <v>852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ht="15">
      <c r="A56" s="22" t="s">
        <v>69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23" t="s">
        <v>853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23" t="s">
        <v>492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ht="15">
      <c r="A59" s="22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23" t="s">
        <v>854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23" t="s">
        <v>487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23" t="s">
        <v>478</v>
      </c>
      <c r="B62">
        <v>1</v>
      </c>
      <c r="C62">
        <v>1</v>
      </c>
      <c r="D62">
        <v>1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23" t="s">
        <v>481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23" t="s">
        <v>855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23" t="s">
        <v>83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23" t="s">
        <v>856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ht="15">
      <c r="A67" s="22" t="s">
        <v>74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>
      <c r="A68" s="23" t="s">
        <v>495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23" t="s">
        <v>857</v>
      </c>
      <c r="B69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23" t="s">
        <v>476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23" t="s">
        <v>858</v>
      </c>
      <c r="B71">
        <v>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>
      <c r="A72" s="23" t="s">
        <v>859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>
      <c r="B73">
        <v>99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2"/>
  <dimension ref="A21:F38"/>
  <sheetViews>
    <sheetView topLeftCell="A32" workbookViewId="0"/>
  </sheetViews>
  <sheetFormatPr defaultRowHeight="12"/>
  <cols>
    <col min="1" max="1" width="9.85546875" bestFit="1" customWidth="1"/>
    <col min="4" max="4" width="9.140625" customWidth="1"/>
    <col min="5" max="5" width="11" bestFit="1" customWidth="1"/>
  </cols>
  <sheetData>
    <row r="21" spans="1:6">
      <c r="A21" t="s">
        <v>497</v>
      </c>
      <c r="B21" t="s">
        <v>498</v>
      </c>
      <c r="C21" t="s">
        <v>499</v>
      </c>
      <c r="D21" t="s">
        <v>500</v>
      </c>
      <c r="E21" t="s">
        <v>501</v>
      </c>
      <c r="F21" t="s">
        <v>502</v>
      </c>
    </row>
    <row r="22" spans="1:6">
      <c r="A22" s="31">
        <v>39096</v>
      </c>
      <c r="B22">
        <v>302</v>
      </c>
      <c r="C22">
        <v>4</v>
      </c>
      <c r="D22">
        <v>278</v>
      </c>
      <c r="E22" s="32">
        <f>(B22-D22)*31.58</f>
        <v>757.92</v>
      </c>
      <c r="F22" t="str">
        <f>IF(E22&gt;5000,"Y","N")</f>
        <v>N</v>
      </c>
    </row>
    <row r="23" spans="1:6">
      <c r="A23" s="31">
        <v>39159</v>
      </c>
      <c r="B23">
        <v>286</v>
      </c>
      <c r="C23">
        <v>10</v>
      </c>
      <c r="D23">
        <v>91</v>
      </c>
      <c r="E23" s="32">
        <f t="shared" ref="E23:E38" si="0">(B23-D23)*31.58</f>
        <v>6158.0999999999995</v>
      </c>
      <c r="F23" t="str">
        <f t="shared" ref="F23:F38" si="1">IF(E23&gt;5000,"Y","N")</f>
        <v>Y</v>
      </c>
    </row>
    <row r="24" spans="1:6">
      <c r="A24" s="31">
        <v>39197</v>
      </c>
      <c r="B24">
        <v>646</v>
      </c>
      <c r="C24">
        <v>3</v>
      </c>
      <c r="D24">
        <v>480</v>
      </c>
      <c r="E24" s="32">
        <f t="shared" si="0"/>
        <v>5242.28</v>
      </c>
      <c r="F24" t="str">
        <f t="shared" si="1"/>
        <v>Y</v>
      </c>
    </row>
    <row r="25" spans="1:6">
      <c r="A25" s="31">
        <v>39268</v>
      </c>
      <c r="B25">
        <v>580</v>
      </c>
      <c r="C25">
        <v>7</v>
      </c>
      <c r="D25">
        <v>331</v>
      </c>
      <c r="E25" s="32">
        <f t="shared" si="0"/>
        <v>7863.4199999999992</v>
      </c>
      <c r="F25" t="str">
        <f t="shared" si="1"/>
        <v>Y</v>
      </c>
    </row>
    <row r="26" spans="1:6">
      <c r="A26" s="31">
        <v>39276</v>
      </c>
      <c r="B26">
        <v>627</v>
      </c>
      <c r="C26">
        <v>10</v>
      </c>
      <c r="D26">
        <v>455</v>
      </c>
      <c r="E26" s="32">
        <f t="shared" si="0"/>
        <v>5431.7599999999993</v>
      </c>
      <c r="F26" t="str">
        <f t="shared" si="1"/>
        <v>Y</v>
      </c>
    </row>
    <row r="27" spans="1:6">
      <c r="A27" s="31">
        <v>39308</v>
      </c>
      <c r="B27">
        <v>520</v>
      </c>
      <c r="C27">
        <v>2</v>
      </c>
      <c r="D27">
        <v>269</v>
      </c>
      <c r="E27" s="32">
        <f t="shared" si="0"/>
        <v>7926.58</v>
      </c>
      <c r="F27" t="str">
        <f t="shared" si="1"/>
        <v>Y</v>
      </c>
    </row>
    <row r="28" spans="1:6">
      <c r="A28" s="31">
        <v>39314</v>
      </c>
      <c r="B28">
        <v>541</v>
      </c>
      <c r="C28">
        <v>7</v>
      </c>
      <c r="D28">
        <v>346</v>
      </c>
      <c r="E28" s="32">
        <f t="shared" si="0"/>
        <v>6158.0999999999995</v>
      </c>
      <c r="F28" t="str">
        <f t="shared" si="1"/>
        <v>Y</v>
      </c>
    </row>
    <row r="29" spans="1:6">
      <c r="A29" s="31">
        <v>39363</v>
      </c>
      <c r="B29">
        <v>515</v>
      </c>
      <c r="C29">
        <v>8</v>
      </c>
      <c r="D29">
        <v>226</v>
      </c>
      <c r="E29" s="32">
        <f t="shared" si="0"/>
        <v>9126.619999999999</v>
      </c>
      <c r="F29" t="str">
        <f t="shared" si="1"/>
        <v>Y</v>
      </c>
    </row>
    <row r="30" spans="1:6">
      <c r="A30" s="31">
        <v>39511</v>
      </c>
      <c r="B30">
        <v>199</v>
      </c>
      <c r="C30">
        <v>7</v>
      </c>
      <c r="D30">
        <v>-89</v>
      </c>
      <c r="E30" s="32">
        <f t="shared" si="0"/>
        <v>9095.0399999999991</v>
      </c>
      <c r="F30" t="str">
        <f t="shared" si="1"/>
        <v>Y</v>
      </c>
    </row>
    <row r="31" spans="1:6">
      <c r="A31" s="31">
        <v>39543</v>
      </c>
      <c r="B31">
        <v>224</v>
      </c>
      <c r="C31">
        <v>11</v>
      </c>
      <c r="D31">
        <v>16</v>
      </c>
      <c r="E31" s="32">
        <f t="shared" si="0"/>
        <v>6568.6399999999994</v>
      </c>
      <c r="F31" t="str">
        <f t="shared" si="1"/>
        <v>Y</v>
      </c>
    </row>
    <row r="32" spans="1:6">
      <c r="A32" s="31">
        <v>39566</v>
      </c>
      <c r="B32">
        <v>378</v>
      </c>
      <c r="C32">
        <v>10</v>
      </c>
      <c r="D32">
        <v>327</v>
      </c>
      <c r="E32" s="32">
        <f t="shared" si="0"/>
        <v>1610.58</v>
      </c>
      <c r="F32" t="str">
        <f t="shared" si="1"/>
        <v>N</v>
      </c>
    </row>
    <row r="33" spans="1:6">
      <c r="A33" s="31">
        <v>39605</v>
      </c>
      <c r="B33">
        <v>423</v>
      </c>
      <c r="C33">
        <v>11</v>
      </c>
      <c r="D33">
        <v>305</v>
      </c>
      <c r="E33" s="32">
        <f t="shared" si="0"/>
        <v>3726.4399999999996</v>
      </c>
      <c r="F33" t="str">
        <f t="shared" si="1"/>
        <v>N</v>
      </c>
    </row>
    <row r="34" spans="1:6">
      <c r="A34" s="31">
        <v>39684</v>
      </c>
      <c r="B34">
        <v>308</v>
      </c>
      <c r="C34">
        <v>5</v>
      </c>
      <c r="D34">
        <v>256</v>
      </c>
      <c r="E34" s="32">
        <f t="shared" si="0"/>
        <v>1642.1599999999999</v>
      </c>
      <c r="F34" t="str">
        <f t="shared" si="1"/>
        <v>N</v>
      </c>
    </row>
    <row r="35" spans="1:6">
      <c r="A35" s="31">
        <v>39689</v>
      </c>
      <c r="B35">
        <v>563</v>
      </c>
      <c r="C35">
        <v>3</v>
      </c>
      <c r="D35">
        <v>386</v>
      </c>
      <c r="E35" s="32">
        <f t="shared" si="0"/>
        <v>5589.66</v>
      </c>
      <c r="F35" t="str">
        <f t="shared" si="1"/>
        <v>Y</v>
      </c>
    </row>
    <row r="36" spans="1:6">
      <c r="A36" s="31">
        <v>39717</v>
      </c>
      <c r="B36">
        <v>562</v>
      </c>
      <c r="C36">
        <v>8</v>
      </c>
      <c r="D36">
        <v>336</v>
      </c>
      <c r="E36" s="32">
        <f t="shared" si="0"/>
        <v>7137.08</v>
      </c>
      <c r="F36" t="str">
        <f t="shared" si="1"/>
        <v>Y</v>
      </c>
    </row>
    <row r="37" spans="1:6">
      <c r="A37" s="31">
        <v>39718</v>
      </c>
      <c r="B37">
        <v>660</v>
      </c>
      <c r="C37">
        <v>9</v>
      </c>
      <c r="D37">
        <v>550</v>
      </c>
      <c r="E37" s="32">
        <f t="shared" si="0"/>
        <v>3473.7999999999997</v>
      </c>
      <c r="F37" t="str">
        <f t="shared" si="1"/>
        <v>N</v>
      </c>
    </row>
    <row r="38" spans="1:6">
      <c r="A38" s="31">
        <v>39745</v>
      </c>
      <c r="B38">
        <v>400</v>
      </c>
      <c r="C38">
        <v>1</v>
      </c>
      <c r="D38">
        <v>130</v>
      </c>
      <c r="E38" s="32">
        <f t="shared" si="0"/>
        <v>8526.6</v>
      </c>
      <c r="F38" t="str">
        <f t="shared" si="1"/>
        <v>Y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Field of Play</vt:lpstr>
      <vt:lpstr>Game Info</vt:lpstr>
      <vt:lpstr>Settings &amp; Expansion</vt:lpstr>
      <vt:lpstr>Angels</vt:lpstr>
      <vt:lpstr>Astros</vt:lpstr>
      <vt:lpstr>Athletics</vt:lpstr>
      <vt:lpstr>BlueJays</vt:lpstr>
      <vt:lpstr>Braves</vt:lpstr>
      <vt:lpstr>Brewers</vt:lpstr>
      <vt:lpstr>Cardinals</vt:lpstr>
      <vt:lpstr>Cubs</vt:lpstr>
      <vt:lpstr>DBacks</vt:lpstr>
      <vt:lpstr>Dodgers</vt:lpstr>
      <vt:lpstr>Giants</vt:lpstr>
      <vt:lpstr>Indians</vt:lpstr>
      <vt:lpstr>Mariners</vt:lpstr>
      <vt:lpstr>Marlins</vt:lpstr>
      <vt:lpstr>Mets</vt:lpstr>
      <vt:lpstr>Nationals</vt:lpstr>
      <vt:lpstr>Orioles</vt:lpstr>
      <vt:lpstr>Padres</vt:lpstr>
      <vt:lpstr>Phillies</vt:lpstr>
      <vt:lpstr>Pirates</vt:lpstr>
      <vt:lpstr>Rangers</vt:lpstr>
      <vt:lpstr>Rays</vt:lpstr>
      <vt:lpstr>RedSox</vt:lpstr>
      <vt:lpstr>Reds</vt:lpstr>
      <vt:lpstr>Rockies</vt:lpstr>
      <vt:lpstr>Royals</vt:lpstr>
      <vt:lpstr>Tigers</vt:lpstr>
      <vt:lpstr>Twins</vt:lpstr>
      <vt:lpstr>WhiteSox</vt:lpstr>
      <vt:lpstr>Yankees</vt:lpstr>
      <vt:lpstr>Production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Morrison</dc:creator>
  <cp:lastModifiedBy>Will Morrison</cp:lastModifiedBy>
  <dcterms:created xsi:type="dcterms:W3CDTF">2010-12-12T03:08:29Z</dcterms:created>
  <dcterms:modified xsi:type="dcterms:W3CDTF">2012-02-20T02:29:35Z</dcterms:modified>
</cp:coreProperties>
</file>