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lerical\Levies\Levies-Folder\2025\"/>
    </mc:Choice>
  </mc:AlternateContent>
  <xr:revisionPtr revIDLastSave="0" documentId="8_{C79BD635-0C8D-4BED-8E98-9C3182BF39A4}" xr6:coauthVersionLast="47" xr6:coauthVersionMax="47" xr10:uidLastSave="{00000000-0000-0000-0000-000000000000}"/>
  <bookViews>
    <workbookView xWindow="-120" yWindow="-120" windowWidth="29040" windowHeight="15720" xr2:uid="{EE9DF0FF-4FAC-4D42-86AF-F2417276FDAE}"/>
  </bookViews>
  <sheets>
    <sheet name="Worksheet" sheetId="2" r:id="rId1"/>
    <sheet name="Summary" sheetId="1" r:id="rId2"/>
    <sheet name="B-1" sheetId="103" r:id="rId3"/>
    <sheet name="B-4" sheetId="102" r:id="rId4"/>
    <sheet name="K-0" sheetId="101" r:id="rId5"/>
    <sheet name="K-1" sheetId="100" r:id="rId6"/>
    <sheet name="K-18" sheetId="99" r:id="rId7"/>
    <sheet name="K-24" sheetId="98" r:id="rId8"/>
    <sheet name="K-26" sheetId="97" r:id="rId9"/>
    <sheet name="K-27" sheetId="107" r:id="rId10"/>
    <sheet name="P-1" sheetId="96" r:id="rId11"/>
    <sheet name="R-1" sheetId="95" r:id="rId12"/>
    <sheet name="R-2" sheetId="94" r:id="rId13"/>
    <sheet name="R-3" sheetId="93" r:id="rId14"/>
    <sheet name="R-5" sheetId="92" r:id="rId15"/>
    <sheet name="R-8" sheetId="91" r:id="rId16"/>
    <sheet name="R-11" sheetId="90" r:id="rId17"/>
    <sheet name="R-12" sheetId="89" r:id="rId18"/>
    <sheet name="R-13" sheetId="108" r:id="rId19"/>
    <sheet name="W-1" sheetId="88" r:id="rId20"/>
    <sheet name="W-6" sheetId="87" r:id="rId21"/>
    <sheet name="1210" sheetId="86" r:id="rId22"/>
    <sheet name="1212" sheetId="85" r:id="rId23"/>
    <sheet name="1215" sheetId="84" r:id="rId24"/>
    <sheet name="1222" sheetId="83" r:id="rId25"/>
    <sheet name="1224" sheetId="82" r:id="rId26"/>
    <sheet name="1225" sheetId="81" r:id="rId27"/>
    <sheet name="1226" sheetId="80" r:id="rId28"/>
    <sheet name="1227" sheetId="79" r:id="rId29"/>
    <sheet name="1228" sheetId="78" r:id="rId30"/>
    <sheet name="1231" sheetId="77" r:id="rId31"/>
    <sheet name="1331" sheetId="76" r:id="rId32"/>
    <sheet name="1400" sheetId="75" r:id="rId33"/>
    <sheet name="1404" sheetId="74" r:id="rId34"/>
    <sheet name="1410" sheetId="73" r:id="rId35"/>
    <sheet name="1412" sheetId="70" r:id="rId36"/>
    <sheet name="1424" sheetId="69" r:id="rId37"/>
    <sheet name="1431" sheetId="68" r:id="rId38"/>
    <sheet name="1444" sheetId="67" r:id="rId39"/>
    <sheet name="1515" sheetId="66" r:id="rId40"/>
    <sheet name="1516" sheetId="65" r:id="rId41"/>
    <sheet name="1600" sheetId="64" r:id="rId42"/>
    <sheet name="1610" sheetId="72" r:id="rId43"/>
    <sheet name="1612" sheetId="63" r:id="rId44"/>
    <sheet name="1613" sheetId="62" r:id="rId45"/>
    <sheet name="1615" sheetId="61" r:id="rId46"/>
    <sheet name="1616" sheetId="60" r:id="rId47"/>
    <sheet name="1625" sheetId="58" r:id="rId48"/>
    <sheet name="1715" sheetId="57" r:id="rId49"/>
    <sheet name="1716" sheetId="56" r:id="rId50"/>
    <sheet name="1731" sheetId="55" r:id="rId51"/>
    <sheet name="1736" sheetId="54" r:id="rId52"/>
    <sheet name="1813" sheetId="53" r:id="rId53"/>
  </sheets>
  <definedNames>
    <definedName name="_xlnm.Print_Area" localSheetId="21">'1210'!$A$1:$M$109</definedName>
    <definedName name="_xlnm.Print_Area" localSheetId="22">'1212'!$A$1:$M$109</definedName>
    <definedName name="_xlnm.Print_Area" localSheetId="23">'1215'!$A$1:$M$109</definedName>
    <definedName name="_xlnm.Print_Area" localSheetId="24">'1222'!$A$1:$M$109</definedName>
    <definedName name="_xlnm.Print_Area" localSheetId="25">'1224'!$A$1:$M$109</definedName>
    <definedName name="_xlnm.Print_Area" localSheetId="26">'1225'!$A$1:$M$109</definedName>
    <definedName name="_xlnm.Print_Area" localSheetId="27">'1226'!$A$1:$M$109</definedName>
    <definedName name="_xlnm.Print_Area" localSheetId="28">'1227'!$A$1:$M$109</definedName>
    <definedName name="_xlnm.Print_Area" localSheetId="29">'1228'!$A$1:$M$109</definedName>
    <definedName name="_xlnm.Print_Area" localSheetId="30">'1231'!$A$1:$M$109</definedName>
    <definedName name="_xlnm.Print_Area" localSheetId="31">'1331'!$A$1:$M$109</definedName>
    <definedName name="_xlnm.Print_Area" localSheetId="32">'1400'!$A$1:$M$109</definedName>
    <definedName name="_xlnm.Print_Area" localSheetId="33">'1404'!$A$1:$M$109</definedName>
    <definedName name="_xlnm.Print_Area" localSheetId="34">'1410'!$A$1:$M$109</definedName>
    <definedName name="_xlnm.Print_Area" localSheetId="35">'1412'!$A$1:$M$109</definedName>
    <definedName name="_xlnm.Print_Area" localSheetId="36">'1424'!$A$1:$M$109</definedName>
    <definedName name="_xlnm.Print_Area" localSheetId="37">'1431'!$A$1:$M$109</definedName>
    <definedName name="_xlnm.Print_Area" localSheetId="38">'1444'!$A$1:$M$109</definedName>
    <definedName name="_xlnm.Print_Area" localSheetId="39">'1515'!$A$1:$M$109</definedName>
    <definedName name="_xlnm.Print_Area" localSheetId="40">'1516'!$A$1:$M$109</definedName>
    <definedName name="_xlnm.Print_Area" localSheetId="41">'1600'!$A$1:$M$109</definedName>
    <definedName name="_xlnm.Print_Area" localSheetId="42">'1610'!$A$1:$M$109</definedName>
    <definedName name="_xlnm.Print_Area" localSheetId="43">'1612'!$A$1:$M$109</definedName>
    <definedName name="_xlnm.Print_Area" localSheetId="44">'1613'!$A$1:$M$109</definedName>
    <definedName name="_xlnm.Print_Area" localSheetId="45">'1615'!$A$1:$M$109</definedName>
    <definedName name="_xlnm.Print_Area" localSheetId="46">'1616'!$A$1:$M$109</definedName>
    <definedName name="_xlnm.Print_Area" localSheetId="47">'1625'!$A$1:$M$109</definedName>
    <definedName name="_xlnm.Print_Area" localSheetId="48">'1715'!$A$1:$M$109</definedName>
    <definedName name="_xlnm.Print_Area" localSheetId="49">'1716'!$A$1:$M$109</definedName>
    <definedName name="_xlnm.Print_Area" localSheetId="50">'1731'!$A$1:$M$109</definedName>
    <definedName name="_xlnm.Print_Area" localSheetId="51">'1736'!$A$1:$M$109</definedName>
    <definedName name="_xlnm.Print_Area" localSheetId="52">'1813'!$A$1:$M$109</definedName>
    <definedName name="_xlnm.Print_Area" localSheetId="2">'B-1'!$A$1:$M$109</definedName>
    <definedName name="_xlnm.Print_Area" localSheetId="3">'B-4'!$A$1:$M$109</definedName>
    <definedName name="_xlnm.Print_Area" localSheetId="4">'K-0'!$A$1:$M$109</definedName>
    <definedName name="_xlnm.Print_Area" localSheetId="5">'K-1'!$A$1:$M$109</definedName>
    <definedName name="_xlnm.Print_Area" localSheetId="6">'K-18'!$A$1:$M$109</definedName>
    <definedName name="_xlnm.Print_Area" localSheetId="7">'K-24'!$A$1:$M$109</definedName>
    <definedName name="_xlnm.Print_Area" localSheetId="8">'K-26'!$A$1:$M$109</definedName>
    <definedName name="_xlnm.Print_Area" localSheetId="9">'K-27'!$A$1:$M$109</definedName>
    <definedName name="_xlnm.Print_Area" localSheetId="10">'P-1'!$A$1:$M$109</definedName>
    <definedName name="_xlnm.Print_Area" localSheetId="11">'R-1'!$A$1:$M$109</definedName>
    <definedName name="_xlnm.Print_Area" localSheetId="16">'R-11'!$A$1:$M$109</definedName>
    <definedName name="_xlnm.Print_Area" localSheetId="17">'R-12'!$A$1:$M$109</definedName>
    <definedName name="_xlnm.Print_Area" localSheetId="18">'R-13'!$A$1:$M$109</definedName>
    <definedName name="_xlnm.Print_Area" localSheetId="12">'R-2'!$A$1:$M$109</definedName>
    <definedName name="_xlnm.Print_Area" localSheetId="13">'R-3'!$A$1:$M$109</definedName>
    <definedName name="_xlnm.Print_Area" localSheetId="14">'R-5'!$A$1:$M$109</definedName>
    <definedName name="_xlnm.Print_Area" localSheetId="15">'R-8'!$A$1:$M$109</definedName>
    <definedName name="_xlnm.Print_Area" localSheetId="19">'W-1'!$A$1:$M$109</definedName>
    <definedName name="_xlnm.Print_Area" localSheetId="20">'W-6'!$A$1:$M$109</definedName>
    <definedName name="Z_326826F3_91E2_45E5_8404_B4903149A5E4_.wvu.PrintArea" localSheetId="21" hidden="1">'1210'!$A$1:$M$109</definedName>
    <definedName name="Z_326826F3_91E2_45E5_8404_B4903149A5E4_.wvu.PrintArea" localSheetId="22" hidden="1">'1212'!$A$1:$M$109</definedName>
    <definedName name="Z_326826F3_91E2_45E5_8404_B4903149A5E4_.wvu.PrintArea" localSheetId="23" hidden="1">'1215'!$A$1:$M$109</definedName>
    <definedName name="Z_326826F3_91E2_45E5_8404_B4903149A5E4_.wvu.PrintArea" localSheetId="24" hidden="1">'1222'!$A$1:$M$109</definedName>
    <definedName name="Z_326826F3_91E2_45E5_8404_B4903149A5E4_.wvu.PrintArea" localSheetId="25" hidden="1">'1224'!$A$1:$M$109</definedName>
    <definedName name="Z_326826F3_91E2_45E5_8404_B4903149A5E4_.wvu.PrintArea" localSheetId="26" hidden="1">'1225'!$A$1:$M$109</definedName>
    <definedName name="Z_326826F3_91E2_45E5_8404_B4903149A5E4_.wvu.PrintArea" localSheetId="27" hidden="1">'1226'!$A$1:$M$109</definedName>
    <definedName name="Z_326826F3_91E2_45E5_8404_B4903149A5E4_.wvu.PrintArea" localSheetId="28" hidden="1">'1227'!$A$1:$M$109</definedName>
    <definedName name="Z_326826F3_91E2_45E5_8404_B4903149A5E4_.wvu.PrintArea" localSheetId="29" hidden="1">'1228'!$A$1:$M$109</definedName>
    <definedName name="Z_326826F3_91E2_45E5_8404_B4903149A5E4_.wvu.PrintArea" localSheetId="30" hidden="1">'1231'!$A$1:$M$109</definedName>
    <definedName name="Z_326826F3_91E2_45E5_8404_B4903149A5E4_.wvu.PrintArea" localSheetId="31" hidden="1">'1331'!$A$1:$M$109</definedName>
    <definedName name="Z_326826F3_91E2_45E5_8404_B4903149A5E4_.wvu.PrintArea" localSheetId="32" hidden="1">'1400'!$A$1:$M$109</definedName>
    <definedName name="Z_326826F3_91E2_45E5_8404_B4903149A5E4_.wvu.PrintArea" localSheetId="33" hidden="1">'1404'!$A$1:$M$109</definedName>
    <definedName name="Z_326826F3_91E2_45E5_8404_B4903149A5E4_.wvu.PrintArea" localSheetId="34" hidden="1">'1410'!$A$1:$M$109</definedName>
    <definedName name="Z_326826F3_91E2_45E5_8404_B4903149A5E4_.wvu.PrintArea" localSheetId="35" hidden="1">'1412'!$A$1:$M$109</definedName>
    <definedName name="Z_326826F3_91E2_45E5_8404_B4903149A5E4_.wvu.PrintArea" localSheetId="36" hidden="1">'1424'!$A$1:$M$109</definedName>
    <definedName name="Z_326826F3_91E2_45E5_8404_B4903149A5E4_.wvu.PrintArea" localSheetId="37" hidden="1">'1431'!$A$1:$M$109</definedName>
    <definedName name="Z_326826F3_91E2_45E5_8404_B4903149A5E4_.wvu.PrintArea" localSheetId="38" hidden="1">'1444'!$A$1:$M$109</definedName>
    <definedName name="Z_326826F3_91E2_45E5_8404_B4903149A5E4_.wvu.PrintArea" localSheetId="39" hidden="1">'1515'!$A$1:$M$109</definedName>
    <definedName name="Z_326826F3_91E2_45E5_8404_B4903149A5E4_.wvu.PrintArea" localSheetId="40" hidden="1">'1516'!$A$1:$M$109</definedName>
    <definedName name="Z_326826F3_91E2_45E5_8404_B4903149A5E4_.wvu.PrintArea" localSheetId="41" hidden="1">'1600'!$A$1:$M$109</definedName>
    <definedName name="Z_326826F3_91E2_45E5_8404_B4903149A5E4_.wvu.PrintArea" localSheetId="42" hidden="1">'1610'!$A$1:$M$109</definedName>
    <definedName name="Z_326826F3_91E2_45E5_8404_B4903149A5E4_.wvu.PrintArea" localSheetId="43" hidden="1">'1612'!$A$1:$M$109</definedName>
    <definedName name="Z_326826F3_91E2_45E5_8404_B4903149A5E4_.wvu.PrintArea" localSheetId="44" hidden="1">'1613'!$A$1:$M$109</definedName>
    <definedName name="Z_326826F3_91E2_45E5_8404_B4903149A5E4_.wvu.PrintArea" localSheetId="45" hidden="1">'1615'!$A$1:$M$109</definedName>
    <definedName name="Z_326826F3_91E2_45E5_8404_B4903149A5E4_.wvu.PrintArea" localSheetId="46" hidden="1">'1616'!$A$1:$M$109</definedName>
    <definedName name="Z_326826F3_91E2_45E5_8404_B4903149A5E4_.wvu.PrintArea" localSheetId="47" hidden="1">'1625'!$A$1:$M$109</definedName>
    <definedName name="Z_326826F3_91E2_45E5_8404_B4903149A5E4_.wvu.PrintArea" localSheetId="48" hidden="1">'1715'!$A$1:$M$109</definedName>
    <definedName name="Z_326826F3_91E2_45E5_8404_B4903149A5E4_.wvu.PrintArea" localSheetId="49" hidden="1">'1716'!$A$1:$M$109</definedName>
    <definedName name="Z_326826F3_91E2_45E5_8404_B4903149A5E4_.wvu.PrintArea" localSheetId="50" hidden="1">'1731'!$A$1:$M$109</definedName>
    <definedName name="Z_326826F3_91E2_45E5_8404_B4903149A5E4_.wvu.PrintArea" localSheetId="51" hidden="1">'1736'!$A$1:$M$109</definedName>
    <definedName name="Z_326826F3_91E2_45E5_8404_B4903149A5E4_.wvu.PrintArea" localSheetId="52" hidden="1">'1813'!$A$1:$M$109</definedName>
    <definedName name="Z_326826F3_91E2_45E5_8404_B4903149A5E4_.wvu.PrintArea" localSheetId="2" hidden="1">'B-1'!$A$1:$M$109</definedName>
    <definedName name="Z_326826F3_91E2_45E5_8404_B4903149A5E4_.wvu.PrintArea" localSheetId="3" hidden="1">'B-4'!$A$1:$M$109</definedName>
    <definedName name="Z_326826F3_91E2_45E5_8404_B4903149A5E4_.wvu.PrintArea" localSheetId="4" hidden="1">'K-0'!$A$1:$M$109</definedName>
    <definedName name="Z_326826F3_91E2_45E5_8404_B4903149A5E4_.wvu.PrintArea" localSheetId="5" hidden="1">'K-1'!$A$1:$M$109</definedName>
    <definedName name="Z_326826F3_91E2_45E5_8404_B4903149A5E4_.wvu.PrintArea" localSheetId="6" hidden="1">'K-18'!$A$1:$M$109</definedName>
    <definedName name="Z_326826F3_91E2_45E5_8404_B4903149A5E4_.wvu.PrintArea" localSheetId="7" hidden="1">'K-24'!$A$1:$M$109</definedName>
    <definedName name="Z_326826F3_91E2_45E5_8404_B4903149A5E4_.wvu.PrintArea" localSheetId="8" hidden="1">'K-26'!$A$1:$M$109</definedName>
    <definedName name="Z_326826F3_91E2_45E5_8404_B4903149A5E4_.wvu.PrintArea" localSheetId="9" hidden="1">'K-27'!$A$1:$M$109</definedName>
    <definedName name="Z_326826F3_91E2_45E5_8404_B4903149A5E4_.wvu.PrintArea" localSheetId="10" hidden="1">'P-1'!$A$1:$M$109</definedName>
    <definedName name="Z_326826F3_91E2_45E5_8404_B4903149A5E4_.wvu.PrintArea" localSheetId="11" hidden="1">'R-1'!$A$1:$M$109</definedName>
    <definedName name="Z_326826F3_91E2_45E5_8404_B4903149A5E4_.wvu.PrintArea" localSheetId="16" hidden="1">'R-11'!$A$1:$M$109</definedName>
    <definedName name="Z_326826F3_91E2_45E5_8404_B4903149A5E4_.wvu.PrintArea" localSheetId="17" hidden="1">'R-12'!$A$1:$M$109</definedName>
    <definedName name="Z_326826F3_91E2_45E5_8404_B4903149A5E4_.wvu.PrintArea" localSheetId="18" hidden="1">'R-13'!$A$1:$M$109</definedName>
    <definedName name="Z_326826F3_91E2_45E5_8404_B4903149A5E4_.wvu.PrintArea" localSheetId="12" hidden="1">'R-2'!$A$1:$M$109</definedName>
    <definedName name="Z_326826F3_91E2_45E5_8404_B4903149A5E4_.wvu.PrintArea" localSheetId="13" hidden="1">'R-3'!$A$1:$M$109</definedName>
    <definedName name="Z_326826F3_91E2_45E5_8404_B4903149A5E4_.wvu.PrintArea" localSheetId="14" hidden="1">'R-5'!$A$1:$M$109</definedName>
    <definedName name="Z_326826F3_91E2_45E5_8404_B4903149A5E4_.wvu.PrintArea" localSheetId="15" hidden="1">'R-8'!$A$1:$M$109</definedName>
    <definedName name="Z_326826F3_91E2_45E5_8404_B4903149A5E4_.wvu.PrintArea" localSheetId="19" hidden="1">'W-1'!$A$1:$M$109</definedName>
    <definedName name="Z_326826F3_91E2_45E5_8404_B4903149A5E4_.wvu.PrintArea" localSheetId="20" hidden="1">'W-6'!$A$1:$M$109</definedName>
    <definedName name="Z_326826F3_91E2_45E5_8404_B4903149A5E4_.wvu.Rows" localSheetId="21" hidden="1">'1210'!$76:$76</definedName>
    <definedName name="Z_326826F3_91E2_45E5_8404_B4903149A5E4_.wvu.Rows" localSheetId="22" hidden="1">'1212'!$76:$76</definedName>
    <definedName name="Z_326826F3_91E2_45E5_8404_B4903149A5E4_.wvu.Rows" localSheetId="23" hidden="1">'1215'!$76:$76</definedName>
    <definedName name="Z_326826F3_91E2_45E5_8404_B4903149A5E4_.wvu.Rows" localSheetId="24" hidden="1">'1222'!$76:$76</definedName>
    <definedName name="Z_326826F3_91E2_45E5_8404_B4903149A5E4_.wvu.Rows" localSheetId="25" hidden="1">'1224'!$76:$76</definedName>
    <definedName name="Z_326826F3_91E2_45E5_8404_B4903149A5E4_.wvu.Rows" localSheetId="26" hidden="1">'1225'!$76:$76</definedName>
    <definedName name="Z_326826F3_91E2_45E5_8404_B4903149A5E4_.wvu.Rows" localSheetId="27" hidden="1">'1226'!$76:$76</definedName>
    <definedName name="Z_326826F3_91E2_45E5_8404_B4903149A5E4_.wvu.Rows" localSheetId="28" hidden="1">'1227'!$76:$76</definedName>
    <definedName name="Z_326826F3_91E2_45E5_8404_B4903149A5E4_.wvu.Rows" localSheetId="29" hidden="1">'1228'!$76:$76</definedName>
    <definedName name="Z_326826F3_91E2_45E5_8404_B4903149A5E4_.wvu.Rows" localSheetId="30" hidden="1">'1231'!$76:$76</definedName>
    <definedName name="Z_326826F3_91E2_45E5_8404_B4903149A5E4_.wvu.Rows" localSheetId="31" hidden="1">'1331'!$76:$76</definedName>
    <definedName name="Z_326826F3_91E2_45E5_8404_B4903149A5E4_.wvu.Rows" localSheetId="32" hidden="1">'1400'!$76:$76</definedName>
    <definedName name="Z_326826F3_91E2_45E5_8404_B4903149A5E4_.wvu.Rows" localSheetId="33" hidden="1">'1404'!$76:$76</definedName>
    <definedName name="Z_326826F3_91E2_45E5_8404_B4903149A5E4_.wvu.Rows" localSheetId="34" hidden="1">'1410'!$76:$76</definedName>
    <definedName name="Z_326826F3_91E2_45E5_8404_B4903149A5E4_.wvu.Rows" localSheetId="35" hidden="1">'1412'!$76:$76</definedName>
    <definedName name="Z_326826F3_91E2_45E5_8404_B4903149A5E4_.wvu.Rows" localSheetId="36" hidden="1">'1424'!$76:$76</definedName>
    <definedName name="Z_326826F3_91E2_45E5_8404_B4903149A5E4_.wvu.Rows" localSheetId="37" hidden="1">'1431'!$76:$76</definedName>
    <definedName name="Z_326826F3_91E2_45E5_8404_B4903149A5E4_.wvu.Rows" localSheetId="38" hidden="1">'1444'!$76:$76</definedName>
    <definedName name="Z_326826F3_91E2_45E5_8404_B4903149A5E4_.wvu.Rows" localSheetId="39" hidden="1">'1515'!$76:$76</definedName>
    <definedName name="Z_326826F3_91E2_45E5_8404_B4903149A5E4_.wvu.Rows" localSheetId="40" hidden="1">'1516'!$76:$76</definedName>
    <definedName name="Z_326826F3_91E2_45E5_8404_B4903149A5E4_.wvu.Rows" localSheetId="41" hidden="1">'1600'!$76:$76</definedName>
    <definedName name="Z_326826F3_91E2_45E5_8404_B4903149A5E4_.wvu.Rows" localSheetId="42" hidden="1">'1610'!$76:$76</definedName>
    <definedName name="Z_326826F3_91E2_45E5_8404_B4903149A5E4_.wvu.Rows" localSheetId="43" hidden="1">'1612'!$76:$76</definedName>
    <definedName name="Z_326826F3_91E2_45E5_8404_B4903149A5E4_.wvu.Rows" localSheetId="44" hidden="1">'1613'!$76:$76</definedName>
    <definedName name="Z_326826F3_91E2_45E5_8404_B4903149A5E4_.wvu.Rows" localSheetId="45" hidden="1">'1615'!$76:$76</definedName>
    <definedName name="Z_326826F3_91E2_45E5_8404_B4903149A5E4_.wvu.Rows" localSheetId="46" hidden="1">'1616'!$76:$76</definedName>
    <definedName name="Z_326826F3_91E2_45E5_8404_B4903149A5E4_.wvu.Rows" localSheetId="47" hidden="1">'1625'!$76:$76</definedName>
    <definedName name="Z_326826F3_91E2_45E5_8404_B4903149A5E4_.wvu.Rows" localSheetId="48" hidden="1">'1715'!$76:$76</definedName>
    <definedName name="Z_326826F3_91E2_45E5_8404_B4903149A5E4_.wvu.Rows" localSheetId="49" hidden="1">'1716'!$76:$76</definedName>
    <definedName name="Z_326826F3_91E2_45E5_8404_B4903149A5E4_.wvu.Rows" localSheetId="50" hidden="1">'1731'!$76:$76</definedName>
    <definedName name="Z_326826F3_91E2_45E5_8404_B4903149A5E4_.wvu.Rows" localSheetId="51" hidden="1">'1736'!$76:$76</definedName>
    <definedName name="Z_326826F3_91E2_45E5_8404_B4903149A5E4_.wvu.Rows" localSheetId="52" hidden="1">'1813'!$76:$76</definedName>
    <definedName name="Z_326826F3_91E2_45E5_8404_B4903149A5E4_.wvu.Rows" localSheetId="2" hidden="1">'B-1'!$76:$76</definedName>
    <definedName name="Z_326826F3_91E2_45E5_8404_B4903149A5E4_.wvu.Rows" localSheetId="3" hidden="1">'B-4'!$76:$76</definedName>
    <definedName name="Z_326826F3_91E2_45E5_8404_B4903149A5E4_.wvu.Rows" localSheetId="4" hidden="1">'K-0'!$76:$76</definedName>
    <definedName name="Z_326826F3_91E2_45E5_8404_B4903149A5E4_.wvu.Rows" localSheetId="5" hidden="1">'K-1'!$76:$76</definedName>
    <definedName name="Z_326826F3_91E2_45E5_8404_B4903149A5E4_.wvu.Rows" localSheetId="6" hidden="1">'K-18'!$76:$76</definedName>
    <definedName name="Z_326826F3_91E2_45E5_8404_B4903149A5E4_.wvu.Rows" localSheetId="7" hidden="1">'K-24'!$76:$76</definedName>
    <definedName name="Z_326826F3_91E2_45E5_8404_B4903149A5E4_.wvu.Rows" localSheetId="8" hidden="1">'K-26'!$76:$76</definedName>
    <definedName name="Z_326826F3_91E2_45E5_8404_B4903149A5E4_.wvu.Rows" localSheetId="9" hidden="1">'K-27'!$76:$76</definedName>
    <definedName name="Z_326826F3_91E2_45E5_8404_B4903149A5E4_.wvu.Rows" localSheetId="10" hidden="1">'P-1'!$76:$76</definedName>
    <definedName name="Z_326826F3_91E2_45E5_8404_B4903149A5E4_.wvu.Rows" localSheetId="11" hidden="1">'R-1'!$76:$76</definedName>
    <definedName name="Z_326826F3_91E2_45E5_8404_B4903149A5E4_.wvu.Rows" localSheetId="16" hidden="1">'R-11'!$76:$76</definedName>
    <definedName name="Z_326826F3_91E2_45E5_8404_B4903149A5E4_.wvu.Rows" localSheetId="17" hidden="1">'R-12'!$76:$76</definedName>
    <definedName name="Z_326826F3_91E2_45E5_8404_B4903149A5E4_.wvu.Rows" localSheetId="18" hidden="1">'R-13'!$76:$76</definedName>
    <definedName name="Z_326826F3_91E2_45E5_8404_B4903149A5E4_.wvu.Rows" localSheetId="12" hidden="1">'R-2'!$76:$76</definedName>
    <definedName name="Z_326826F3_91E2_45E5_8404_B4903149A5E4_.wvu.Rows" localSheetId="13" hidden="1">'R-3'!$76:$76</definedName>
    <definedName name="Z_326826F3_91E2_45E5_8404_B4903149A5E4_.wvu.Rows" localSheetId="14" hidden="1">'R-5'!$76:$76</definedName>
    <definedName name="Z_326826F3_91E2_45E5_8404_B4903149A5E4_.wvu.Rows" localSheetId="15" hidden="1">'R-8'!$76:$76</definedName>
    <definedName name="Z_326826F3_91E2_45E5_8404_B4903149A5E4_.wvu.Rows" localSheetId="19" hidden="1">'W-1'!$76:$76</definedName>
    <definedName name="Z_326826F3_91E2_45E5_8404_B4903149A5E4_.wvu.Rows" localSheetId="20" hidden="1">'W-6'!$76:$76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L67" i="108" l="1"/>
  <c r="H51" i="108"/>
  <c r="H44" i="108"/>
  <c r="H30" i="108"/>
  <c r="H26" i="108"/>
  <c r="H18" i="108"/>
  <c r="H20" i="108" s="1"/>
  <c r="H10" i="108"/>
  <c r="L10" i="108" s="1"/>
  <c r="L9" i="108"/>
  <c r="L8" i="108"/>
  <c r="H7" i="108"/>
  <c r="L67" i="107"/>
  <c r="H51" i="107"/>
  <c r="H44" i="107"/>
  <c r="H30" i="107"/>
  <c r="H26" i="107"/>
  <c r="H18" i="107"/>
  <c r="H33" i="107" s="1"/>
  <c r="H37" i="107" s="1"/>
  <c r="H17" i="107"/>
  <c r="H20" i="107" s="1"/>
  <c r="H10" i="107"/>
  <c r="L10" i="107" s="1"/>
  <c r="L9" i="107"/>
  <c r="L8" i="107"/>
  <c r="H7" i="107"/>
  <c r="H11" i="107" s="1"/>
  <c r="I37" i="1"/>
  <c r="H37" i="1"/>
  <c r="G37" i="1"/>
  <c r="G35" i="1"/>
  <c r="I19" i="1"/>
  <c r="H19" i="1"/>
  <c r="G19" i="1"/>
  <c r="F19" i="1"/>
  <c r="C37" i="1" l="1"/>
  <c r="K37" i="1" s="1"/>
  <c r="H33" i="108"/>
  <c r="H37" i="108" s="1"/>
  <c r="H11" i="108"/>
  <c r="I13" i="108" s="1"/>
  <c r="L7" i="108"/>
  <c r="L11" i="108" s="1"/>
  <c r="H57" i="107"/>
  <c r="I13" i="107"/>
  <c r="L7" i="107"/>
  <c r="L11" i="107" s="1"/>
  <c r="C19" i="1"/>
  <c r="K19" i="1" s="1"/>
  <c r="H57" i="108" l="1"/>
  <c r="L18" i="108"/>
  <c r="L19" i="108"/>
  <c r="L17" i="108"/>
  <c r="L16" i="108"/>
  <c r="L15" i="108"/>
  <c r="L19" i="107"/>
  <c r="L17" i="107"/>
  <c r="L18" i="107"/>
  <c r="L16" i="107"/>
  <c r="L15" i="107"/>
  <c r="L20" i="107" l="1"/>
  <c r="I22" i="107" s="1"/>
  <c r="L20" i="108"/>
  <c r="I22" i="108"/>
  <c r="L25" i="108" l="1"/>
  <c r="L24" i="108"/>
  <c r="L25" i="107"/>
  <c r="L24" i="107"/>
  <c r="L26" i="108" l="1"/>
  <c r="I27" i="108" s="1"/>
  <c r="L26" i="107"/>
  <c r="I27" i="107" s="1"/>
  <c r="L29" i="108" l="1"/>
  <c r="L29" i="107"/>
  <c r="L30" i="108" l="1"/>
  <c r="I31" i="108" s="1"/>
  <c r="L30" i="107"/>
  <c r="I31" i="107" s="1"/>
  <c r="L36" i="108" l="1"/>
  <c r="L34" i="108"/>
  <c r="L35" i="108"/>
  <c r="L33" i="108"/>
  <c r="L35" i="107"/>
  <c r="L33" i="107"/>
  <c r="L36" i="107"/>
  <c r="L34" i="107"/>
  <c r="L37" i="108" l="1"/>
  <c r="I39" i="108"/>
  <c r="L37" i="107"/>
  <c r="L41" i="108" l="1"/>
  <c r="I39" i="107"/>
  <c r="L44" i="108" l="1"/>
  <c r="I45" i="108" s="1"/>
  <c r="L41" i="107"/>
  <c r="L50" i="108" l="1"/>
  <c r="L48" i="108"/>
  <c r="L47" i="108"/>
  <c r="L49" i="108"/>
  <c r="L44" i="107"/>
  <c r="I45" i="107" s="1"/>
  <c r="L51" i="108" l="1"/>
  <c r="L49" i="107"/>
  <c r="L50" i="107"/>
  <c r="L48" i="107"/>
  <c r="L47" i="107"/>
  <c r="I53" i="108" l="1"/>
  <c r="L55" i="108" s="1"/>
  <c r="L57" i="108" s="1"/>
  <c r="L51" i="107"/>
  <c r="I53" i="107" l="1"/>
  <c r="L55" i="107" s="1"/>
  <c r="L57" i="107" s="1"/>
  <c r="H18" i="103" l="1"/>
  <c r="H33" i="103" s="1"/>
  <c r="H37" i="103" s="1"/>
  <c r="H17" i="103"/>
  <c r="H15" i="103"/>
  <c r="H24" i="103" s="1"/>
  <c r="H26" i="103" s="1"/>
  <c r="L67" i="103"/>
  <c r="H51" i="103"/>
  <c r="H44" i="103"/>
  <c r="H30" i="103"/>
  <c r="H10" i="103"/>
  <c r="L10" i="103" s="1"/>
  <c r="L9" i="103"/>
  <c r="L8" i="103"/>
  <c r="H7" i="103"/>
  <c r="L7" i="103" s="1"/>
  <c r="H15" i="102"/>
  <c r="H24" i="102" s="1"/>
  <c r="H26" i="102" s="1"/>
  <c r="H18" i="99"/>
  <c r="H10" i="102"/>
  <c r="L10" i="102" s="1"/>
  <c r="L67" i="102"/>
  <c r="H51" i="102"/>
  <c r="H44" i="102"/>
  <c r="H37" i="102"/>
  <c r="H30" i="102"/>
  <c r="H17" i="102"/>
  <c r="L9" i="102"/>
  <c r="L8" i="102"/>
  <c r="H7" i="102"/>
  <c r="L7" i="102" s="1"/>
  <c r="L67" i="101"/>
  <c r="H51" i="101"/>
  <c r="H44" i="101"/>
  <c r="H30" i="101"/>
  <c r="H26" i="101"/>
  <c r="H37" i="101"/>
  <c r="H17" i="101"/>
  <c r="H20" i="101" s="1"/>
  <c r="H10" i="101"/>
  <c r="L10" i="101" s="1"/>
  <c r="L9" i="101"/>
  <c r="L8" i="101"/>
  <c r="H7" i="101"/>
  <c r="L7" i="101" s="1"/>
  <c r="L67" i="100"/>
  <c r="H51" i="100"/>
  <c r="H44" i="100"/>
  <c r="H30" i="100"/>
  <c r="H26" i="100"/>
  <c r="H18" i="100"/>
  <c r="H33" i="100" s="1"/>
  <c r="H37" i="100" s="1"/>
  <c r="H17" i="100"/>
  <c r="H10" i="100"/>
  <c r="L10" i="100" s="1"/>
  <c r="L9" i="100"/>
  <c r="L8" i="100"/>
  <c r="H7" i="100"/>
  <c r="L7" i="100" s="1"/>
  <c r="L67" i="99"/>
  <c r="H51" i="99"/>
  <c r="H44" i="99"/>
  <c r="H30" i="99"/>
  <c r="H26" i="99"/>
  <c r="H17" i="99"/>
  <c r="H10" i="99"/>
  <c r="L10" i="99" s="1"/>
  <c r="L9" i="99"/>
  <c r="L8" i="99"/>
  <c r="H7" i="99"/>
  <c r="L7" i="99" s="1"/>
  <c r="L67" i="98"/>
  <c r="H51" i="98"/>
  <c r="H44" i="98"/>
  <c r="H30" i="98"/>
  <c r="H26" i="98"/>
  <c r="H18" i="98"/>
  <c r="H33" i="98" s="1"/>
  <c r="H37" i="98" s="1"/>
  <c r="H17" i="98"/>
  <c r="H20" i="98" s="1"/>
  <c r="H10" i="98"/>
  <c r="L10" i="98" s="1"/>
  <c r="L9" i="98"/>
  <c r="L8" i="98"/>
  <c r="H7" i="98"/>
  <c r="L7" i="98" s="1"/>
  <c r="H17" i="97"/>
  <c r="H18" i="97"/>
  <c r="H33" i="97" s="1"/>
  <c r="H10" i="97"/>
  <c r="L10" i="97" s="1"/>
  <c r="L67" i="97"/>
  <c r="H51" i="97"/>
  <c r="H44" i="97"/>
  <c r="H30" i="97"/>
  <c r="H26" i="97"/>
  <c r="L9" i="97"/>
  <c r="L8" i="97"/>
  <c r="H7" i="97"/>
  <c r="L7" i="97" s="1"/>
  <c r="H15" i="96"/>
  <c r="H24" i="96" s="1"/>
  <c r="H26" i="96" s="1"/>
  <c r="H10" i="96"/>
  <c r="H18" i="96"/>
  <c r="H33" i="96" s="1"/>
  <c r="H37" i="96" s="1"/>
  <c r="L67" i="96"/>
  <c r="H51" i="96"/>
  <c r="H44" i="96"/>
  <c r="H30" i="96"/>
  <c r="L9" i="96"/>
  <c r="L8" i="96"/>
  <c r="H7" i="96"/>
  <c r="L7" i="96" s="1"/>
  <c r="L67" i="95"/>
  <c r="H51" i="95"/>
  <c r="H44" i="95"/>
  <c r="H30" i="95"/>
  <c r="H26" i="95"/>
  <c r="H20" i="95"/>
  <c r="H10" i="95"/>
  <c r="L10" i="95" s="1"/>
  <c r="L9" i="95"/>
  <c r="L8" i="95"/>
  <c r="H7" i="95"/>
  <c r="L7" i="95" s="1"/>
  <c r="L67" i="94"/>
  <c r="H51" i="94"/>
  <c r="H44" i="94"/>
  <c r="H30" i="94"/>
  <c r="H26" i="94"/>
  <c r="H18" i="94"/>
  <c r="H20" i="94" s="1"/>
  <c r="H10" i="94"/>
  <c r="L10" i="94" s="1"/>
  <c r="L9" i="94"/>
  <c r="L8" i="94"/>
  <c r="H7" i="94"/>
  <c r="L7" i="94" s="1"/>
  <c r="L67" i="93"/>
  <c r="H51" i="93"/>
  <c r="H44" i="93"/>
  <c r="H30" i="93"/>
  <c r="H26" i="93"/>
  <c r="H18" i="93"/>
  <c r="H20" i="93" s="1"/>
  <c r="H10" i="93"/>
  <c r="L10" i="93" s="1"/>
  <c r="L9" i="93"/>
  <c r="L8" i="93"/>
  <c r="H7" i="93"/>
  <c r="L7" i="93" s="1"/>
  <c r="L67" i="92"/>
  <c r="H51" i="92"/>
  <c r="H44" i="92"/>
  <c r="H30" i="92"/>
  <c r="H26" i="92"/>
  <c r="H20" i="92"/>
  <c r="H10" i="92"/>
  <c r="L10" i="92" s="1"/>
  <c r="L9" i="92"/>
  <c r="L8" i="92"/>
  <c r="H7" i="92"/>
  <c r="L7" i="92" s="1"/>
  <c r="L67" i="91"/>
  <c r="H51" i="91"/>
  <c r="H44" i="91"/>
  <c r="H30" i="91"/>
  <c r="H26" i="91"/>
  <c r="H18" i="91"/>
  <c r="H20" i="91" s="1"/>
  <c r="H10" i="91"/>
  <c r="L9" i="91"/>
  <c r="L8" i="91"/>
  <c r="H7" i="91"/>
  <c r="L7" i="91" s="1"/>
  <c r="L67" i="90"/>
  <c r="H51" i="90"/>
  <c r="H44" i="90"/>
  <c r="H30" i="90"/>
  <c r="H26" i="90"/>
  <c r="H18" i="90"/>
  <c r="H20" i="90" s="1"/>
  <c r="H10" i="90"/>
  <c r="L9" i="90"/>
  <c r="L8" i="90"/>
  <c r="H7" i="90"/>
  <c r="L7" i="90" s="1"/>
  <c r="H18" i="89"/>
  <c r="H20" i="89" s="1"/>
  <c r="H18" i="86"/>
  <c r="H33" i="86" s="1"/>
  <c r="H37" i="86" s="1"/>
  <c r="H10" i="89"/>
  <c r="L67" i="89"/>
  <c r="H51" i="89"/>
  <c r="H44" i="89"/>
  <c r="H30" i="89"/>
  <c r="H26" i="89"/>
  <c r="L9" i="89"/>
  <c r="L8" i="89"/>
  <c r="H7" i="89"/>
  <c r="L7" i="89" s="1"/>
  <c r="L67" i="88"/>
  <c r="H51" i="88"/>
  <c r="H44" i="88"/>
  <c r="H37" i="88"/>
  <c r="H30" i="88"/>
  <c r="H15" i="88"/>
  <c r="H24" i="88" s="1"/>
  <c r="H26" i="88" s="1"/>
  <c r="H10" i="88"/>
  <c r="L10" i="88" s="1"/>
  <c r="L9" i="88"/>
  <c r="L8" i="88"/>
  <c r="H7" i="88"/>
  <c r="L7" i="88" s="1"/>
  <c r="H10" i="87"/>
  <c r="H15" i="87"/>
  <c r="H24" i="87" s="1"/>
  <c r="H26" i="87" s="1"/>
  <c r="L67" i="87"/>
  <c r="H51" i="87"/>
  <c r="H44" i="87"/>
  <c r="H30" i="87"/>
  <c r="H37" i="87"/>
  <c r="L9" i="87"/>
  <c r="L8" i="87"/>
  <c r="H7" i="87"/>
  <c r="L7" i="87" s="1"/>
  <c r="L67" i="86"/>
  <c r="H51" i="86"/>
  <c r="H44" i="86"/>
  <c r="H30" i="86"/>
  <c r="H26" i="86"/>
  <c r="H17" i="86"/>
  <c r="L10" i="86"/>
  <c r="H9" i="86"/>
  <c r="L9" i="86" s="1"/>
  <c r="L8" i="86"/>
  <c r="H7" i="86"/>
  <c r="L7" i="86" s="1"/>
  <c r="L67" i="85"/>
  <c r="H51" i="85"/>
  <c r="H44" i="85"/>
  <c r="H30" i="85"/>
  <c r="H18" i="85"/>
  <c r="H33" i="85" s="1"/>
  <c r="H37" i="85" s="1"/>
  <c r="H17" i="85"/>
  <c r="H15" i="85"/>
  <c r="H24" i="85" s="1"/>
  <c r="H26" i="85" s="1"/>
  <c r="L10" i="85"/>
  <c r="H9" i="85"/>
  <c r="L9" i="85" s="1"/>
  <c r="L8" i="85"/>
  <c r="H7" i="85"/>
  <c r="L7" i="85" s="1"/>
  <c r="H18" i="84"/>
  <c r="H33" i="84" s="1"/>
  <c r="H15" i="84"/>
  <c r="H24" i="84" s="1"/>
  <c r="L67" i="84"/>
  <c r="H51" i="84"/>
  <c r="H44" i="84"/>
  <c r="H30" i="84"/>
  <c r="H17" i="84"/>
  <c r="L10" i="84"/>
  <c r="H9" i="84"/>
  <c r="L9" i="84" s="1"/>
  <c r="L8" i="84"/>
  <c r="H7" i="84"/>
  <c r="L7" i="84" s="1"/>
  <c r="H15" i="83"/>
  <c r="L67" i="83"/>
  <c r="H51" i="83"/>
  <c r="H44" i="83"/>
  <c r="H37" i="83"/>
  <c r="H30" i="83"/>
  <c r="H17" i="83"/>
  <c r="L10" i="83"/>
  <c r="H9" i="83"/>
  <c r="L9" i="83" s="1"/>
  <c r="L8" i="83"/>
  <c r="H7" i="83"/>
  <c r="H15" i="82"/>
  <c r="L67" i="82"/>
  <c r="H51" i="82"/>
  <c r="H44" i="82"/>
  <c r="H37" i="82"/>
  <c r="H30" i="82"/>
  <c r="H17" i="82"/>
  <c r="L10" i="82"/>
  <c r="H9" i="82"/>
  <c r="L9" i="82" s="1"/>
  <c r="L8" i="82"/>
  <c r="H7" i="82"/>
  <c r="L7" i="82" s="1"/>
  <c r="L67" i="81"/>
  <c r="H51" i="81"/>
  <c r="H44" i="81"/>
  <c r="H37" i="81"/>
  <c r="H30" i="81"/>
  <c r="H17" i="81"/>
  <c r="H15" i="81"/>
  <c r="L10" i="81"/>
  <c r="H9" i="81"/>
  <c r="L9" i="81" s="1"/>
  <c r="L8" i="81"/>
  <c r="H7" i="81"/>
  <c r="H15" i="80"/>
  <c r="L67" i="80"/>
  <c r="H51" i="80"/>
  <c r="H44" i="80"/>
  <c r="H37" i="80"/>
  <c r="H30" i="80"/>
  <c r="H17" i="80"/>
  <c r="L10" i="80"/>
  <c r="H9" i="80"/>
  <c r="L9" i="80" s="1"/>
  <c r="L8" i="80"/>
  <c r="H7" i="80"/>
  <c r="L67" i="79"/>
  <c r="H51" i="79"/>
  <c r="H44" i="79"/>
  <c r="H37" i="79"/>
  <c r="H30" i="79"/>
  <c r="H17" i="79"/>
  <c r="H15" i="79"/>
  <c r="L10" i="79"/>
  <c r="H9" i="79"/>
  <c r="L9" i="79" s="1"/>
  <c r="L8" i="79"/>
  <c r="H7" i="79"/>
  <c r="L7" i="79" s="1"/>
  <c r="H15" i="78"/>
  <c r="H24" i="78" s="1"/>
  <c r="L67" i="78"/>
  <c r="H51" i="78"/>
  <c r="H44" i="78"/>
  <c r="H30" i="78"/>
  <c r="H37" i="78"/>
  <c r="H17" i="78"/>
  <c r="L10" i="78"/>
  <c r="H9" i="78"/>
  <c r="L9" i="78" s="1"/>
  <c r="L8" i="78"/>
  <c r="H7" i="78"/>
  <c r="L7" i="78" s="1"/>
  <c r="L67" i="77"/>
  <c r="H51" i="77"/>
  <c r="H44" i="77"/>
  <c r="H30" i="77"/>
  <c r="H18" i="77"/>
  <c r="H33" i="77" s="1"/>
  <c r="H37" i="77" s="1"/>
  <c r="H17" i="77"/>
  <c r="H15" i="77"/>
  <c r="H24" i="77" s="1"/>
  <c r="H26" i="77" s="1"/>
  <c r="L10" i="77"/>
  <c r="H9" i="77"/>
  <c r="L9" i="77" s="1"/>
  <c r="L8" i="77"/>
  <c r="H7" i="77"/>
  <c r="L7" i="77" s="1"/>
  <c r="L67" i="76"/>
  <c r="H51" i="76"/>
  <c r="H44" i="76"/>
  <c r="H30" i="76"/>
  <c r="H18" i="76"/>
  <c r="H33" i="76" s="1"/>
  <c r="H37" i="76" s="1"/>
  <c r="H17" i="76"/>
  <c r="H15" i="76"/>
  <c r="H24" i="76" s="1"/>
  <c r="H26" i="76" s="1"/>
  <c r="L10" i="76"/>
  <c r="H9" i="76"/>
  <c r="L9" i="76" s="1"/>
  <c r="L8" i="76"/>
  <c r="H7" i="76"/>
  <c r="L7" i="76" s="1"/>
  <c r="L67" i="75"/>
  <c r="H51" i="75"/>
  <c r="H44" i="75"/>
  <c r="H37" i="75"/>
  <c r="H30" i="75"/>
  <c r="H26" i="75"/>
  <c r="H17" i="75"/>
  <c r="H20" i="75" s="1"/>
  <c r="L10" i="75"/>
  <c r="H9" i="75"/>
  <c r="L9" i="75" s="1"/>
  <c r="L8" i="75"/>
  <c r="H7" i="75"/>
  <c r="L67" i="74"/>
  <c r="H51" i="74"/>
  <c r="H44" i="74"/>
  <c r="H37" i="74"/>
  <c r="H30" i="74"/>
  <c r="H17" i="74"/>
  <c r="H15" i="74"/>
  <c r="L10" i="74"/>
  <c r="H9" i="74"/>
  <c r="L9" i="74" s="1"/>
  <c r="L8" i="74"/>
  <c r="H7" i="74"/>
  <c r="L67" i="73"/>
  <c r="H51" i="73"/>
  <c r="H44" i="73"/>
  <c r="H30" i="73"/>
  <c r="H26" i="73"/>
  <c r="H18" i="73"/>
  <c r="H33" i="73" s="1"/>
  <c r="H37" i="73" s="1"/>
  <c r="H17" i="73"/>
  <c r="L10" i="73"/>
  <c r="H9" i="73"/>
  <c r="L9" i="73" s="1"/>
  <c r="L8" i="73"/>
  <c r="H7" i="73"/>
  <c r="L7" i="73" s="1"/>
  <c r="L67" i="72"/>
  <c r="H51" i="72"/>
  <c r="H44" i="72"/>
  <c r="H30" i="72"/>
  <c r="H18" i="72"/>
  <c r="H33" i="72" s="1"/>
  <c r="H37" i="72" s="1"/>
  <c r="H17" i="72"/>
  <c r="H20" i="72" s="1"/>
  <c r="H26" i="72"/>
  <c r="L10" i="72"/>
  <c r="H9" i="72"/>
  <c r="L9" i="72" s="1"/>
  <c r="L8" i="72"/>
  <c r="H7" i="72"/>
  <c r="L67" i="70"/>
  <c r="H51" i="70"/>
  <c r="H44" i="70"/>
  <c r="H30" i="70"/>
  <c r="H18" i="70"/>
  <c r="H33" i="70" s="1"/>
  <c r="H37" i="70" s="1"/>
  <c r="H17" i="70"/>
  <c r="H15" i="70"/>
  <c r="H24" i="70" s="1"/>
  <c r="H26" i="70" s="1"/>
  <c r="L10" i="70"/>
  <c r="H9" i="70"/>
  <c r="L9" i="70" s="1"/>
  <c r="L8" i="70"/>
  <c r="H7" i="70"/>
  <c r="L7" i="70" s="1"/>
  <c r="L67" i="69"/>
  <c r="H51" i="69"/>
  <c r="H44" i="69"/>
  <c r="H37" i="69"/>
  <c r="H30" i="69"/>
  <c r="H17" i="69"/>
  <c r="H15" i="69"/>
  <c r="L10" i="69"/>
  <c r="H9" i="69"/>
  <c r="L9" i="69" s="1"/>
  <c r="L8" i="69"/>
  <c r="H7" i="69"/>
  <c r="L67" i="68"/>
  <c r="H51" i="68"/>
  <c r="H44" i="68"/>
  <c r="H30" i="68"/>
  <c r="H18" i="68"/>
  <c r="H33" i="68" s="1"/>
  <c r="H37" i="68" s="1"/>
  <c r="H17" i="68"/>
  <c r="H15" i="68"/>
  <c r="H24" i="68" s="1"/>
  <c r="H26" i="68" s="1"/>
  <c r="L10" i="68"/>
  <c r="H9" i="68"/>
  <c r="L9" i="68" s="1"/>
  <c r="L8" i="68"/>
  <c r="H7" i="68"/>
  <c r="L7" i="68" s="1"/>
  <c r="H15" i="67"/>
  <c r="L67" i="67"/>
  <c r="H51" i="67"/>
  <c r="H44" i="67"/>
  <c r="H30" i="67"/>
  <c r="H37" i="67"/>
  <c r="H17" i="67"/>
  <c r="L10" i="67"/>
  <c r="H9" i="67"/>
  <c r="L8" i="67"/>
  <c r="H7" i="67"/>
  <c r="L7" i="67" s="1"/>
  <c r="L67" i="66"/>
  <c r="H51" i="66"/>
  <c r="H44" i="66"/>
  <c r="H30" i="66"/>
  <c r="H18" i="66"/>
  <c r="H33" i="66" s="1"/>
  <c r="H37" i="66" s="1"/>
  <c r="H17" i="66"/>
  <c r="H15" i="66"/>
  <c r="H24" i="66" s="1"/>
  <c r="H26" i="66" s="1"/>
  <c r="L10" i="66"/>
  <c r="H9" i="66"/>
  <c r="L9" i="66" s="1"/>
  <c r="L8" i="66"/>
  <c r="H7" i="66"/>
  <c r="L7" i="66" s="1"/>
  <c r="L67" i="65"/>
  <c r="H51" i="65"/>
  <c r="H44" i="65"/>
  <c r="H30" i="65"/>
  <c r="H18" i="65"/>
  <c r="H33" i="65" s="1"/>
  <c r="H37" i="65" s="1"/>
  <c r="H17" i="65"/>
  <c r="H15" i="65"/>
  <c r="H24" i="65" s="1"/>
  <c r="H26" i="65" s="1"/>
  <c r="L10" i="65"/>
  <c r="H9" i="65"/>
  <c r="L9" i="65" s="1"/>
  <c r="L8" i="65"/>
  <c r="H7" i="65"/>
  <c r="L7" i="65" s="1"/>
  <c r="L67" i="64"/>
  <c r="H51" i="64"/>
  <c r="H44" i="64"/>
  <c r="H30" i="64"/>
  <c r="H26" i="64"/>
  <c r="H37" i="64"/>
  <c r="H17" i="64"/>
  <c r="H20" i="64" s="1"/>
  <c r="L10" i="64"/>
  <c r="H9" i="64"/>
  <c r="L9" i="64" s="1"/>
  <c r="L8" i="64"/>
  <c r="H7" i="64"/>
  <c r="L7" i="64" s="1"/>
  <c r="H15" i="63"/>
  <c r="L67" i="63"/>
  <c r="H51" i="63"/>
  <c r="H44" i="63"/>
  <c r="H30" i="63"/>
  <c r="H18" i="63"/>
  <c r="H33" i="63" s="1"/>
  <c r="H37" i="63" s="1"/>
  <c r="H17" i="63"/>
  <c r="L10" i="63"/>
  <c r="H9" i="63"/>
  <c r="L8" i="63"/>
  <c r="H7" i="63"/>
  <c r="L7" i="63" s="1"/>
  <c r="L67" i="62"/>
  <c r="H51" i="62"/>
  <c r="H44" i="62"/>
  <c r="H30" i="62"/>
  <c r="H18" i="62"/>
  <c r="H33" i="62" s="1"/>
  <c r="H37" i="62" s="1"/>
  <c r="H17" i="62"/>
  <c r="H15" i="62"/>
  <c r="H24" i="62" s="1"/>
  <c r="H26" i="62" s="1"/>
  <c r="L10" i="62"/>
  <c r="H9" i="62"/>
  <c r="L9" i="62" s="1"/>
  <c r="L8" i="62"/>
  <c r="H7" i="62"/>
  <c r="L7" i="62" s="1"/>
  <c r="L67" i="61"/>
  <c r="H51" i="61"/>
  <c r="H44" i="61"/>
  <c r="H30" i="61"/>
  <c r="H18" i="61"/>
  <c r="H33" i="61" s="1"/>
  <c r="H37" i="61" s="1"/>
  <c r="H17" i="61"/>
  <c r="H15" i="61"/>
  <c r="H24" i="61" s="1"/>
  <c r="H26" i="61" s="1"/>
  <c r="L10" i="61"/>
  <c r="H9" i="61"/>
  <c r="L9" i="61" s="1"/>
  <c r="L8" i="61"/>
  <c r="H7" i="61"/>
  <c r="L7" i="61" s="1"/>
  <c r="L67" i="60"/>
  <c r="H51" i="60"/>
  <c r="H44" i="60"/>
  <c r="H30" i="60"/>
  <c r="H18" i="60"/>
  <c r="H33" i="60" s="1"/>
  <c r="H37" i="60" s="1"/>
  <c r="H17" i="60"/>
  <c r="H15" i="60"/>
  <c r="L10" i="60"/>
  <c r="H9" i="60"/>
  <c r="L9" i="60" s="1"/>
  <c r="L8" i="60"/>
  <c r="H7" i="60"/>
  <c r="L7" i="60" s="1"/>
  <c r="L67" i="58"/>
  <c r="H51" i="58"/>
  <c r="H44" i="58"/>
  <c r="H30" i="58"/>
  <c r="H37" i="58"/>
  <c r="H17" i="58"/>
  <c r="H15" i="58"/>
  <c r="H24" i="58" s="1"/>
  <c r="H26" i="58" s="1"/>
  <c r="L10" i="58"/>
  <c r="H9" i="58"/>
  <c r="L9" i="58" s="1"/>
  <c r="L8" i="58"/>
  <c r="H7" i="58"/>
  <c r="L7" i="58" s="1"/>
  <c r="H15" i="57"/>
  <c r="H24" i="57" s="1"/>
  <c r="L67" i="57"/>
  <c r="H51" i="57"/>
  <c r="H44" i="57"/>
  <c r="H30" i="57"/>
  <c r="H18" i="57"/>
  <c r="H33" i="57" s="1"/>
  <c r="H37" i="57" s="1"/>
  <c r="H17" i="57"/>
  <c r="L10" i="57"/>
  <c r="H9" i="57"/>
  <c r="L9" i="57" s="1"/>
  <c r="L8" i="57"/>
  <c r="H7" i="57"/>
  <c r="L7" i="57" s="1"/>
  <c r="H18" i="56"/>
  <c r="H33" i="56" s="1"/>
  <c r="H37" i="56" s="1"/>
  <c r="H15" i="56"/>
  <c r="L67" i="56"/>
  <c r="H51" i="56"/>
  <c r="H44" i="56"/>
  <c r="H30" i="56"/>
  <c r="H17" i="56"/>
  <c r="L10" i="56"/>
  <c r="H9" i="56"/>
  <c r="L9" i="56" s="1"/>
  <c r="L8" i="56"/>
  <c r="H7" i="56"/>
  <c r="L7" i="56" s="1"/>
  <c r="H15" i="55"/>
  <c r="L67" i="55"/>
  <c r="H51" i="55"/>
  <c r="H44" i="55"/>
  <c r="H30" i="55"/>
  <c r="H18" i="55"/>
  <c r="H33" i="55" s="1"/>
  <c r="H37" i="55" s="1"/>
  <c r="H17" i="55"/>
  <c r="L10" i="55"/>
  <c r="H9" i="55"/>
  <c r="L9" i="55" s="1"/>
  <c r="L8" i="55"/>
  <c r="H7" i="55"/>
  <c r="L7" i="55" s="1"/>
  <c r="H18" i="54"/>
  <c r="H33" i="54" s="1"/>
  <c r="H15" i="54"/>
  <c r="L67" i="54"/>
  <c r="H51" i="54"/>
  <c r="H44" i="54"/>
  <c r="H30" i="54"/>
  <c r="H17" i="54"/>
  <c r="L10" i="54"/>
  <c r="H9" i="54"/>
  <c r="L9" i="54" s="1"/>
  <c r="L8" i="54"/>
  <c r="H7" i="54"/>
  <c r="L7" i="54" s="1"/>
  <c r="H7" i="53"/>
  <c r="L7" i="53" s="1"/>
  <c r="H18" i="53"/>
  <c r="H33" i="53" s="1"/>
  <c r="H37" i="53" s="1"/>
  <c r="H15" i="53"/>
  <c r="H24" i="53" s="1"/>
  <c r="H26" i="53" s="1"/>
  <c r="H17" i="53"/>
  <c r="H9" i="53"/>
  <c r="L9" i="53" s="1"/>
  <c r="L8" i="53"/>
  <c r="L10" i="53"/>
  <c r="H30" i="53"/>
  <c r="H44" i="53"/>
  <c r="H51" i="53"/>
  <c r="L67" i="53"/>
  <c r="H20" i="80" l="1"/>
  <c r="H11" i="63"/>
  <c r="H11" i="91"/>
  <c r="I13" i="91" s="1"/>
  <c r="L11" i="56"/>
  <c r="L11" i="98"/>
  <c r="L11" i="77"/>
  <c r="L11" i="73"/>
  <c r="H11" i="67"/>
  <c r="I13" i="67" s="1"/>
  <c r="H20" i="56"/>
  <c r="H20" i="54"/>
  <c r="H20" i="86"/>
  <c r="H20" i="69"/>
  <c r="H20" i="79"/>
  <c r="H20" i="99"/>
  <c r="H24" i="69"/>
  <c r="H26" i="69" s="1"/>
  <c r="H24" i="80"/>
  <c r="H26" i="80" s="1"/>
  <c r="H11" i="80"/>
  <c r="L11" i="68"/>
  <c r="L11" i="76"/>
  <c r="L11" i="55"/>
  <c r="L11" i="82"/>
  <c r="L9" i="67"/>
  <c r="L11" i="67" s="1"/>
  <c r="H11" i="81"/>
  <c r="I13" i="81" s="1"/>
  <c r="L11" i="84"/>
  <c r="H11" i="87"/>
  <c r="I13" i="87" s="1"/>
  <c r="L7" i="81"/>
  <c r="L11" i="81" s="1"/>
  <c r="L11" i="100"/>
  <c r="H20" i="60"/>
  <c r="H20" i="63"/>
  <c r="H57" i="63" s="1"/>
  <c r="H20" i="73"/>
  <c r="H37" i="84"/>
  <c r="H20" i="55"/>
  <c r="H20" i="74"/>
  <c r="H20" i="81"/>
  <c r="H20" i="57"/>
  <c r="H33" i="89"/>
  <c r="H37" i="89" s="1"/>
  <c r="H20" i="100"/>
  <c r="H24" i="54"/>
  <c r="H26" i="54" s="1"/>
  <c r="H24" i="56"/>
  <c r="H26" i="56" s="1"/>
  <c r="H20" i="66"/>
  <c r="H24" i="81"/>
  <c r="H26" i="81" s="1"/>
  <c r="H20" i="61"/>
  <c r="H24" i="67"/>
  <c r="H26" i="67" s="1"/>
  <c r="H24" i="74"/>
  <c r="H26" i="74" s="1"/>
  <c r="H20" i="88"/>
  <c r="H24" i="82"/>
  <c r="H26" i="82" s="1"/>
  <c r="H24" i="63"/>
  <c r="H26" i="63" s="1"/>
  <c r="H24" i="83"/>
  <c r="H26" i="83" s="1"/>
  <c r="H24" i="55"/>
  <c r="H26" i="55" s="1"/>
  <c r="L11" i="65"/>
  <c r="H11" i="74"/>
  <c r="I13" i="74" s="1"/>
  <c r="L11" i="86"/>
  <c r="L11" i="54"/>
  <c r="H11" i="60"/>
  <c r="I13" i="60" s="1"/>
  <c r="H11" i="69"/>
  <c r="L11" i="60"/>
  <c r="L11" i="64"/>
  <c r="L11" i="85"/>
  <c r="L11" i="58"/>
  <c r="L11" i="57"/>
  <c r="H11" i="72"/>
  <c r="H57" i="72" s="1"/>
  <c r="L11" i="62"/>
  <c r="H11" i="83"/>
  <c r="I13" i="83" s="1"/>
  <c r="L11" i="66"/>
  <c r="H11" i="75"/>
  <c r="I13" i="75" s="1"/>
  <c r="L11" i="70"/>
  <c r="L11" i="78"/>
  <c r="H11" i="90"/>
  <c r="I13" i="90" s="1"/>
  <c r="H11" i="89"/>
  <c r="I13" i="89" s="1"/>
  <c r="L7" i="75"/>
  <c r="L11" i="75" s="1"/>
  <c r="L7" i="83"/>
  <c r="L11" i="83" s="1"/>
  <c r="L7" i="74"/>
  <c r="L11" i="74" s="1"/>
  <c r="L7" i="69"/>
  <c r="L11" i="69" s="1"/>
  <c r="H11" i="58"/>
  <c r="I13" i="58" s="1"/>
  <c r="H11" i="64"/>
  <c r="H57" i="64" s="1"/>
  <c r="L7" i="72"/>
  <c r="L11" i="72" s="1"/>
  <c r="L7" i="80"/>
  <c r="L11" i="80" s="1"/>
  <c r="H11" i="86"/>
  <c r="I13" i="86" s="1"/>
  <c r="L19" i="86" s="1"/>
  <c r="H11" i="96"/>
  <c r="I13" i="96" s="1"/>
  <c r="L11" i="94"/>
  <c r="L11" i="99"/>
  <c r="L11" i="101"/>
  <c r="L11" i="103"/>
  <c r="H20" i="103"/>
  <c r="H11" i="103"/>
  <c r="H20" i="102"/>
  <c r="H11" i="102"/>
  <c r="L11" i="102"/>
  <c r="H11" i="101"/>
  <c r="H11" i="100"/>
  <c r="H11" i="99"/>
  <c r="H33" i="99"/>
  <c r="H37" i="99" s="1"/>
  <c r="H11" i="98"/>
  <c r="H37" i="97"/>
  <c r="L11" i="97"/>
  <c r="H11" i="97"/>
  <c r="H20" i="97"/>
  <c r="H20" i="96"/>
  <c r="L10" i="96"/>
  <c r="L11" i="96" s="1"/>
  <c r="L11" i="95"/>
  <c r="H11" i="95"/>
  <c r="H37" i="95"/>
  <c r="H11" i="94"/>
  <c r="H33" i="94"/>
  <c r="H37" i="94" s="1"/>
  <c r="L11" i="93"/>
  <c r="H11" i="93"/>
  <c r="H33" i="93"/>
  <c r="H37" i="93" s="1"/>
  <c r="L11" i="92"/>
  <c r="H11" i="92"/>
  <c r="H37" i="92"/>
  <c r="L10" i="91"/>
  <c r="L11" i="91" s="1"/>
  <c r="H33" i="91"/>
  <c r="H37" i="91" s="1"/>
  <c r="L10" i="90"/>
  <c r="L11" i="90" s="1"/>
  <c r="H33" i="90"/>
  <c r="H37" i="90" s="1"/>
  <c r="L10" i="89"/>
  <c r="L11" i="89" s="1"/>
  <c r="L11" i="88"/>
  <c r="H11" i="88"/>
  <c r="L10" i="87"/>
  <c r="L11" i="87" s="1"/>
  <c r="H20" i="87"/>
  <c r="H11" i="85"/>
  <c r="H20" i="85"/>
  <c r="H26" i="84"/>
  <c r="H11" i="84"/>
  <c r="H20" i="84"/>
  <c r="H20" i="83"/>
  <c r="H20" i="82"/>
  <c r="H11" i="82"/>
  <c r="L11" i="79"/>
  <c r="H24" i="79"/>
  <c r="H26" i="79" s="1"/>
  <c r="H11" i="79"/>
  <c r="H26" i="78"/>
  <c r="H11" i="78"/>
  <c r="H20" i="78"/>
  <c r="H11" i="77"/>
  <c r="H20" i="77"/>
  <c r="H11" i="76"/>
  <c r="H20" i="76"/>
  <c r="H11" i="73"/>
  <c r="H11" i="70"/>
  <c r="H20" i="70"/>
  <c r="H11" i="68"/>
  <c r="H20" i="68"/>
  <c r="H20" i="67"/>
  <c r="H11" i="66"/>
  <c r="H11" i="65"/>
  <c r="H20" i="65"/>
  <c r="I13" i="63"/>
  <c r="L9" i="63"/>
  <c r="L11" i="63" s="1"/>
  <c r="H11" i="62"/>
  <c r="H20" i="62"/>
  <c r="L11" i="61"/>
  <c r="H11" i="61"/>
  <c r="H24" i="60"/>
  <c r="H26" i="60" s="1"/>
  <c r="H20" i="58"/>
  <c r="H26" i="57"/>
  <c r="H11" i="57"/>
  <c r="H11" i="56"/>
  <c r="H11" i="55"/>
  <c r="H37" i="54"/>
  <c r="H11" i="54"/>
  <c r="H20" i="53"/>
  <c r="H11" i="53"/>
  <c r="I13" i="53" s="1"/>
  <c r="L11" i="53"/>
  <c r="E21" i="1"/>
  <c r="E105" i="1"/>
  <c r="E89" i="1"/>
  <c r="E103" i="1"/>
  <c r="E99" i="1"/>
  <c r="E93" i="1"/>
  <c r="E81" i="1"/>
  <c r="E97" i="1"/>
  <c r="E95" i="1"/>
  <c r="E91" i="1"/>
  <c r="E79" i="1"/>
  <c r="E59" i="1"/>
  <c r="E53" i="1"/>
  <c r="E47" i="1"/>
  <c r="E41" i="1"/>
  <c r="E39" i="1"/>
  <c r="E77" i="1"/>
  <c r="E73" i="1"/>
  <c r="E67" i="1"/>
  <c r="E57" i="1"/>
  <c r="E51" i="1"/>
  <c r="E7" i="1"/>
  <c r="E5" i="1"/>
  <c r="E87" i="1"/>
  <c r="E71" i="1"/>
  <c r="E55" i="1"/>
  <c r="E49" i="1"/>
  <c r="E45" i="1"/>
  <c r="E101" i="1"/>
  <c r="E75" i="1"/>
  <c r="E63" i="1"/>
  <c r="E61" i="1"/>
  <c r="F59" i="1"/>
  <c r="F57" i="1"/>
  <c r="F55" i="1"/>
  <c r="F45" i="1"/>
  <c r="F43" i="1"/>
  <c r="F7" i="1"/>
  <c r="F5" i="1"/>
  <c r="G27" i="1"/>
  <c r="G105" i="1"/>
  <c r="G99" i="1"/>
  <c r="G97" i="1"/>
  <c r="G93" i="1"/>
  <c r="G91" i="1"/>
  <c r="G89" i="1"/>
  <c r="G87" i="1"/>
  <c r="G85" i="1"/>
  <c r="G81" i="1"/>
  <c r="G79" i="1"/>
  <c r="G71" i="1"/>
  <c r="G69" i="1"/>
  <c r="G47" i="1"/>
  <c r="G45" i="1"/>
  <c r="G43" i="1"/>
  <c r="G21" i="1"/>
  <c r="G5" i="1"/>
  <c r="G103" i="1"/>
  <c r="G101" i="1"/>
  <c r="G75" i="1"/>
  <c r="G63" i="1"/>
  <c r="G61" i="1"/>
  <c r="G33" i="1"/>
  <c r="G31" i="1"/>
  <c r="G25" i="1"/>
  <c r="G17" i="1"/>
  <c r="G15" i="1"/>
  <c r="G13" i="1"/>
  <c r="G11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3" i="1"/>
  <c r="F51" i="1"/>
  <c r="F49" i="1"/>
  <c r="F47" i="1"/>
  <c r="F17" i="1"/>
  <c r="F15" i="1"/>
  <c r="F13" i="1"/>
  <c r="F11" i="1"/>
  <c r="F9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5" i="1"/>
  <c r="I33" i="1"/>
  <c r="I31" i="1"/>
  <c r="I29" i="1"/>
  <c r="I27" i="1"/>
  <c r="I25" i="1"/>
  <c r="I23" i="1"/>
  <c r="I21" i="1"/>
  <c r="I17" i="1"/>
  <c r="I15" i="1"/>
  <c r="I13" i="1"/>
  <c r="I11" i="1"/>
  <c r="I9" i="1"/>
  <c r="I7" i="1"/>
  <c r="I5" i="1"/>
  <c r="H41" i="1"/>
  <c r="H39" i="1"/>
  <c r="H35" i="1"/>
  <c r="H33" i="1"/>
  <c r="H31" i="1"/>
  <c r="H29" i="1"/>
  <c r="C29" i="1" s="1"/>
  <c r="K29" i="1" s="1"/>
  <c r="H27" i="1"/>
  <c r="H25" i="1"/>
  <c r="H23" i="1"/>
  <c r="H21" i="1"/>
  <c r="H17" i="1"/>
  <c r="H15" i="1"/>
  <c r="H13" i="1"/>
  <c r="H11" i="1"/>
  <c r="H9" i="1"/>
  <c r="H7" i="1"/>
  <c r="H5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L15" i="86" l="1"/>
  <c r="H57" i="91"/>
  <c r="H57" i="87"/>
  <c r="L18" i="86"/>
  <c r="L16" i="86"/>
  <c r="H57" i="75"/>
  <c r="H57" i="86"/>
  <c r="H57" i="69"/>
  <c r="H57" i="80"/>
  <c r="H57" i="81"/>
  <c r="L17" i="86"/>
  <c r="I13" i="80"/>
  <c r="L19" i="80" s="1"/>
  <c r="H57" i="58"/>
  <c r="H57" i="60"/>
  <c r="H57" i="74"/>
  <c r="H57" i="90"/>
  <c r="H57" i="89"/>
  <c r="H57" i="67"/>
  <c r="I13" i="69"/>
  <c r="L19" i="69" s="1"/>
  <c r="I13" i="72"/>
  <c r="L19" i="72" s="1"/>
  <c r="H57" i="83"/>
  <c r="H57" i="96"/>
  <c r="I13" i="64"/>
  <c r="L18" i="64" s="1"/>
  <c r="H57" i="103"/>
  <c r="I13" i="103"/>
  <c r="H57" i="102"/>
  <c r="I13" i="102"/>
  <c r="L16" i="102" s="1"/>
  <c r="I13" i="101"/>
  <c r="H57" i="101"/>
  <c r="H57" i="100"/>
  <c r="I13" i="100"/>
  <c r="H57" i="99"/>
  <c r="I13" i="99"/>
  <c r="H57" i="98"/>
  <c r="I13" i="98"/>
  <c r="H57" i="97"/>
  <c r="I13" i="97"/>
  <c r="L19" i="96"/>
  <c r="L18" i="96"/>
  <c r="L17" i="96"/>
  <c r="L16" i="96"/>
  <c r="L15" i="96"/>
  <c r="H57" i="95"/>
  <c r="I13" i="95"/>
  <c r="H57" i="94"/>
  <c r="I13" i="94"/>
  <c r="H57" i="93"/>
  <c r="I13" i="93"/>
  <c r="H57" i="92"/>
  <c r="I13" i="92"/>
  <c r="L19" i="91"/>
  <c r="L18" i="91"/>
  <c r="L17" i="91"/>
  <c r="L16" i="91"/>
  <c r="L15" i="91"/>
  <c r="L19" i="90"/>
  <c r="L18" i="90"/>
  <c r="L17" i="90"/>
  <c r="L16" i="90"/>
  <c r="L15" i="90"/>
  <c r="L19" i="89"/>
  <c r="L18" i="89"/>
  <c r="L17" i="89"/>
  <c r="L16" i="89"/>
  <c r="L15" i="89"/>
  <c r="H57" i="88"/>
  <c r="I13" i="88"/>
  <c r="L19" i="87"/>
  <c r="L18" i="87"/>
  <c r="L17" i="87"/>
  <c r="L16" i="87"/>
  <c r="L15" i="87"/>
  <c r="H57" i="85"/>
  <c r="I13" i="85"/>
  <c r="H57" i="84"/>
  <c r="I13" i="84"/>
  <c r="L19" i="83"/>
  <c r="L18" i="83"/>
  <c r="L17" i="83"/>
  <c r="L16" i="83"/>
  <c r="L15" i="83"/>
  <c r="H57" i="82"/>
  <c r="I13" i="82"/>
  <c r="L19" i="81"/>
  <c r="L18" i="81"/>
  <c r="L17" i="81"/>
  <c r="L16" i="81"/>
  <c r="L15" i="81"/>
  <c r="H57" i="79"/>
  <c r="I13" i="79"/>
  <c r="H57" i="78"/>
  <c r="I13" i="78"/>
  <c r="H57" i="77"/>
  <c r="I13" i="77"/>
  <c r="H57" i="76"/>
  <c r="I13" i="76"/>
  <c r="L19" i="75"/>
  <c r="L18" i="75"/>
  <c r="L17" i="75"/>
  <c r="L16" i="75"/>
  <c r="L15" i="75"/>
  <c r="L19" i="74"/>
  <c r="L18" i="74"/>
  <c r="L17" i="74"/>
  <c r="L16" i="74"/>
  <c r="L15" i="74"/>
  <c r="H57" i="73"/>
  <c r="I13" i="73"/>
  <c r="H57" i="70"/>
  <c r="I13" i="70"/>
  <c r="H57" i="68"/>
  <c r="I13" i="68"/>
  <c r="L19" i="67"/>
  <c r="L18" i="67"/>
  <c r="L17" i="67"/>
  <c r="L16" i="67"/>
  <c r="L15" i="67"/>
  <c r="H57" i="66"/>
  <c r="I13" i="66"/>
  <c r="H57" i="65"/>
  <c r="I13" i="65"/>
  <c r="L19" i="63"/>
  <c r="L18" i="63"/>
  <c r="L17" i="63"/>
  <c r="L15" i="63"/>
  <c r="L16" i="63"/>
  <c r="H57" i="62"/>
  <c r="I13" i="62"/>
  <c r="H57" i="61"/>
  <c r="I13" i="61"/>
  <c r="L19" i="60"/>
  <c r="L18" i="60"/>
  <c r="L17" i="60"/>
  <c r="L16" i="60"/>
  <c r="L15" i="60"/>
  <c r="L19" i="58"/>
  <c r="L18" i="58"/>
  <c r="L17" i="58"/>
  <c r="L16" i="58"/>
  <c r="L15" i="58"/>
  <c r="I13" i="57"/>
  <c r="H57" i="57"/>
  <c r="H57" i="56"/>
  <c r="I13" i="56"/>
  <c r="I13" i="55"/>
  <c r="H57" i="55"/>
  <c r="H57" i="54"/>
  <c r="I13" i="54"/>
  <c r="H57" i="53"/>
  <c r="L19" i="53"/>
  <c r="L18" i="53"/>
  <c r="L15" i="53"/>
  <c r="L16" i="53"/>
  <c r="L17" i="53"/>
  <c r="C33" i="1"/>
  <c r="K33" i="1" s="1"/>
  <c r="C63" i="1"/>
  <c r="K63" i="1" s="1"/>
  <c r="C95" i="1"/>
  <c r="K95" i="1" s="1"/>
  <c r="C31" i="1"/>
  <c r="K31" i="1" s="1"/>
  <c r="C15" i="1"/>
  <c r="K15" i="1" s="1"/>
  <c r="C83" i="1"/>
  <c r="K83" i="1" s="1"/>
  <c r="C17" i="1"/>
  <c r="K17" i="1" s="1"/>
  <c r="C23" i="1"/>
  <c r="K23" i="1" s="1"/>
  <c r="C25" i="1"/>
  <c r="K25" i="1" s="1"/>
  <c r="C65" i="1"/>
  <c r="K65" i="1" s="1"/>
  <c r="C27" i="1"/>
  <c r="K27" i="1" s="1"/>
  <c r="C99" i="1"/>
  <c r="K99" i="1" s="1"/>
  <c r="C35" i="1"/>
  <c r="K35" i="1" s="1"/>
  <c r="C81" i="1"/>
  <c r="K81" i="1" s="1"/>
  <c r="C43" i="1"/>
  <c r="K43" i="1" s="1"/>
  <c r="C13" i="1"/>
  <c r="K13" i="1" s="1"/>
  <c r="C11" i="1"/>
  <c r="K11" i="1" s="1"/>
  <c r="C85" i="1"/>
  <c r="K85" i="1" s="1"/>
  <c r="C49" i="1"/>
  <c r="K49" i="1" s="1"/>
  <c r="C9" i="1"/>
  <c r="K9" i="1" s="1"/>
  <c r="C45" i="1"/>
  <c r="K45" i="1" s="1"/>
  <c r="C91" i="1"/>
  <c r="K91" i="1" s="1"/>
  <c r="C97" i="1"/>
  <c r="K97" i="1" s="1"/>
  <c r="C61" i="1"/>
  <c r="K61" i="1" s="1"/>
  <c r="C93" i="1"/>
  <c r="K93" i="1" s="1"/>
  <c r="C51" i="1"/>
  <c r="K51" i="1" s="1"/>
  <c r="C47" i="1"/>
  <c r="K47" i="1" s="1"/>
  <c r="C69" i="1"/>
  <c r="K69" i="1" s="1"/>
  <c r="C67" i="1"/>
  <c r="K67" i="1" s="1"/>
  <c r="C39" i="1"/>
  <c r="K39" i="1" s="1"/>
  <c r="C71" i="1"/>
  <c r="K71" i="1" s="1"/>
  <c r="C103" i="1"/>
  <c r="K103" i="1" s="1"/>
  <c r="C5" i="1"/>
  <c r="K5" i="1" s="1"/>
  <c r="C73" i="1"/>
  <c r="K73" i="1" s="1"/>
  <c r="C21" i="1"/>
  <c r="K21" i="1" s="1"/>
  <c r="C105" i="1"/>
  <c r="K105" i="1" s="1"/>
  <c r="C89" i="1"/>
  <c r="K89" i="1" s="1"/>
  <c r="C79" i="1"/>
  <c r="K79" i="1" s="1"/>
  <c r="C53" i="1"/>
  <c r="K53" i="1" s="1"/>
  <c r="C41" i="1"/>
  <c r="K41" i="1" s="1"/>
  <c r="C77" i="1"/>
  <c r="K77" i="1" s="1"/>
  <c r="C87" i="1"/>
  <c r="K87" i="1" s="1"/>
  <c r="C101" i="1"/>
  <c r="K101" i="1" s="1"/>
  <c r="C75" i="1"/>
  <c r="K75" i="1" s="1"/>
  <c r="C57" i="1"/>
  <c r="K57" i="1" s="1"/>
  <c r="C55" i="1"/>
  <c r="K55" i="1" s="1"/>
  <c r="C59" i="1"/>
  <c r="K59" i="1" s="1"/>
  <c r="C7" i="1"/>
  <c r="K7" i="1" s="1"/>
  <c r="L17" i="69" l="1"/>
  <c r="L16" i="80"/>
  <c r="L15" i="80"/>
  <c r="L17" i="80"/>
  <c r="L18" i="80"/>
  <c r="L15" i="72"/>
  <c r="L16" i="69"/>
  <c r="L18" i="69"/>
  <c r="L20" i="86"/>
  <c r="L16" i="64"/>
  <c r="L15" i="64"/>
  <c r="L16" i="72"/>
  <c r="L17" i="72"/>
  <c r="L18" i="72"/>
  <c r="L20" i="91"/>
  <c r="I22" i="91" s="1"/>
  <c r="L20" i="74"/>
  <c r="I22" i="74" s="1"/>
  <c r="L20" i="83"/>
  <c r="I22" i="83" s="1"/>
  <c r="L20" i="63"/>
  <c r="I22" i="63" s="1"/>
  <c r="L25" i="63" s="1"/>
  <c r="L15" i="69"/>
  <c r="L17" i="64"/>
  <c r="L19" i="64"/>
  <c r="L20" i="58"/>
  <c r="I22" i="58" s="1"/>
  <c r="L20" i="60"/>
  <c r="I22" i="60" s="1"/>
  <c r="L20" i="90"/>
  <c r="I22" i="90" s="1"/>
  <c r="L25" i="90" s="1"/>
  <c r="L20" i="75"/>
  <c r="I22" i="75" s="1"/>
  <c r="L25" i="75" s="1"/>
  <c r="L17" i="102"/>
  <c r="L18" i="102"/>
  <c r="L20" i="81"/>
  <c r="I22" i="81" s="1"/>
  <c r="L25" i="81" s="1"/>
  <c r="L19" i="102"/>
  <c r="L15" i="102"/>
  <c r="L19" i="103"/>
  <c r="L18" i="103"/>
  <c r="L17" i="103"/>
  <c r="L16" i="103"/>
  <c r="L15" i="103"/>
  <c r="L18" i="101"/>
  <c r="L19" i="101"/>
  <c r="L17" i="101"/>
  <c r="L16" i="101"/>
  <c r="L15" i="101"/>
  <c r="L19" i="100"/>
  <c r="L18" i="100"/>
  <c r="L17" i="100"/>
  <c r="L16" i="100"/>
  <c r="L15" i="100"/>
  <c r="L19" i="99"/>
  <c r="L18" i="99"/>
  <c r="L17" i="99"/>
  <c r="L16" i="99"/>
  <c r="L15" i="99"/>
  <c r="L19" i="98"/>
  <c r="L18" i="98"/>
  <c r="L17" i="98"/>
  <c r="L16" i="98"/>
  <c r="L15" i="98"/>
  <c r="L19" i="97"/>
  <c r="L18" i="97"/>
  <c r="L17" i="97"/>
  <c r="L16" i="97"/>
  <c r="L15" i="97"/>
  <c r="L20" i="96"/>
  <c r="I22" i="96" s="1"/>
  <c r="L19" i="95"/>
  <c r="L18" i="95"/>
  <c r="L17" i="95"/>
  <c r="L16" i="95"/>
  <c r="L15" i="95"/>
  <c r="L19" i="94"/>
  <c r="L18" i="94"/>
  <c r="L17" i="94"/>
  <c r="L16" i="94"/>
  <c r="L15" i="94"/>
  <c r="L19" i="93"/>
  <c r="L18" i="93"/>
  <c r="L17" i="93"/>
  <c r="L16" i="93"/>
  <c r="L15" i="93"/>
  <c r="L19" i="92"/>
  <c r="L18" i="92"/>
  <c r="L17" i="92"/>
  <c r="L16" i="92"/>
  <c r="L15" i="92"/>
  <c r="L20" i="89"/>
  <c r="I22" i="89" s="1"/>
  <c r="L19" i="88"/>
  <c r="L18" i="88"/>
  <c r="L17" i="88"/>
  <c r="L16" i="88"/>
  <c r="L15" i="88"/>
  <c r="L20" i="87"/>
  <c r="I22" i="86"/>
  <c r="L19" i="85"/>
  <c r="L18" i="85"/>
  <c r="L17" i="85"/>
  <c r="L16" i="85"/>
  <c r="L15" i="85"/>
  <c r="L19" i="84"/>
  <c r="L18" i="84"/>
  <c r="L17" i="84"/>
  <c r="L16" i="84"/>
  <c r="L15" i="84"/>
  <c r="L19" i="82"/>
  <c r="L18" i="82"/>
  <c r="L17" i="82"/>
  <c r="L16" i="82"/>
  <c r="L15" i="82"/>
  <c r="L19" i="79"/>
  <c r="L18" i="79"/>
  <c r="L17" i="79"/>
  <c r="L15" i="79"/>
  <c r="L16" i="79"/>
  <c r="L19" i="78"/>
  <c r="L18" i="78"/>
  <c r="L17" i="78"/>
  <c r="L16" i="78"/>
  <c r="L15" i="78"/>
  <c r="L15" i="77"/>
  <c r="L18" i="77"/>
  <c r="L19" i="77"/>
  <c r="L17" i="77"/>
  <c r="L16" i="77"/>
  <c r="L19" i="76"/>
  <c r="L18" i="76"/>
  <c r="L17" i="76"/>
  <c r="L16" i="76"/>
  <c r="L15" i="76"/>
  <c r="L19" i="73"/>
  <c r="L18" i="73"/>
  <c r="L17" i="73"/>
  <c r="L16" i="73"/>
  <c r="L15" i="73"/>
  <c r="L19" i="70"/>
  <c r="L18" i="70"/>
  <c r="L17" i="70"/>
  <c r="L16" i="70"/>
  <c r="L15" i="70"/>
  <c r="L19" i="68"/>
  <c r="L18" i="68"/>
  <c r="L17" i="68"/>
  <c r="L16" i="68"/>
  <c r="L15" i="68"/>
  <c r="L20" i="67"/>
  <c r="I22" i="67" s="1"/>
  <c r="L25" i="67" s="1"/>
  <c r="L15" i="66"/>
  <c r="L17" i="66"/>
  <c r="L16" i="66"/>
  <c r="L19" i="66"/>
  <c r="L18" i="66"/>
  <c r="L19" i="65"/>
  <c r="L18" i="65"/>
  <c r="L17" i="65"/>
  <c r="L16" i="65"/>
  <c r="L15" i="65"/>
  <c r="L19" i="62"/>
  <c r="L18" i="62"/>
  <c r="L17" i="62"/>
  <c r="L16" i="62"/>
  <c r="L15" i="62"/>
  <c r="L19" i="61"/>
  <c r="L16" i="61"/>
  <c r="L15" i="61"/>
  <c r="L17" i="61"/>
  <c r="L18" i="61"/>
  <c r="L18" i="57"/>
  <c r="L16" i="57"/>
  <c r="L17" i="57"/>
  <c r="L15" i="57"/>
  <c r="L19" i="57"/>
  <c r="L19" i="56"/>
  <c r="L18" i="56"/>
  <c r="L17" i="56"/>
  <c r="L15" i="56"/>
  <c r="L16" i="56"/>
  <c r="L18" i="55"/>
  <c r="L17" i="55"/>
  <c r="L19" i="55"/>
  <c r="L16" i="55"/>
  <c r="L15" i="55"/>
  <c r="L19" i="54"/>
  <c r="L18" i="54"/>
  <c r="L17" i="54"/>
  <c r="L16" i="54"/>
  <c r="L15" i="54"/>
  <c r="L20" i="53"/>
  <c r="I22" i="53" s="1"/>
  <c r="L20" i="80" l="1"/>
  <c r="I22" i="80" s="1"/>
  <c r="L20" i="69"/>
  <c r="I22" i="69" s="1"/>
  <c r="L25" i="69" s="1"/>
  <c r="L20" i="72"/>
  <c r="I22" i="72" s="1"/>
  <c r="L25" i="72" s="1"/>
  <c r="L20" i="82"/>
  <c r="I22" i="82" s="1"/>
  <c r="L20" i="64"/>
  <c r="I22" i="64" s="1"/>
  <c r="L24" i="75"/>
  <c r="L26" i="75" s="1"/>
  <c r="I27" i="75" s="1"/>
  <c r="L29" i="75" s="1"/>
  <c r="L30" i="75" s="1"/>
  <c r="I31" i="75" s="1"/>
  <c r="L24" i="81"/>
  <c r="L26" i="81" s="1"/>
  <c r="I27" i="81" s="1"/>
  <c r="L29" i="81" s="1"/>
  <c r="L20" i="102"/>
  <c r="I22" i="102" s="1"/>
  <c r="L25" i="102" s="1"/>
  <c r="L20" i="65"/>
  <c r="I22" i="65" s="1"/>
  <c r="L20" i="61"/>
  <c r="I22" i="61" s="1"/>
  <c r="L24" i="63"/>
  <c r="L26" i="63" s="1"/>
  <c r="I27" i="63" s="1"/>
  <c r="L29" i="63" s="1"/>
  <c r="L30" i="63" s="1"/>
  <c r="I31" i="63" s="1"/>
  <c r="L20" i="76"/>
  <c r="I22" i="76" s="1"/>
  <c r="L20" i="57"/>
  <c r="I22" i="57" s="1"/>
  <c r="L24" i="57" s="1"/>
  <c r="L20" i="79"/>
  <c r="I22" i="79" s="1"/>
  <c r="L24" i="90"/>
  <c r="L26" i="90" s="1"/>
  <c r="I27" i="90" s="1"/>
  <c r="L20" i="70"/>
  <c r="I22" i="70" s="1"/>
  <c r="L20" i="95"/>
  <c r="I22" i="95" s="1"/>
  <c r="L20" i="55"/>
  <c r="I22" i="55" s="1"/>
  <c r="L25" i="55" s="1"/>
  <c r="L20" i="85"/>
  <c r="I22" i="85" s="1"/>
  <c r="L20" i="92"/>
  <c r="I22" i="92" s="1"/>
  <c r="L20" i="62"/>
  <c r="I22" i="62" s="1"/>
  <c r="L25" i="62" s="1"/>
  <c r="L20" i="73"/>
  <c r="I22" i="73" s="1"/>
  <c r="L20" i="66"/>
  <c r="I22" i="66" s="1"/>
  <c r="L25" i="66" s="1"/>
  <c r="L20" i="77"/>
  <c r="I22" i="77" s="1"/>
  <c r="L20" i="88"/>
  <c r="I22" i="88" s="1"/>
  <c r="L20" i="78"/>
  <c r="I22" i="78" s="1"/>
  <c r="L20" i="68"/>
  <c r="I22" i="68" s="1"/>
  <c r="L20" i="93"/>
  <c r="I22" i="93" s="1"/>
  <c r="L25" i="93" s="1"/>
  <c r="L20" i="94"/>
  <c r="I22" i="94" s="1"/>
  <c r="L20" i="98"/>
  <c r="I22" i="98" s="1"/>
  <c r="L20" i="103"/>
  <c r="L20" i="101"/>
  <c r="I22" i="101" s="1"/>
  <c r="L20" i="100"/>
  <c r="L20" i="99"/>
  <c r="L20" i="97"/>
  <c r="L24" i="96"/>
  <c r="L25" i="96"/>
  <c r="L24" i="91"/>
  <c r="L25" i="91"/>
  <c r="L24" i="89"/>
  <c r="L25" i="89"/>
  <c r="I22" i="87"/>
  <c r="L25" i="86"/>
  <c r="L24" i="86"/>
  <c r="L20" i="84"/>
  <c r="I22" i="84" s="1"/>
  <c r="L24" i="84" s="1"/>
  <c r="L25" i="83"/>
  <c r="L24" i="83"/>
  <c r="L25" i="80"/>
  <c r="L24" i="80"/>
  <c r="L25" i="74"/>
  <c r="L24" i="74"/>
  <c r="L24" i="67"/>
  <c r="L26" i="67" s="1"/>
  <c r="I27" i="67" s="1"/>
  <c r="L29" i="67" s="1"/>
  <c r="L24" i="60"/>
  <c r="L25" i="60"/>
  <c r="L24" i="58"/>
  <c r="L25" i="58"/>
  <c r="L20" i="56"/>
  <c r="L20" i="54"/>
  <c r="I22" i="54" s="1"/>
  <c r="L25" i="53"/>
  <c r="L24" i="53"/>
  <c r="L24" i="69" l="1"/>
  <c r="L26" i="69" s="1"/>
  <c r="I27" i="69" s="1"/>
  <c r="L24" i="72"/>
  <c r="L26" i="72" s="1"/>
  <c r="I27" i="72" s="1"/>
  <c r="L29" i="72" s="1"/>
  <c r="L30" i="72" s="1"/>
  <c r="I31" i="72" s="1"/>
  <c r="L36" i="72" s="1"/>
  <c r="L24" i="102"/>
  <c r="L26" i="102" s="1"/>
  <c r="I27" i="102" s="1"/>
  <c r="L29" i="102" s="1"/>
  <c r="L24" i="62"/>
  <c r="L26" i="62" s="1"/>
  <c r="I27" i="62" s="1"/>
  <c r="L25" i="57"/>
  <c r="L26" i="57" s="1"/>
  <c r="I27" i="57" s="1"/>
  <c r="L29" i="57" s="1"/>
  <c r="L30" i="57" s="1"/>
  <c r="I31" i="57" s="1"/>
  <c r="L24" i="66"/>
  <c r="L26" i="66" s="1"/>
  <c r="I27" i="66" s="1"/>
  <c r="L29" i="66" s="1"/>
  <c r="L30" i="66" s="1"/>
  <c r="I31" i="66" s="1"/>
  <c r="L24" i="55"/>
  <c r="L26" i="55" s="1"/>
  <c r="I27" i="55" s="1"/>
  <c r="L29" i="55" s="1"/>
  <c r="L30" i="55" s="1"/>
  <c r="I31" i="55" s="1"/>
  <c r="L24" i="93"/>
  <c r="L26" i="93" s="1"/>
  <c r="I27" i="93" s="1"/>
  <c r="L29" i="93" s="1"/>
  <c r="L30" i="93" s="1"/>
  <c r="I31" i="93" s="1"/>
  <c r="I22" i="103"/>
  <c r="L25" i="101"/>
  <c r="L24" i="101"/>
  <c r="I22" i="100"/>
  <c r="I22" i="99"/>
  <c r="L24" i="98"/>
  <c r="L25" i="98"/>
  <c r="I22" i="97"/>
  <c r="L26" i="96"/>
  <c r="I27" i="96" s="1"/>
  <c r="L24" i="95"/>
  <c r="L25" i="95"/>
  <c r="L24" i="94"/>
  <c r="L25" i="94"/>
  <c r="L24" i="92"/>
  <c r="L25" i="92"/>
  <c r="L26" i="91"/>
  <c r="I27" i="91" s="1"/>
  <c r="L29" i="90"/>
  <c r="L26" i="89"/>
  <c r="I27" i="89" s="1"/>
  <c r="L25" i="88"/>
  <c r="L24" i="88"/>
  <c r="L24" i="87"/>
  <c r="L25" i="87"/>
  <c r="L26" i="86"/>
  <c r="I27" i="86" s="1"/>
  <c r="L24" i="85"/>
  <c r="L25" i="85"/>
  <c r="L25" i="84"/>
  <c r="L26" i="84" s="1"/>
  <c r="I27" i="84" s="1"/>
  <c r="L29" i="84" s="1"/>
  <c r="L26" i="83"/>
  <c r="I27" i="83" s="1"/>
  <c r="L25" i="82"/>
  <c r="L24" i="82"/>
  <c r="L30" i="81"/>
  <c r="I31" i="81" s="1"/>
  <c r="L26" i="80"/>
  <c r="I27" i="80" s="1"/>
  <c r="L25" i="79"/>
  <c r="L24" i="79"/>
  <c r="L24" i="78"/>
  <c r="L25" i="78"/>
  <c r="L25" i="77"/>
  <c r="L24" i="77"/>
  <c r="L24" i="76"/>
  <c r="L25" i="76"/>
  <c r="L36" i="75"/>
  <c r="L35" i="75"/>
  <c r="L34" i="75"/>
  <c r="L33" i="75"/>
  <c r="L26" i="74"/>
  <c r="I27" i="74" s="1"/>
  <c r="L24" i="73"/>
  <c r="L25" i="73"/>
  <c r="L24" i="70"/>
  <c r="L25" i="70"/>
  <c r="L24" i="68"/>
  <c r="L25" i="68"/>
  <c r="L30" i="67"/>
  <c r="I31" i="67" s="1"/>
  <c r="L24" i="65"/>
  <c r="L25" i="65"/>
  <c r="L24" i="64"/>
  <c r="L25" i="64"/>
  <c r="L34" i="63"/>
  <c r="L33" i="63"/>
  <c r="L36" i="63"/>
  <c r="L35" i="63"/>
  <c r="L25" i="61"/>
  <c r="L24" i="61"/>
  <c r="L26" i="60"/>
  <c r="I27" i="60" s="1"/>
  <c r="L26" i="58"/>
  <c r="I27" i="58" s="1"/>
  <c r="I22" i="56"/>
  <c r="L25" i="54"/>
  <c r="L24" i="54"/>
  <c r="L26" i="53"/>
  <c r="I27" i="53" s="1"/>
  <c r="L34" i="72" l="1"/>
  <c r="L35" i="72"/>
  <c r="L33" i="72"/>
  <c r="L24" i="103"/>
  <c r="L25" i="103"/>
  <c r="L30" i="102"/>
  <c r="I31" i="102" s="1"/>
  <c r="L26" i="101"/>
  <c r="I27" i="101" s="1"/>
  <c r="L24" i="100"/>
  <c r="L25" i="100"/>
  <c r="L24" i="99"/>
  <c r="L25" i="99"/>
  <c r="L26" i="98"/>
  <c r="I27" i="98" s="1"/>
  <c r="L25" i="97"/>
  <c r="L24" i="97"/>
  <c r="L29" i="96"/>
  <c r="L26" i="95"/>
  <c r="I27" i="95" s="1"/>
  <c r="L26" i="94"/>
  <c r="I27" i="94" s="1"/>
  <c r="L36" i="93"/>
  <c r="L35" i="93"/>
  <c r="L34" i="93"/>
  <c r="L33" i="93"/>
  <c r="L26" i="92"/>
  <c r="I27" i="92" s="1"/>
  <c r="L29" i="91"/>
  <c r="L30" i="90"/>
  <c r="I31" i="90" s="1"/>
  <c r="L29" i="89"/>
  <c r="L26" i="88"/>
  <c r="I27" i="88" s="1"/>
  <c r="L26" i="87"/>
  <c r="I27" i="87" s="1"/>
  <c r="L29" i="86"/>
  <c r="L26" i="85"/>
  <c r="I27" i="85" s="1"/>
  <c r="L30" i="84"/>
  <c r="I31" i="84" s="1"/>
  <c r="L29" i="83"/>
  <c r="L26" i="82"/>
  <c r="I27" i="82" s="1"/>
  <c r="L36" i="81"/>
  <c r="L35" i="81"/>
  <c r="L34" i="81"/>
  <c r="L33" i="81"/>
  <c r="L29" i="80"/>
  <c r="L26" i="79"/>
  <c r="I27" i="79" s="1"/>
  <c r="L26" i="78"/>
  <c r="I27" i="78" s="1"/>
  <c r="L26" i="77"/>
  <c r="I27" i="77" s="1"/>
  <c r="L26" i="76"/>
  <c r="I27" i="76" s="1"/>
  <c r="L37" i="75"/>
  <c r="L29" i="74"/>
  <c r="L26" i="73"/>
  <c r="I27" i="73" s="1"/>
  <c r="L26" i="70"/>
  <c r="I27" i="70" s="1"/>
  <c r="L29" i="69"/>
  <c r="L26" i="68"/>
  <c r="I27" i="68" s="1"/>
  <c r="L36" i="67"/>
  <c r="L35" i="67"/>
  <c r="L34" i="67"/>
  <c r="L33" i="67"/>
  <c r="L34" i="66"/>
  <c r="L33" i="66"/>
  <c r="L36" i="66"/>
  <c r="L35" i="66"/>
  <c r="L26" i="65"/>
  <c r="I27" i="65" s="1"/>
  <c r="L26" i="64"/>
  <c r="I27" i="64" s="1"/>
  <c r="L37" i="63"/>
  <c r="L29" i="62"/>
  <c r="L26" i="61"/>
  <c r="I27" i="61" s="1"/>
  <c r="L29" i="60"/>
  <c r="L29" i="58"/>
  <c r="L36" i="57"/>
  <c r="L34" i="57"/>
  <c r="L35" i="57"/>
  <c r="L33" i="57"/>
  <c r="L24" i="56"/>
  <c r="L25" i="56"/>
  <c r="L33" i="55"/>
  <c r="L36" i="55"/>
  <c r="L35" i="55"/>
  <c r="L34" i="55"/>
  <c r="L26" i="54"/>
  <c r="I27" i="54" s="1"/>
  <c r="L29" i="53"/>
  <c r="L37" i="72" l="1"/>
  <c r="I39" i="72" s="1"/>
  <c r="L41" i="72" s="1"/>
  <c r="L44" i="72" s="1"/>
  <c r="I45" i="72" s="1"/>
  <c r="L37" i="81"/>
  <c r="I39" i="81" s="1"/>
  <c r="L26" i="103"/>
  <c r="I27" i="103" s="1"/>
  <c r="L36" i="102"/>
  <c r="L35" i="102"/>
  <c r="L34" i="102"/>
  <c r="L33" i="102"/>
  <c r="L29" i="101"/>
  <c r="L26" i="100"/>
  <c r="I27" i="100" s="1"/>
  <c r="L26" i="99"/>
  <c r="I27" i="99" s="1"/>
  <c r="L29" i="98"/>
  <c r="L26" i="97"/>
  <c r="I27" i="97" s="1"/>
  <c r="L30" i="96"/>
  <c r="I31" i="96" s="1"/>
  <c r="L29" i="95"/>
  <c r="L29" i="94"/>
  <c r="L37" i="93"/>
  <c r="L29" i="92"/>
  <c r="L30" i="91"/>
  <c r="I31" i="91" s="1"/>
  <c r="L36" i="90"/>
  <c r="L35" i="90"/>
  <c r="L34" i="90"/>
  <c r="L33" i="90"/>
  <c r="L30" i="89"/>
  <c r="I31" i="89" s="1"/>
  <c r="L29" i="88"/>
  <c r="L29" i="87"/>
  <c r="L30" i="86"/>
  <c r="I31" i="86" s="1"/>
  <c r="L29" i="85"/>
  <c r="L36" i="84"/>
  <c r="L35" i="84"/>
  <c r="L34" i="84"/>
  <c r="L33" i="84"/>
  <c r="L30" i="83"/>
  <c r="I31" i="83" s="1"/>
  <c r="L29" i="82"/>
  <c r="L30" i="80"/>
  <c r="I31" i="80" s="1"/>
  <c r="L29" i="79"/>
  <c r="L29" i="78"/>
  <c r="L29" i="77"/>
  <c r="L29" i="76"/>
  <c r="I39" i="75"/>
  <c r="L30" i="74"/>
  <c r="I31" i="74" s="1"/>
  <c r="L29" i="73"/>
  <c r="L29" i="70"/>
  <c r="L30" i="69"/>
  <c r="I31" i="69" s="1"/>
  <c r="L29" i="68"/>
  <c r="L37" i="67"/>
  <c r="L37" i="66"/>
  <c r="L29" i="65"/>
  <c r="L29" i="64"/>
  <c r="I39" i="63"/>
  <c r="L30" i="62"/>
  <c r="I31" i="62" s="1"/>
  <c r="L29" i="61"/>
  <c r="L30" i="60"/>
  <c r="I31" i="60" s="1"/>
  <c r="L30" i="58"/>
  <c r="I31" i="58" s="1"/>
  <c r="L37" i="57"/>
  <c r="I39" i="57" s="1"/>
  <c r="L41" i="57" s="1"/>
  <c r="L26" i="56"/>
  <c r="I27" i="56" s="1"/>
  <c r="L37" i="55"/>
  <c r="L29" i="54"/>
  <c r="L30" i="53"/>
  <c r="I31" i="53" s="1"/>
  <c r="L29" i="103" l="1"/>
  <c r="L37" i="102"/>
  <c r="I39" i="102" s="1"/>
  <c r="L41" i="102" s="1"/>
  <c r="L44" i="102" s="1"/>
  <c r="I45" i="102" s="1"/>
  <c r="L30" i="101"/>
  <c r="I31" i="101" s="1"/>
  <c r="L29" i="100"/>
  <c r="L29" i="99"/>
  <c r="L30" i="98"/>
  <c r="I31" i="98" s="1"/>
  <c r="L29" i="97"/>
  <c r="L36" i="96"/>
  <c r="L35" i="96"/>
  <c r="L34" i="96"/>
  <c r="L33" i="96"/>
  <c r="L30" i="95"/>
  <c r="I31" i="95" s="1"/>
  <c r="L30" i="94"/>
  <c r="I31" i="94" s="1"/>
  <c r="I39" i="93"/>
  <c r="L30" i="92"/>
  <c r="I31" i="92" s="1"/>
  <c r="L36" i="91"/>
  <c r="L35" i="91"/>
  <c r="L34" i="91"/>
  <c r="L33" i="91"/>
  <c r="L37" i="90"/>
  <c r="L36" i="89"/>
  <c r="L35" i="89"/>
  <c r="L34" i="89"/>
  <c r="L33" i="89"/>
  <c r="L30" i="88"/>
  <c r="I31" i="88" s="1"/>
  <c r="L30" i="87"/>
  <c r="I31" i="87" s="1"/>
  <c r="L36" i="86"/>
  <c r="L35" i="86"/>
  <c r="L34" i="86"/>
  <c r="L33" i="86"/>
  <c r="L30" i="85"/>
  <c r="I31" i="85" s="1"/>
  <c r="L37" i="84"/>
  <c r="I39" i="84" s="1"/>
  <c r="L41" i="84" s="1"/>
  <c r="L44" i="84" s="1"/>
  <c r="I45" i="84" s="1"/>
  <c r="L36" i="83"/>
  <c r="L35" i="83"/>
  <c r="L34" i="83"/>
  <c r="L33" i="83"/>
  <c r="L30" i="82"/>
  <c r="I31" i="82" s="1"/>
  <c r="L41" i="81"/>
  <c r="L36" i="80"/>
  <c r="L35" i="80"/>
  <c r="L34" i="80"/>
  <c r="L33" i="80"/>
  <c r="L30" i="79"/>
  <c r="I31" i="79" s="1"/>
  <c r="L30" i="78"/>
  <c r="I31" i="78" s="1"/>
  <c r="L30" i="77"/>
  <c r="I31" i="77" s="1"/>
  <c r="L30" i="76"/>
  <c r="I31" i="76" s="1"/>
  <c r="L41" i="75"/>
  <c r="L36" i="74"/>
  <c r="L35" i="74"/>
  <c r="L34" i="74"/>
  <c r="L33" i="74"/>
  <c r="L30" i="73"/>
  <c r="I31" i="73" s="1"/>
  <c r="L48" i="72"/>
  <c r="L47" i="72"/>
  <c r="L50" i="72"/>
  <c r="L49" i="72"/>
  <c r="L30" i="70"/>
  <c r="I31" i="70" s="1"/>
  <c r="L36" i="69"/>
  <c r="L35" i="69"/>
  <c r="L34" i="69"/>
  <c r="L33" i="69"/>
  <c r="L30" i="68"/>
  <c r="I31" i="68" s="1"/>
  <c r="I39" i="67"/>
  <c r="I39" i="66"/>
  <c r="L30" i="65"/>
  <c r="I31" i="65" s="1"/>
  <c r="L30" i="64"/>
  <c r="I31" i="64" s="1"/>
  <c r="L41" i="63"/>
  <c r="L36" i="62"/>
  <c r="L35" i="62"/>
  <c r="L34" i="62"/>
  <c r="L33" i="62"/>
  <c r="L30" i="61"/>
  <c r="I31" i="61" s="1"/>
  <c r="L35" i="60"/>
  <c r="L36" i="60"/>
  <c r="L34" i="60"/>
  <c r="L33" i="60"/>
  <c r="L36" i="58"/>
  <c r="L35" i="58"/>
  <c r="L34" i="58"/>
  <c r="L33" i="58"/>
  <c r="L44" i="57"/>
  <c r="I45" i="57" s="1"/>
  <c r="L29" i="56"/>
  <c r="I39" i="55"/>
  <c r="L30" i="54"/>
  <c r="I31" i="54" s="1"/>
  <c r="L33" i="53"/>
  <c r="L34" i="53"/>
  <c r="L35" i="53"/>
  <c r="L36" i="53"/>
  <c r="L37" i="69" l="1"/>
  <c r="I39" i="69" s="1"/>
  <c r="L37" i="60"/>
  <c r="I39" i="60" s="1"/>
  <c r="L37" i="86"/>
  <c r="I39" i="86" s="1"/>
  <c r="L37" i="74"/>
  <c r="I39" i="74" s="1"/>
  <c r="L41" i="74" s="1"/>
  <c r="L44" i="74" s="1"/>
  <c r="I45" i="74" s="1"/>
  <c r="L30" i="103"/>
  <c r="I31" i="103" s="1"/>
  <c r="L50" i="102"/>
  <c r="L49" i="102"/>
  <c r="L48" i="102"/>
  <c r="L47" i="102"/>
  <c r="L34" i="101"/>
  <c r="L33" i="101"/>
  <c r="L35" i="101"/>
  <c r="L36" i="101"/>
  <c r="L30" i="100"/>
  <c r="I31" i="100" s="1"/>
  <c r="L30" i="99"/>
  <c r="I31" i="99" s="1"/>
  <c r="L36" i="98"/>
  <c r="L35" i="98"/>
  <c r="L34" i="98"/>
  <c r="L33" i="98"/>
  <c r="L30" i="97"/>
  <c r="I31" i="97" s="1"/>
  <c r="L37" i="96"/>
  <c r="L36" i="95"/>
  <c r="L35" i="95"/>
  <c r="L34" i="95"/>
  <c r="L33" i="95"/>
  <c r="L36" i="94"/>
  <c r="L35" i="94"/>
  <c r="L34" i="94"/>
  <c r="L33" i="94"/>
  <c r="L41" i="93"/>
  <c r="L36" i="92"/>
  <c r="L35" i="92"/>
  <c r="L34" i="92"/>
  <c r="L33" i="92"/>
  <c r="L37" i="91"/>
  <c r="I39" i="90"/>
  <c r="L37" i="89"/>
  <c r="L36" i="88"/>
  <c r="L35" i="88"/>
  <c r="L34" i="88"/>
  <c r="L33" i="88"/>
  <c r="L36" i="87"/>
  <c r="L35" i="87"/>
  <c r="L34" i="87"/>
  <c r="L33" i="87"/>
  <c r="L36" i="85"/>
  <c r="L35" i="85"/>
  <c r="L34" i="85"/>
  <c r="L33" i="85"/>
  <c r="L50" i="84"/>
  <c r="L49" i="84"/>
  <c r="L48" i="84"/>
  <c r="L47" i="84"/>
  <c r="L37" i="83"/>
  <c r="L36" i="82"/>
  <c r="L35" i="82"/>
  <c r="L34" i="82"/>
  <c r="L33" i="82"/>
  <c r="L44" i="81"/>
  <c r="I45" i="81" s="1"/>
  <c r="L37" i="80"/>
  <c r="L36" i="79"/>
  <c r="L35" i="79"/>
  <c r="L34" i="79"/>
  <c r="L33" i="79"/>
  <c r="L36" i="78"/>
  <c r="L35" i="78"/>
  <c r="L34" i="78"/>
  <c r="L33" i="78"/>
  <c r="L36" i="77"/>
  <c r="L35" i="77"/>
  <c r="L33" i="77"/>
  <c r="L34" i="77"/>
  <c r="L36" i="76"/>
  <c r="L35" i="76"/>
  <c r="L34" i="76"/>
  <c r="L33" i="76"/>
  <c r="L44" i="75"/>
  <c r="I45" i="75" s="1"/>
  <c r="L36" i="73"/>
  <c r="L35" i="73"/>
  <c r="L34" i="73"/>
  <c r="L33" i="73"/>
  <c r="L51" i="72"/>
  <c r="I53" i="72" s="1"/>
  <c r="L55" i="72" s="1"/>
  <c r="L57" i="72" s="1"/>
  <c r="L36" i="70"/>
  <c r="L35" i="70"/>
  <c r="L34" i="70"/>
  <c r="L33" i="70"/>
  <c r="L36" i="68"/>
  <c r="L35" i="68"/>
  <c r="L34" i="68"/>
  <c r="L33" i="68"/>
  <c r="L41" i="67"/>
  <c r="L41" i="66"/>
  <c r="L36" i="65"/>
  <c r="L35" i="65"/>
  <c r="L34" i="65"/>
  <c r="L33" i="65"/>
  <c r="L36" i="64"/>
  <c r="L35" i="64"/>
  <c r="L34" i="64"/>
  <c r="L33" i="64"/>
  <c r="L44" i="63"/>
  <c r="I45" i="63" s="1"/>
  <c r="L37" i="62"/>
  <c r="L33" i="61"/>
  <c r="L34" i="61"/>
  <c r="L36" i="61"/>
  <c r="L35" i="61"/>
  <c r="L37" i="58"/>
  <c r="L49" i="57"/>
  <c r="L48" i="57"/>
  <c r="L47" i="57"/>
  <c r="L50" i="57"/>
  <c r="L30" i="56"/>
  <c r="I31" i="56" s="1"/>
  <c r="L41" i="55"/>
  <c r="L36" i="54"/>
  <c r="L35" i="54"/>
  <c r="L34" i="54"/>
  <c r="L33" i="54"/>
  <c r="L37" i="53"/>
  <c r="L37" i="70" l="1"/>
  <c r="I39" i="70" s="1"/>
  <c r="L41" i="70" s="1"/>
  <c r="L44" i="70" s="1"/>
  <c r="I45" i="70" s="1"/>
  <c r="L37" i="79"/>
  <c r="I39" i="79" s="1"/>
  <c r="L41" i="79" s="1"/>
  <c r="L44" i="79" s="1"/>
  <c r="I45" i="79" s="1"/>
  <c r="L37" i="95"/>
  <c r="I39" i="95" s="1"/>
  <c r="L37" i="85"/>
  <c r="I39" i="85" s="1"/>
  <c r="L37" i="88"/>
  <c r="I39" i="88" s="1"/>
  <c r="L37" i="73"/>
  <c r="I39" i="73" s="1"/>
  <c r="L37" i="68"/>
  <c r="I39" i="68" s="1"/>
  <c r="L41" i="68" s="1"/>
  <c r="L44" i="68" s="1"/>
  <c r="I45" i="68" s="1"/>
  <c r="L37" i="76"/>
  <c r="I39" i="76" s="1"/>
  <c r="L37" i="77"/>
  <c r="I39" i="77" s="1"/>
  <c r="L37" i="82"/>
  <c r="I39" i="82" s="1"/>
  <c r="L37" i="98"/>
  <c r="I39" i="98" s="1"/>
  <c r="L36" i="103"/>
  <c r="L35" i="103"/>
  <c r="L34" i="103"/>
  <c r="L33" i="103"/>
  <c r="L51" i="102"/>
  <c r="I53" i="102" s="1"/>
  <c r="L55" i="102" s="1"/>
  <c r="L57" i="102" s="1"/>
  <c r="L37" i="101"/>
  <c r="L36" i="100"/>
  <c r="L35" i="100"/>
  <c r="L34" i="100"/>
  <c r="L33" i="100"/>
  <c r="L36" i="99"/>
  <c r="L35" i="99"/>
  <c r="L34" i="99"/>
  <c r="L33" i="99"/>
  <c r="L36" i="97"/>
  <c r="L35" i="97"/>
  <c r="L34" i="97"/>
  <c r="L33" i="97"/>
  <c r="I39" i="96"/>
  <c r="L37" i="94"/>
  <c r="L44" i="93"/>
  <c r="I45" i="93" s="1"/>
  <c r="L37" i="92"/>
  <c r="I39" i="91"/>
  <c r="L41" i="90"/>
  <c r="I39" i="89"/>
  <c r="L37" i="87"/>
  <c r="I39" i="87" s="1"/>
  <c r="L41" i="86"/>
  <c r="L51" i="84"/>
  <c r="I53" i="84" s="1"/>
  <c r="L55" i="84" s="1"/>
  <c r="L57" i="84" s="1"/>
  <c r="I39" i="83"/>
  <c r="L50" i="81"/>
  <c r="L49" i="81"/>
  <c r="L48" i="81"/>
  <c r="L47" i="81"/>
  <c r="I39" i="80"/>
  <c r="L37" i="78"/>
  <c r="I39" i="78" s="1"/>
  <c r="L50" i="75"/>
  <c r="L49" i="75"/>
  <c r="L48" i="75"/>
  <c r="L47" i="75"/>
  <c r="L50" i="74"/>
  <c r="L49" i="74"/>
  <c r="L48" i="74"/>
  <c r="L47" i="74"/>
  <c r="L41" i="69"/>
  <c r="L44" i="67"/>
  <c r="I45" i="67" s="1"/>
  <c r="L44" i="66"/>
  <c r="I45" i="66" s="1"/>
  <c r="L37" i="65"/>
  <c r="L37" i="64"/>
  <c r="L50" i="63"/>
  <c r="L47" i="63"/>
  <c r="L49" i="63"/>
  <c r="L48" i="63"/>
  <c r="I39" i="62"/>
  <c r="L37" i="61"/>
  <c r="L41" i="60"/>
  <c r="I39" i="58"/>
  <c r="L51" i="57"/>
  <c r="I53" i="57" s="1"/>
  <c r="L55" i="57" s="1"/>
  <c r="L57" i="57" s="1"/>
  <c r="L36" i="56"/>
  <c r="L35" i="56"/>
  <c r="L34" i="56"/>
  <c r="L33" i="56"/>
  <c r="L44" i="55"/>
  <c r="I45" i="55" s="1"/>
  <c r="L37" i="54"/>
  <c r="I39" i="53"/>
  <c r="L51" i="81" l="1"/>
  <c r="I53" i="81" s="1"/>
  <c r="L55" i="81" s="1"/>
  <c r="L57" i="81" s="1"/>
  <c r="L51" i="74"/>
  <c r="I53" i="74" s="1"/>
  <c r="L55" i="74" s="1"/>
  <c r="L57" i="74" s="1"/>
  <c r="L37" i="100"/>
  <c r="I39" i="100" s="1"/>
  <c r="L37" i="103"/>
  <c r="I39" i="101"/>
  <c r="L37" i="99"/>
  <c r="L41" i="98"/>
  <c r="L37" i="97"/>
  <c r="L41" i="96"/>
  <c r="L41" i="95"/>
  <c r="I39" i="94"/>
  <c r="L50" i="93"/>
  <c r="L49" i="93"/>
  <c r="L48" i="93"/>
  <c r="L47" i="93"/>
  <c r="I39" i="92"/>
  <c r="L41" i="91"/>
  <c r="L44" i="90"/>
  <c r="I45" i="90" s="1"/>
  <c r="L41" i="89"/>
  <c r="L41" i="88"/>
  <c r="L41" i="87"/>
  <c r="L44" i="86"/>
  <c r="I45" i="86" s="1"/>
  <c r="L41" i="85"/>
  <c r="L41" i="83"/>
  <c r="L41" i="82"/>
  <c r="L41" i="80"/>
  <c r="L48" i="79"/>
  <c r="L50" i="79"/>
  <c r="L49" i="79"/>
  <c r="L47" i="79"/>
  <c r="L41" i="78"/>
  <c r="L41" i="77"/>
  <c r="L41" i="76"/>
  <c r="L51" i="75"/>
  <c r="L41" i="73"/>
  <c r="L50" i="70"/>
  <c r="L49" i="70"/>
  <c r="L48" i="70"/>
  <c r="L47" i="70"/>
  <c r="L44" i="69"/>
  <c r="I45" i="69" s="1"/>
  <c r="L50" i="68"/>
  <c r="L49" i="68"/>
  <c r="L48" i="68"/>
  <c r="L47" i="68"/>
  <c r="L50" i="67"/>
  <c r="L49" i="67"/>
  <c r="L48" i="67"/>
  <c r="L47" i="67"/>
  <c r="L48" i="66"/>
  <c r="L47" i="66"/>
  <c r="L50" i="66"/>
  <c r="L49" i="66"/>
  <c r="I39" i="65"/>
  <c r="I39" i="64"/>
  <c r="L51" i="63"/>
  <c r="L41" i="62"/>
  <c r="I39" i="61"/>
  <c r="L44" i="60"/>
  <c r="I45" i="60" s="1"/>
  <c r="L41" i="58"/>
  <c r="L37" i="56"/>
  <c r="I39" i="56" s="1"/>
  <c r="L41" i="56" s="1"/>
  <c r="L44" i="56" s="1"/>
  <c r="I45" i="56" s="1"/>
  <c r="L50" i="55"/>
  <c r="L49" i="55"/>
  <c r="L48" i="55"/>
  <c r="L47" i="55"/>
  <c r="I39" i="54"/>
  <c r="L41" i="53"/>
  <c r="L51" i="79" l="1"/>
  <c r="I53" i="79" s="1"/>
  <c r="L55" i="79" s="1"/>
  <c r="L57" i="79" s="1"/>
  <c r="L51" i="70"/>
  <c r="I53" i="70" s="1"/>
  <c r="L55" i="70" s="1"/>
  <c r="L57" i="70" s="1"/>
  <c r="L51" i="68"/>
  <c r="I53" i="68" s="1"/>
  <c r="L55" i="68" s="1"/>
  <c r="L57" i="68" s="1"/>
  <c r="L51" i="93"/>
  <c r="I53" i="93" s="1"/>
  <c r="L55" i="93" s="1"/>
  <c r="I39" i="103"/>
  <c r="L41" i="101"/>
  <c r="L41" i="100"/>
  <c r="I39" i="99"/>
  <c r="L44" i="98"/>
  <c r="I45" i="98" s="1"/>
  <c r="I39" i="97"/>
  <c r="L44" i="96"/>
  <c r="I45" i="96" s="1"/>
  <c r="L44" i="95"/>
  <c r="I45" i="95" s="1"/>
  <c r="L41" i="94"/>
  <c r="L41" i="92"/>
  <c r="L44" i="91"/>
  <c r="I45" i="91" s="1"/>
  <c r="L50" i="90"/>
  <c r="L49" i="90"/>
  <c r="L48" i="90"/>
  <c r="L47" i="90"/>
  <c r="L44" i="89"/>
  <c r="I45" i="89" s="1"/>
  <c r="L44" i="88"/>
  <c r="I45" i="88" s="1"/>
  <c r="L44" i="87"/>
  <c r="I45" i="87" s="1"/>
  <c r="L50" i="86"/>
  <c r="L49" i="86"/>
  <c r="L48" i="86"/>
  <c r="L47" i="86"/>
  <c r="L44" i="85"/>
  <c r="I45" i="85" s="1"/>
  <c r="L44" i="83"/>
  <c r="I45" i="83" s="1"/>
  <c r="L44" i="82"/>
  <c r="I45" i="82" s="1"/>
  <c r="L44" i="80"/>
  <c r="I45" i="80" s="1"/>
  <c r="L44" i="78"/>
  <c r="I45" i="78" s="1"/>
  <c r="L44" i="77"/>
  <c r="I45" i="77" s="1"/>
  <c r="L44" i="76"/>
  <c r="I45" i="76" s="1"/>
  <c r="I53" i="75"/>
  <c r="L55" i="75" s="1"/>
  <c r="L57" i="75" s="1"/>
  <c r="L44" i="73"/>
  <c r="I45" i="73" s="1"/>
  <c r="L50" i="69"/>
  <c r="L49" i="69"/>
  <c r="L48" i="69"/>
  <c r="L47" i="69"/>
  <c r="L51" i="67"/>
  <c r="I53" i="67" s="1"/>
  <c r="L55" i="67" s="1"/>
  <c r="L57" i="67" s="1"/>
  <c r="L51" i="66"/>
  <c r="L41" i="65"/>
  <c r="L41" i="64"/>
  <c r="I53" i="63"/>
  <c r="L55" i="63" s="1"/>
  <c r="L57" i="63" s="1"/>
  <c r="L44" i="62"/>
  <c r="I45" i="62" s="1"/>
  <c r="L41" i="61"/>
  <c r="L50" i="60"/>
  <c r="L49" i="60"/>
  <c r="L47" i="60"/>
  <c r="L48" i="60"/>
  <c r="L44" i="58"/>
  <c r="I45" i="58" s="1"/>
  <c r="L50" i="56"/>
  <c r="L49" i="56"/>
  <c r="L47" i="56"/>
  <c r="L48" i="56"/>
  <c r="L51" i="55"/>
  <c r="L41" i="54"/>
  <c r="L44" i="53"/>
  <c r="I45" i="53" s="1"/>
  <c r="L57" i="93" l="1"/>
  <c r="L41" i="103"/>
  <c r="L44" i="101"/>
  <c r="I45" i="101" s="1"/>
  <c r="L44" i="100"/>
  <c r="I45" i="100" s="1"/>
  <c r="L41" i="99"/>
  <c r="L50" i="98"/>
  <c r="L49" i="98"/>
  <c r="L48" i="98"/>
  <c r="L47" i="98"/>
  <c r="L41" i="97"/>
  <c r="L50" i="96"/>
  <c r="L49" i="96"/>
  <c r="L48" i="96"/>
  <c r="L47" i="96"/>
  <c r="L50" i="95"/>
  <c r="L49" i="95"/>
  <c r="L48" i="95"/>
  <c r="L47" i="95"/>
  <c r="L44" i="94"/>
  <c r="I45" i="94" s="1"/>
  <c r="L44" i="92"/>
  <c r="I45" i="92" s="1"/>
  <c r="L50" i="91"/>
  <c r="L49" i="91"/>
  <c r="L48" i="91"/>
  <c r="L47" i="91"/>
  <c r="L51" i="90"/>
  <c r="L50" i="89"/>
  <c r="L49" i="89"/>
  <c r="L48" i="89"/>
  <c r="L47" i="89"/>
  <c r="L50" i="88"/>
  <c r="L49" i="88"/>
  <c r="L48" i="88"/>
  <c r="L47" i="88"/>
  <c r="L50" i="87"/>
  <c r="L49" i="87"/>
  <c r="L48" i="87"/>
  <c r="L47" i="87"/>
  <c r="L51" i="86"/>
  <c r="L50" i="85"/>
  <c r="L49" i="85"/>
  <c r="L48" i="85"/>
  <c r="L47" i="85"/>
  <c r="L50" i="83"/>
  <c r="L49" i="83"/>
  <c r="L48" i="83"/>
  <c r="L47" i="83"/>
  <c r="L50" i="82"/>
  <c r="L49" i="82"/>
  <c r="L48" i="82"/>
  <c r="L47" i="82"/>
  <c r="L50" i="80"/>
  <c r="L49" i="80"/>
  <c r="L48" i="80"/>
  <c r="L47" i="80"/>
  <c r="L50" i="78"/>
  <c r="L49" i="78"/>
  <c r="L48" i="78"/>
  <c r="L47" i="78"/>
  <c r="L49" i="77"/>
  <c r="L47" i="77"/>
  <c r="L50" i="77"/>
  <c r="L48" i="77"/>
  <c r="L50" i="76"/>
  <c r="L49" i="76"/>
  <c r="L48" i="76"/>
  <c r="L47" i="76"/>
  <c r="L50" i="73"/>
  <c r="L49" i="73"/>
  <c r="L48" i="73"/>
  <c r="L47" i="73"/>
  <c r="L51" i="69"/>
  <c r="I53" i="66"/>
  <c r="L55" i="66" s="1"/>
  <c r="L57" i="66" s="1"/>
  <c r="L44" i="65"/>
  <c r="I45" i="65" s="1"/>
  <c r="L44" i="64"/>
  <c r="I45" i="64" s="1"/>
  <c r="L50" i="62"/>
  <c r="L49" i="62"/>
  <c r="L48" i="62"/>
  <c r="L47" i="62"/>
  <c r="L44" i="61"/>
  <c r="I45" i="61" s="1"/>
  <c r="L51" i="60"/>
  <c r="L50" i="58"/>
  <c r="L49" i="58"/>
  <c r="L48" i="58"/>
  <c r="L47" i="58"/>
  <c r="L51" i="56"/>
  <c r="I53" i="56" s="1"/>
  <c r="L55" i="56" s="1"/>
  <c r="L57" i="56" s="1"/>
  <c r="I53" i="55"/>
  <c r="L55" i="55" s="1"/>
  <c r="L57" i="55" s="1"/>
  <c r="L44" i="54"/>
  <c r="I45" i="54" s="1"/>
  <c r="L50" i="53"/>
  <c r="L47" i="53"/>
  <c r="L48" i="53"/>
  <c r="L49" i="53"/>
  <c r="L51" i="62" l="1"/>
  <c r="I53" i="62" s="1"/>
  <c r="L55" i="62" s="1"/>
  <c r="L57" i="62" s="1"/>
  <c r="L51" i="73"/>
  <c r="I53" i="73" s="1"/>
  <c r="L55" i="73" s="1"/>
  <c r="L57" i="73" s="1"/>
  <c r="L51" i="85"/>
  <c r="I53" i="85" s="1"/>
  <c r="L55" i="85" s="1"/>
  <c r="L57" i="85" s="1"/>
  <c r="L51" i="95"/>
  <c r="I53" i="95" s="1"/>
  <c r="L55" i="95" s="1"/>
  <c r="L57" i="95" s="1"/>
  <c r="L44" i="103"/>
  <c r="I45" i="103" s="1"/>
  <c r="L50" i="101"/>
  <c r="L49" i="101"/>
  <c r="L48" i="101"/>
  <c r="L47" i="101"/>
  <c r="L50" i="100"/>
  <c r="L49" i="100"/>
  <c r="L48" i="100"/>
  <c r="L47" i="100"/>
  <c r="L44" i="99"/>
  <c r="I45" i="99" s="1"/>
  <c r="L51" i="98"/>
  <c r="L44" i="97"/>
  <c r="I45" i="97" s="1"/>
  <c r="L51" i="96"/>
  <c r="I53" i="96" s="1"/>
  <c r="L55" i="96" s="1"/>
  <c r="L57" i="96" s="1"/>
  <c r="L50" i="94"/>
  <c r="L49" i="94"/>
  <c r="L48" i="94"/>
  <c r="L47" i="94"/>
  <c r="L50" i="92"/>
  <c r="L49" i="92"/>
  <c r="L48" i="92"/>
  <c r="L47" i="92"/>
  <c r="L51" i="91"/>
  <c r="I53" i="90"/>
  <c r="L55" i="90" s="1"/>
  <c r="L57" i="90" s="1"/>
  <c r="L51" i="89"/>
  <c r="L51" i="88"/>
  <c r="L51" i="87"/>
  <c r="I53" i="87" s="1"/>
  <c r="L55" i="87" s="1"/>
  <c r="L57" i="87" s="1"/>
  <c r="I53" i="86"/>
  <c r="L55" i="86" s="1"/>
  <c r="L57" i="86" s="1"/>
  <c r="L51" i="83"/>
  <c r="I53" i="83" s="1"/>
  <c r="L55" i="83" s="1"/>
  <c r="L57" i="83" s="1"/>
  <c r="L51" i="82"/>
  <c r="I53" i="82" s="1"/>
  <c r="L55" i="82" s="1"/>
  <c r="L57" i="82" s="1"/>
  <c r="L51" i="80"/>
  <c r="I53" i="80" s="1"/>
  <c r="L55" i="80" s="1"/>
  <c r="L57" i="80" s="1"/>
  <c r="L51" i="78"/>
  <c r="I53" i="78" s="1"/>
  <c r="L55" i="78" s="1"/>
  <c r="L57" i="78" s="1"/>
  <c r="L51" i="77"/>
  <c r="L51" i="76"/>
  <c r="I53" i="69"/>
  <c r="L55" i="69" s="1"/>
  <c r="L57" i="69" s="1"/>
  <c r="L50" i="65"/>
  <c r="L49" i="65"/>
  <c r="L48" i="65"/>
  <c r="L47" i="65"/>
  <c r="L50" i="64"/>
  <c r="L49" i="64"/>
  <c r="L48" i="64"/>
  <c r="L47" i="64"/>
  <c r="L48" i="61"/>
  <c r="L47" i="61"/>
  <c r="L50" i="61"/>
  <c r="L49" i="61"/>
  <c r="I53" i="60"/>
  <c r="L55" i="60" s="1"/>
  <c r="L57" i="60" s="1"/>
  <c r="L51" i="58"/>
  <c r="L50" i="54"/>
  <c r="L49" i="54"/>
  <c r="L48" i="54"/>
  <c r="L47" i="54"/>
  <c r="L51" i="53"/>
  <c r="I53" i="53" s="1"/>
  <c r="L55" i="53" s="1"/>
  <c r="L57" i="53" s="1"/>
  <c r="L51" i="101" l="1"/>
  <c r="I53" i="101" s="1"/>
  <c r="L55" i="101" s="1"/>
  <c r="L50" i="103"/>
  <c r="L49" i="103"/>
  <c r="L48" i="103"/>
  <c r="L47" i="103"/>
  <c r="L51" i="100"/>
  <c r="L50" i="99"/>
  <c r="L49" i="99"/>
  <c r="L48" i="99"/>
  <c r="L47" i="99"/>
  <c r="I53" i="98"/>
  <c r="L55" i="98" s="1"/>
  <c r="L57" i="98" s="1"/>
  <c r="L50" i="97"/>
  <c r="L49" i="97"/>
  <c r="L48" i="97"/>
  <c r="L47" i="97"/>
  <c r="L51" i="94"/>
  <c r="L51" i="92"/>
  <c r="I53" i="91"/>
  <c r="L55" i="91" s="1"/>
  <c r="L57" i="91" s="1"/>
  <c r="I53" i="89"/>
  <c r="L55" i="89" s="1"/>
  <c r="L57" i="89" s="1"/>
  <c r="I53" i="88"/>
  <c r="L55" i="88" s="1"/>
  <c r="L57" i="88" s="1"/>
  <c r="I53" i="77"/>
  <c r="L55" i="77" s="1"/>
  <c r="L57" i="77" s="1"/>
  <c r="I53" i="76"/>
  <c r="L55" i="76" s="1"/>
  <c r="L57" i="76" s="1"/>
  <c r="L51" i="65"/>
  <c r="L51" i="64"/>
  <c r="I53" i="64" s="1"/>
  <c r="L55" i="64" s="1"/>
  <c r="L57" i="64" s="1"/>
  <c r="L51" i="61"/>
  <c r="I53" i="58"/>
  <c r="L55" i="58" s="1"/>
  <c r="L57" i="58" s="1"/>
  <c r="L51" i="54"/>
  <c r="L57" i="101" l="1"/>
  <c r="L51" i="103"/>
  <c r="I53" i="100"/>
  <c r="L55" i="100" s="1"/>
  <c r="L57" i="100" s="1"/>
  <c r="L51" i="99"/>
  <c r="L51" i="97"/>
  <c r="I53" i="94"/>
  <c r="L55" i="94" s="1"/>
  <c r="L57" i="94" s="1"/>
  <c r="I53" i="92"/>
  <c r="L55" i="92" s="1"/>
  <c r="L57" i="92" s="1"/>
  <c r="I53" i="65"/>
  <c r="L55" i="65" s="1"/>
  <c r="L57" i="65" s="1"/>
  <c r="I53" i="61"/>
  <c r="L55" i="61" s="1"/>
  <c r="L57" i="61" s="1"/>
  <c r="I53" i="54"/>
  <c r="L55" i="54" s="1"/>
  <c r="L57" i="54" s="1"/>
  <c r="I53" i="103" l="1"/>
  <c r="L55" i="103" s="1"/>
  <c r="L57" i="103" s="1"/>
  <c r="I53" i="99"/>
  <c r="L55" i="99" s="1"/>
  <c r="L57" i="99" s="1"/>
  <c r="I53" i="97"/>
  <c r="L55" i="97" s="1"/>
  <c r="L57" i="97" s="1"/>
</calcChain>
</file>

<file path=xl/sharedStrings.xml><?xml version="1.0" encoding="utf-8"?>
<sst xmlns="http://schemas.openxmlformats.org/spreadsheetml/2006/main" count="4842" uniqueCount="140">
  <si>
    <t xml:space="preserve"> </t>
  </si>
  <si>
    <t>ROAD</t>
  </si>
  <si>
    <t>FIRE</t>
  </si>
  <si>
    <t>LIBRARY</t>
  </si>
  <si>
    <t>HOSPITAL</t>
  </si>
  <si>
    <t xml:space="preserve">CITY </t>
  </si>
  <si>
    <t xml:space="preserve">COUNTY </t>
  </si>
  <si>
    <t>B-1</t>
  </si>
  <si>
    <t xml:space="preserve">  </t>
  </si>
  <si>
    <t>B-4</t>
  </si>
  <si>
    <t>K-0</t>
  </si>
  <si>
    <t>K-1</t>
  </si>
  <si>
    <t>K-18</t>
  </si>
  <si>
    <t>K-24</t>
  </si>
  <si>
    <t>K-26</t>
  </si>
  <si>
    <t>P-1</t>
  </si>
  <si>
    <t>R-1</t>
  </si>
  <si>
    <t>R-2</t>
  </si>
  <si>
    <t>R-3</t>
  </si>
  <si>
    <t>R-5</t>
  </si>
  <si>
    <t>R-8</t>
  </si>
  <si>
    <t>R-11</t>
  </si>
  <si>
    <t>R-12</t>
  </si>
  <si>
    <t>W-1</t>
  </si>
  <si>
    <t>W-6</t>
  </si>
  <si>
    <t>CONSOLIDATED</t>
  </si>
  <si>
    <t>TCA</t>
  </si>
  <si>
    <t>City of Benton City</t>
  </si>
  <si>
    <t>City of Kennewick</t>
  </si>
  <si>
    <t>City of Prosser</t>
  </si>
  <si>
    <t>City of Richland</t>
  </si>
  <si>
    <t>City of West Richland</t>
  </si>
  <si>
    <t>County Benton</t>
  </si>
  <si>
    <t>County Benton Road</t>
  </si>
  <si>
    <t>Fire 1</t>
  </si>
  <si>
    <t>Fire 2</t>
  </si>
  <si>
    <t>Fire 4</t>
  </si>
  <si>
    <t>Fire 5</t>
  </si>
  <si>
    <t>Fire 6</t>
  </si>
  <si>
    <t>Kennewick Hospital</t>
  </si>
  <si>
    <t>Mid-Columbia Library</t>
  </si>
  <si>
    <t>Prosser Hospital</t>
  </si>
  <si>
    <t>West Benton Regional Fire Authority</t>
  </si>
  <si>
    <t>Tax District</t>
  </si>
  <si>
    <t>Levy Rate</t>
  </si>
  <si>
    <t>TCA #</t>
  </si>
  <si>
    <t>Prorationing Worksheet for the $5.90 Aggregate Limit</t>
  </si>
  <si>
    <t>Exceptions:  State Levy, Ports, PUDs, Emergency Medical Services, Affordable Housing Districts, Conservation Futures Levies,</t>
  </si>
  <si>
    <t xml:space="preserve"> County Ferry Districts, Criminal Justice, Regional Transit Authority,  Transit Levies and Park &amp; Rec levies under RCW 84.52.010(3)(a)(vii).</t>
  </si>
  <si>
    <t>Original</t>
  </si>
  <si>
    <t>Final</t>
  </si>
  <si>
    <t>Rate</t>
  </si>
  <si>
    <t>Level 8</t>
  </si>
  <si>
    <t>County General Levy</t>
  </si>
  <si>
    <t>County - Dissolved special purpose levy</t>
  </si>
  <si>
    <t>County Road</t>
  </si>
  <si>
    <t>City</t>
  </si>
  <si>
    <t>Total Level 8</t>
  </si>
  <si>
    <r>
      <t xml:space="preserve">Remaining Capacity After Level 8 </t>
    </r>
    <r>
      <rPr>
        <sz val="14"/>
        <rFont val="Calibri"/>
        <family val="2"/>
        <scheme val="minor"/>
      </rPr>
      <t>($5.90 minus Total Level 8)</t>
    </r>
  </si>
  <si>
    <t>Level 7</t>
  </si>
  <si>
    <t>Fire District (up to 50¢)</t>
  </si>
  <si>
    <t>Regional Fire Authority (RFA)  (up to 50¢)</t>
  </si>
  <si>
    <t>Library District</t>
  </si>
  <si>
    <t>Hospital District (up to 50¢)</t>
  </si>
  <si>
    <t>Metro Park created before 1/01/02 (up to 50¢)</t>
  </si>
  <si>
    <t>Total Level 7</t>
  </si>
  <si>
    <t>Remaining Capacity After Level 7</t>
  </si>
  <si>
    <t>Level 6</t>
  </si>
  <si>
    <t>Fire District (Remainder of rate after Level 7) **</t>
  </si>
  <si>
    <t>RFA (Remainder of rate after Level 7)**</t>
  </si>
  <si>
    <t>Total Level 6</t>
  </si>
  <si>
    <t>Remaining Capacity After Level 6</t>
  </si>
  <si>
    <t>Level 5</t>
  </si>
  <si>
    <t>Metro Park created on or after 1/01/02 (up to 50¢)</t>
  </si>
  <si>
    <t>Total Level 5</t>
  </si>
  <si>
    <t>Remaining Capacity After Level 5</t>
  </si>
  <si>
    <t>Level 4</t>
  </si>
  <si>
    <t>Hospital District (Remainder of rate after Level 7)</t>
  </si>
  <si>
    <t>Metro Park (Remainder of rate after Level 5 or 7)*</t>
  </si>
  <si>
    <t>Cemetery District</t>
  </si>
  <si>
    <t>Other Junior Taxing Districts (excluding exceptions)</t>
  </si>
  <si>
    <t>Total Level 4</t>
  </si>
  <si>
    <t>Remaining Capacity After Level 4</t>
  </si>
  <si>
    <t>Level 3</t>
  </si>
  <si>
    <t>Flood Control Zone***</t>
  </si>
  <si>
    <t>(District must be located in a county with a population</t>
  </si>
  <si>
    <t>&gt; 775,000, or within the Chehalis River Basin to proctect rate)</t>
  </si>
  <si>
    <t>Total Level 3</t>
  </si>
  <si>
    <t>Remaining Capacity After Level 3</t>
  </si>
  <si>
    <t>Level 2</t>
  </si>
  <si>
    <t>Park &amp; Recreation District****</t>
  </si>
  <si>
    <t>Park &amp; Recreation Service Area</t>
  </si>
  <si>
    <t>Cultural Arts, Stadium, &amp; Convention District</t>
  </si>
  <si>
    <t>City Transportation Authority</t>
  </si>
  <si>
    <t>Total Level 2</t>
  </si>
  <si>
    <t>Remaining Capacity After Level 2</t>
  </si>
  <si>
    <t>Level 1</t>
  </si>
  <si>
    <t>Cultural Access Program</t>
  </si>
  <si>
    <t>Aggregate Totals of Levy Rates</t>
  </si>
  <si>
    <t>Protection of Fire District Rate, RFA, or Flood Control Zone Rate</t>
  </si>
  <si>
    <t>Amount of fire rate reduction at Level 6</t>
  </si>
  <si>
    <t>Amount of rate to be protected **</t>
  </si>
  <si>
    <t>Amount of RFA rate reduction at Level 6</t>
  </si>
  <si>
    <t>Amount of flood rate reduction at level 3</t>
  </si>
  <si>
    <t>Amount of rate to be protected ***</t>
  </si>
  <si>
    <t>Proration Factor Calculation</t>
  </si>
  <si>
    <t>For Level #</t>
  </si>
  <si>
    <t>Capacity Available / Total in the Level</t>
  </si>
  <si>
    <t>÷</t>
  </si>
  <si>
    <t>=</t>
  </si>
  <si>
    <t>*If not protected by vote (RCW 84.52.120)</t>
  </si>
  <si>
    <t>**Up to $0.25 may be protected (RCW 84.52.125)</t>
  </si>
  <si>
    <t>***Up to $0.25 may be protected (RCW 84.52.816)</t>
  </si>
  <si>
    <t>**** Excluding Park and Rec. levies on an island in King County</t>
  </si>
  <si>
    <t>a reduction before it can be protected.</t>
  </si>
  <si>
    <t xml:space="preserve">maximum rate that can be protected is $.25 per thousand dollars assessed value. The levy rate must be subject to </t>
  </si>
  <si>
    <t>$5.90 limitation, note that in the box labeled Protection of Fire District, RFA, or Flood Control Zone Rate Box. The</t>
  </si>
  <si>
    <t>If either the fire district, RFA, or flood control zone district has protected a portion of their levy rate outside of the</t>
  </si>
  <si>
    <t>6)</t>
  </si>
  <si>
    <t>for those levies to zero.</t>
  </si>
  <si>
    <t>If any levy rates remain after all available capacity is used, the worksheet will automatically reduce the final levy rate</t>
  </si>
  <si>
    <t>5)</t>
  </si>
  <si>
    <t>calculate the prorationing factor.</t>
  </si>
  <si>
    <t>Total Rate needed for that level in the box labeled Proration Factor Calculation. The worksheet will automatically</t>
  </si>
  <si>
    <t>If you would like to verify the prorationing factor used to reduce the levy rates, enter the Capacity Available and</t>
  </si>
  <si>
    <t>4)</t>
  </si>
  <si>
    <t>rates within that level on a proportionate basis.</t>
  </si>
  <si>
    <t>If there is not sufficient funds for all of the levies within a level, the worksheet will automatically reduce the levy</t>
  </si>
  <si>
    <t>3)</t>
  </si>
  <si>
    <t>each level, and the final levy rate for each level.</t>
  </si>
  <si>
    <t xml:space="preserve">worksheet will automatically calculate the levy rate amount needed for each level, levy rate capacity remaining after </t>
  </si>
  <si>
    <t xml:space="preserve">Enter the levy rates as calculated in the Levy Limit process in the Original Rate column for each taxing district. The </t>
  </si>
  <si>
    <t>2)</t>
  </si>
  <si>
    <t>This form is designed to be completed electronically by filling in the appropriate data in the highlighted cells for each tax code area.</t>
  </si>
  <si>
    <t>1)</t>
  </si>
  <si>
    <t>Instructions For Completing The Prorationing
Worksheet For The $5.90 Aggregate Limit</t>
  </si>
  <si>
    <t xml:space="preserve">5.90 LEVY LIMIT FOR THE </t>
  </si>
  <si>
    <t>TAXES</t>
  </si>
  <si>
    <t>K-27</t>
  </si>
  <si>
    <t>R-13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</si>
</sst>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0.000000000000"/>
    <numFmt numFmtId="165" formatCode="0.000000000000%"/>
    <numFmt numFmtId="166" formatCode="0.00000%"/>
    <numFmt numFmtId="167" formatCode="0.00000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sz val="10"/>
      <name val="Calibri"/>
      <family val="2"/>
      <scheme val="minor"/>
    </font>
    <font>
      <sz val="14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  <font>
      <sz val="16"/>
      <name val="Calibri"/>
      <family val="2"/>
      <scheme val="minor"/>
    </font>
    <font>
      <strike/>
      <sz val="16"/>
      <name val="Calibri"/>
      <family val="2"/>
      <scheme val="minor"/>
    </font>
    <font>
      <sz val="11"/>
      <name val="Arial"/>
      <family val="2"/>
    </font>
    <font>
      <sz val="20"/>
      <name val="Calibri"/>
      <family val="2"/>
      <scheme val="minor"/>
    </font>
    <font>
      <b/>
      <sz val="12"/>
      <name val="Arial"/>
      <family val="2"/>
    </font>
    <font>
      <sz val="9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 applyProtection="1">
      <alignment horizontal="center"/>
      <protection hidden="1"/>
    </xf>
    <xf numFmtId="0" fontId="7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8" fontId="4" fillId="0" borderId="10" xfId="0" applyNumberFormat="1" applyFont="1" applyBorder="1" applyAlignment="1">
      <alignment horizontal="center"/>
    </xf>
    <xf numFmtId="0" fontId="4" fillId="0" borderId="10" xfId="0" applyFont="1" applyBorder="1" applyAlignment="1" applyProtection="1">
      <alignment horizontal="center"/>
      <protection hidden="1"/>
    </xf>
    <xf numFmtId="0" fontId="4" fillId="0" borderId="7" xfId="0" applyFont="1" applyBorder="1"/>
    <xf numFmtId="0" fontId="7" fillId="0" borderId="8" xfId="0" applyFont="1" applyBorder="1"/>
    <xf numFmtId="164" fontId="7" fillId="3" borderId="11" xfId="0" applyNumberFormat="1" applyFont="1" applyFill="1" applyBorder="1" applyAlignment="1" applyProtection="1">
      <alignment horizontal="center"/>
      <protection locked="0"/>
    </xf>
    <xf numFmtId="164" fontId="7" fillId="0" borderId="8" xfId="0" applyNumberFormat="1" applyFont="1" applyBorder="1" applyAlignment="1" applyProtection="1">
      <alignment horizontal="center"/>
      <protection hidden="1"/>
    </xf>
    <xf numFmtId="165" fontId="7" fillId="0" borderId="8" xfId="0" applyNumberFormat="1" applyFont="1" applyBorder="1" applyAlignment="1">
      <alignment horizontal="center"/>
    </xf>
    <xf numFmtId="165" fontId="7" fillId="0" borderId="8" xfId="0" applyNumberFormat="1" applyFont="1" applyBorder="1" applyAlignment="1" applyProtection="1">
      <alignment horizontal="center"/>
      <protection hidden="1"/>
    </xf>
    <xf numFmtId="164" fontId="7" fillId="0" borderId="5" xfId="0" quotePrefix="1" applyNumberFormat="1" applyFont="1" applyBorder="1" applyAlignment="1" applyProtection="1">
      <alignment horizontal="center"/>
      <protection hidden="1"/>
    </xf>
    <xf numFmtId="0" fontId="4" fillId="0" borderId="9" xfId="0" applyFont="1" applyBorder="1"/>
    <xf numFmtId="0" fontId="7" fillId="0" borderId="0" xfId="0" applyFont="1"/>
    <xf numFmtId="164" fontId="7" fillId="0" borderId="0" xfId="0" applyNumberFormat="1" applyFont="1" applyAlignment="1" applyProtection="1">
      <alignment horizontal="center"/>
      <protection hidden="1"/>
    </xf>
    <xf numFmtId="165" fontId="7" fillId="0" borderId="0" xfId="0" applyNumberFormat="1" applyFont="1" applyAlignment="1">
      <alignment horizontal="center"/>
    </xf>
    <xf numFmtId="165" fontId="7" fillId="0" borderId="0" xfId="0" applyNumberFormat="1" applyFont="1" applyAlignment="1" applyProtection="1">
      <alignment horizontal="center"/>
      <protection hidden="1"/>
    </xf>
    <xf numFmtId="0" fontId="7" fillId="0" borderId="0" xfId="0" applyFont="1" applyAlignment="1">
      <alignment horizontal="center"/>
    </xf>
    <xf numFmtId="0" fontId="4" fillId="0" borderId="0" xfId="0" applyFont="1"/>
    <xf numFmtId="164" fontId="7" fillId="0" borderId="11" xfId="0" applyNumberFormat="1" applyFont="1" applyBorder="1" applyAlignment="1" applyProtection="1">
      <alignment horizontal="center"/>
      <protection hidden="1"/>
    </xf>
    <xf numFmtId="166" fontId="7" fillId="0" borderId="0" xfId="0" applyNumberFormat="1" applyFont="1" applyAlignment="1">
      <alignment horizontal="center"/>
    </xf>
    <xf numFmtId="166" fontId="7" fillId="0" borderId="0" xfId="0" applyNumberFormat="1" applyFont="1" applyAlignment="1" applyProtection="1">
      <alignment horizontal="center"/>
      <protection hidden="1"/>
    </xf>
    <xf numFmtId="164" fontId="7" fillId="0" borderId="5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>
      <alignment horizontal="center"/>
    </xf>
    <xf numFmtId="164" fontId="7" fillId="0" borderId="10" xfId="0" applyNumberFormat="1" applyFont="1" applyBorder="1" applyAlignment="1" applyProtection="1">
      <alignment horizontal="center"/>
      <protection hidden="1"/>
    </xf>
    <xf numFmtId="166" fontId="4" fillId="0" borderId="0" xfId="0" quotePrefix="1" applyNumberFormat="1" applyFont="1" applyAlignment="1">
      <alignment horizontal="center"/>
    </xf>
    <xf numFmtId="166" fontId="4" fillId="0" borderId="0" xfId="0" quotePrefix="1" applyNumberFormat="1" applyFont="1" applyAlignment="1" applyProtection="1">
      <alignment horizontal="center"/>
      <protection hidden="1"/>
    </xf>
    <xf numFmtId="0" fontId="4" fillId="0" borderId="4" xfId="0" applyFont="1" applyBorder="1"/>
    <xf numFmtId="0" fontId="7" fillId="0" borderId="10" xfId="0" applyFont="1" applyBorder="1"/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 applyProtection="1">
      <alignment horizontal="center"/>
      <protection hidden="1"/>
    </xf>
    <xf numFmtId="166" fontId="7" fillId="0" borderId="10" xfId="0" applyNumberFormat="1" applyFont="1" applyBorder="1" applyAlignment="1">
      <alignment horizontal="center"/>
    </xf>
    <xf numFmtId="166" fontId="7" fillId="0" borderId="10" xfId="0" applyNumberFormat="1" applyFont="1" applyBorder="1" applyAlignment="1" applyProtection="1">
      <alignment horizontal="center"/>
      <protection hidden="1"/>
    </xf>
    <xf numFmtId="0" fontId="7" fillId="0" borderId="3" xfId="0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64" fontId="7" fillId="0" borderId="1" xfId="0" applyNumberFormat="1" applyFont="1" applyBorder="1" applyAlignment="1" applyProtection="1">
      <alignment horizontal="center"/>
      <protection hidden="1"/>
    </xf>
    <xf numFmtId="0" fontId="4" fillId="0" borderId="10" xfId="0" applyFont="1" applyBorder="1"/>
    <xf numFmtId="164" fontId="7" fillId="3" borderId="11" xfId="0" applyNumberFormat="1" applyFont="1" applyFill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7" fillId="3" borderId="10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Protection="1">
      <protection hidden="1"/>
    </xf>
    <xf numFmtId="166" fontId="7" fillId="0" borderId="0" xfId="0" applyNumberFormat="1" applyFont="1" applyProtection="1">
      <protection hidden="1"/>
    </xf>
    <xf numFmtId="0" fontId="7" fillId="0" borderId="0" xfId="0" applyFont="1" applyAlignment="1">
      <alignment wrapText="1"/>
    </xf>
    <xf numFmtId="164" fontId="7" fillId="0" borderId="8" xfId="0" applyNumberFormat="1" applyFont="1" applyBorder="1" applyAlignment="1">
      <alignment horizontal="center"/>
    </xf>
    <xf numFmtId="164" fontId="7" fillId="0" borderId="3" xfId="0" applyNumberFormat="1" applyFont="1" applyBorder="1" applyAlignment="1" applyProtection="1">
      <alignment horizontal="center"/>
      <protection hidden="1"/>
    </xf>
    <xf numFmtId="0" fontId="7" fillId="0" borderId="8" xfId="0" applyFont="1" applyBorder="1" applyAlignment="1">
      <alignment horizontal="center"/>
    </xf>
    <xf numFmtId="166" fontId="7" fillId="0" borderId="8" xfId="0" applyNumberFormat="1" applyFont="1" applyBorder="1" applyAlignment="1" applyProtection="1">
      <alignment horizontal="center"/>
      <protection hidden="1"/>
    </xf>
    <xf numFmtId="0" fontId="7" fillId="0" borderId="9" xfId="0" applyFont="1" applyBorder="1"/>
    <xf numFmtId="164" fontId="7" fillId="3" borderId="10" xfId="0" applyNumberFormat="1" applyFont="1" applyFill="1" applyBorder="1" applyProtection="1">
      <protection locked="0"/>
    </xf>
    <xf numFmtId="166" fontId="7" fillId="0" borderId="0" xfId="0" applyNumberFormat="1" applyFont="1"/>
    <xf numFmtId="164" fontId="7" fillId="3" borderId="3" xfId="0" applyNumberFormat="1" applyFont="1" applyFill="1" applyBorder="1" applyProtection="1">
      <protection locked="0"/>
    </xf>
    <xf numFmtId="166" fontId="7" fillId="0" borderId="10" xfId="0" applyNumberFormat="1" applyFont="1" applyBorder="1"/>
    <xf numFmtId="164" fontId="7" fillId="0" borderId="1" xfId="0" applyNumberFormat="1" applyFont="1" applyBorder="1"/>
    <xf numFmtId="0" fontId="7" fillId="0" borderId="0" xfId="0" applyFont="1" applyAlignment="1">
      <alignment horizontal="left"/>
    </xf>
    <xf numFmtId="0" fontId="7" fillId="3" borderId="10" xfId="0" applyFont="1" applyFill="1" applyBorder="1" applyProtection="1">
      <protection locked="0"/>
    </xf>
    <xf numFmtId="0" fontId="9" fillId="0" borderId="0" xfId="0" quotePrefix="1" applyFont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4" borderId="0" xfId="0" applyFill="1"/>
    <xf numFmtId="0" fontId="16" fillId="0" borderId="0" xfId="0" applyFont="1"/>
    <xf numFmtId="0" fontId="7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20" fillId="0" borderId="0" xfId="0" applyFont="1" applyAlignment="1">
      <alignment horizontal="center" vertical="top" wrapText="1"/>
    </xf>
    <xf numFmtId="0" fontId="15" fillId="0" borderId="0" xfId="0" applyFont="1" applyAlignment="1">
      <alignment vertical="top" wrapText="1"/>
    </xf>
    <xf numFmtId="0" fontId="2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vertical="top"/>
    </xf>
    <xf numFmtId="0" fontId="4" fillId="0" borderId="0" xfId="0" quotePrefix="1" applyFont="1" applyAlignment="1" applyProtection="1">
      <alignment horizontal="center"/>
      <protection hidden="1"/>
    </xf>
    <xf numFmtId="0" fontId="15" fillId="0" borderId="0" xfId="0" applyFont="1" applyAlignment="1">
      <alignment vertical="top" wrapText="1"/>
    </xf>
    <xf numFmtId="0" fontId="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5" fillId="3" borderId="10" xfId="0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167" fontId="0" fillId="0" borderId="0" xfId="0" applyNumberFormat="1"/>
    <xf numFmtId="167" fontId="0" fillId="2" borderId="2" xfId="0" applyNumberFormat="1" applyFill="1" applyBorder="1" applyAlignment="1">
      <alignment horizontal="center"/>
    </xf>
    <xf numFmtId="167" fontId="2" fillId="0" borderId="0" xfId="0" applyNumberFormat="1" applyFont="1"/>
    <xf numFmtId="167" fontId="0" fillId="0" borderId="0" xfId="0" applyNumberFormat="1" applyAlignment="1">
      <alignment horizontal="center"/>
    </xf>
    <xf numFmtId="0" fontId="2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">
    <dxf>
      <numFmt numFmtId="167" formatCode="0.000000000"/>
    </dxf>
    <dxf>
      <numFmt numFmtId="167" formatCode="0.000000000"/>
    </dxf>
    <dxf>
      <numFmt numFmtId="167" formatCode="0.000000000"/>
    </dxf>
    <dxf>
      <numFmt numFmtId="167" formatCode="0.000000000"/>
    </dxf>
    <dxf>
      <numFmt numFmtId="167" formatCode="0.000000000"/>
    </dxf>
    <dxf>
      <numFmt numFmtId="167" formatCode="0.000000000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AEBA3650-7F07-42C9-A333-534C5C52F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0D076DC3-9EB5-4EA3-8A8C-F993A1929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F8666130-2C9D-4E47-8EB6-B7F16EFAF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CDDD1E00-FBAC-490F-BCA5-69D33AE98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36E6FF1A-309B-4611-8B5D-7BDEB0093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B2095056-7EE5-4D83-8008-FA1E02FCE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7E446ED5-9279-4289-8109-2216F2BC3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10C7E184-EE7C-4134-A4B4-D0C90FC4F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A136DBB1-E0A8-45A0-AACF-407D45D5F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B1136716-54C2-4420-A250-F88783144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7D55FB86-83AB-4E4D-9DCB-F4D9387D0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0B28BBD6-0141-488E-956F-8EC9FA7FD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04FEC4FF-B02A-4243-A9CD-F124D021E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6CDBA052-D568-4D4E-A342-A41DFC2DC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39C3E380-2C04-44E7-9D6E-AA7D17BA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171FC144-9974-41F2-AE4F-1C671C883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D2F1C28C-DCA7-4EB2-B5DE-1CD1F6A0E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DD0A0BDA-D530-4247-B63F-E807BC403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3C35B1FB-F611-4F40-8ABF-74B5F267F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BF982F44-C0ED-41E1-A255-B1CFF71D9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E4BB12C2-97D3-47D2-A1F6-39D3675A4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D7C31634-78EC-4B91-B6AD-7E24910DB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C486ACFD-DC15-4319-9F00-022B2BE39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6557F7F2-2296-4E32-BD08-0301A086B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18D12292-1B5A-4D49-9608-E43D5DAAA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612869B2-BEEC-42B5-9E63-828C42641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86004E82-C408-4A01-9036-90037FACC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EF0E729E-5E32-4B8E-A98C-98E249215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0465B546-D258-446D-8570-C13F6951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5C0F23A7-FF5E-4923-A4A3-903FDA38E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EDB216C5-F6EB-4A20-907D-8FFF6C45E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4627B523-19DC-44C1-B603-7E956866A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0DE99EE2-AE71-4DA6-9102-3EA3328F8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256FC831-B51D-4939-9293-543FC40A3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CF82B42C-926A-4410-A34D-23C4783EB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66732D36-154E-4BD7-8A4C-21D866771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427467FA-C94F-48B2-8E60-B0DD0A57F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44B854F8-2206-4778-83E0-CC55741D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815F808C-5CD5-404D-B389-4F039F6CC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DB6759ED-7861-456F-BE72-F8B1173F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D48451FD-8A58-4A13-87AF-EBFCDE829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ED211ABE-C353-4089-8E86-3035FA743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646A54EA-DF11-4001-A77F-D862E5AE7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2F8B0042-73B2-4F84-9E59-C3AC8C99C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1B65460B-CF3E-452E-81E3-B04C5CA91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4C18D223-C6B6-4D52-8DD3-28140A5B3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5B96160C-43F0-4A1C-8A10-A7B17B0BD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4528800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AA8DA426-760E-443D-BDA0-55F0604BD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39173531-0D25-47B0-88CA-B78A18B5E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89BF4121-1323-4C03-A780-8AC870EF9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76</xdr:row>
      <xdr:rowOff>50800</xdr:rowOff>
    </xdr:from>
    <xdr:ext cx="1948180" cy="899160"/>
    <xdr:pic>
      <xdr:nvPicPr>
        <xdr:cNvPr id="2" name="Picture 2" descr="New Logo.jpg">
          <a:extLst>
            <a:ext uri="{FF2B5EF4-FFF2-40B4-BE49-F238E27FC236}">
              <a16:creationId xmlns:a16="http://schemas.microsoft.com/office/drawing/2014/main" id="{50DEA912-A127-477E-AFD6-349AD5DB1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17662525"/>
          <a:ext cx="19481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4D1A25-065E-4BA1-96C0-A43D41F67CAE}" name="Table2" displayName="Table2" ref="B4:I105" totalsRowShown="0" headerRowDxfId="9" headerRowBorderDxfId="8">
  <tableColumns count="8">
    <tableColumn id="1" xr3:uid="{4B858862-C672-46B8-A409-AEF69D9C1D3F}" name="TCA" dataDxfId="7"/>
    <tableColumn id="2" xr3:uid="{1AF8DDC5-7483-4E92-B910-C5874FD7F79E}" name="CONSOLIDATED" dataDxfId="6">
      <calculatedColumnFormula>SUM(Table2[[#This Row],[ROAD]:[COUNTY ]])</calculatedColumnFormula>
    </tableColumn>
    <tableColumn id="3" xr3:uid="{E27AF457-2C87-4586-AAE8-F0104899539E}" name="ROAD" dataDxfId="5"/>
    <tableColumn id="4" xr3:uid="{CB56AE5E-E871-42E9-9EFB-D5F647E0EF8A}" name="FIRE" dataDxfId="4"/>
    <tableColumn id="5" xr3:uid="{1E4D7779-A26B-46E8-A296-5B4F2E3A5778}" name="LIBRARY" dataDxfId="3"/>
    <tableColumn id="6" xr3:uid="{B9F1B4C6-B036-4FA5-9E27-46D50BEDA7FA}" name="HOSPITAL" dataDxfId="2"/>
    <tableColumn id="7" xr3:uid="{AC222DDF-E3F6-4252-8FBC-4158CFF32E92}" name="CITY " dataDxfId="1"/>
    <tableColumn id="8" xr3:uid="{8CFD5396-31A8-42DB-9736-9056F1C22B20}" name="COUNTY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07F4-7FCF-4704-AB41-81B82C48B201}">
  <dimension ref="A1:C35"/>
  <sheetViews>
    <sheetView tabSelected="1" workbookViewId="0">
      <selection activeCell="D3" sqref="D3"/>
    </sheetView>
  </sheetViews>
  <sheetFormatPr defaultRowHeight="15" x14ac:dyDescent="0.25"/>
  <cols>
    <col min="2" max="2" width="34.140625" bestFit="1" customWidth="1"/>
    <col min="3" max="3" width="15.42578125" style="108" customWidth="1"/>
  </cols>
  <sheetData>
    <row r="1" spans="1:3" x14ac:dyDescent="0.25">
      <c r="A1">
        <v>2025</v>
      </c>
    </row>
    <row r="2" spans="1:3" x14ac:dyDescent="0.25">
      <c r="B2" s="5"/>
      <c r="C2" s="111"/>
    </row>
    <row r="3" spans="1:3" x14ac:dyDescent="0.25">
      <c r="B3" s="3" t="s">
        <v>43</v>
      </c>
      <c r="C3" s="109" t="s">
        <v>44</v>
      </c>
    </row>
    <row r="4" spans="1:3" x14ac:dyDescent="0.25">
      <c r="B4" s="4"/>
    </row>
    <row r="5" spans="1:3" x14ac:dyDescent="0.25">
      <c r="B5" s="4" t="s">
        <v>27</v>
      </c>
      <c r="C5" s="108">
        <v>0.7143547026</v>
      </c>
    </row>
    <row r="6" spans="1:3" x14ac:dyDescent="0.25">
      <c r="B6" s="4"/>
    </row>
    <row r="7" spans="1:3" x14ac:dyDescent="0.25">
      <c r="B7" s="4" t="s">
        <v>28</v>
      </c>
      <c r="C7" s="108">
        <v>1.3046932416999999</v>
      </c>
    </row>
    <row r="8" spans="1:3" x14ac:dyDescent="0.25">
      <c r="B8" s="4"/>
    </row>
    <row r="9" spans="1:3" x14ac:dyDescent="0.25">
      <c r="B9" s="4" t="s">
        <v>29</v>
      </c>
      <c r="C9" s="108">
        <v>1.8112974033</v>
      </c>
    </row>
    <row r="10" spans="1:3" x14ac:dyDescent="0.25">
      <c r="B10" s="4"/>
    </row>
    <row r="11" spans="1:3" x14ac:dyDescent="0.25">
      <c r="B11" s="4" t="s">
        <v>30</v>
      </c>
      <c r="C11" s="108">
        <v>1.7821084819999999</v>
      </c>
    </row>
    <row r="12" spans="1:3" x14ac:dyDescent="0.25">
      <c r="B12" s="4"/>
    </row>
    <row r="13" spans="1:3" x14ac:dyDescent="0.25">
      <c r="B13" s="4" t="s">
        <v>31</v>
      </c>
      <c r="C13" s="108">
        <v>1.1419540122</v>
      </c>
    </row>
    <row r="14" spans="1:3" x14ac:dyDescent="0.25">
      <c r="B14" s="4"/>
    </row>
    <row r="15" spans="1:3" x14ac:dyDescent="0.25">
      <c r="B15" s="4" t="s">
        <v>32</v>
      </c>
      <c r="C15" s="108">
        <v>0.78881362523599996</v>
      </c>
    </row>
    <row r="16" spans="1:3" x14ac:dyDescent="0.25">
      <c r="B16" s="4"/>
    </row>
    <row r="17" spans="2:3" x14ac:dyDescent="0.25">
      <c r="B17" s="4" t="s">
        <v>33</v>
      </c>
      <c r="C17" s="108">
        <v>1.0015081007</v>
      </c>
    </row>
    <row r="18" spans="2:3" x14ac:dyDescent="0.25">
      <c r="B18" s="4"/>
    </row>
    <row r="19" spans="2:3" x14ac:dyDescent="0.25">
      <c r="B19" s="4" t="s">
        <v>34</v>
      </c>
      <c r="C19" s="108">
        <v>1.2780547163</v>
      </c>
    </row>
    <row r="20" spans="2:3" x14ac:dyDescent="0.25">
      <c r="B20" s="4"/>
    </row>
    <row r="21" spans="2:3" x14ac:dyDescent="0.25">
      <c r="B21" s="4" t="s">
        <v>35</v>
      </c>
      <c r="C21" s="108">
        <v>1.5</v>
      </c>
    </row>
    <row r="22" spans="2:3" x14ac:dyDescent="0.25">
      <c r="B22" s="4"/>
    </row>
    <row r="23" spans="2:3" x14ac:dyDescent="0.25">
      <c r="B23" s="4" t="s">
        <v>36</v>
      </c>
      <c r="C23" s="108">
        <v>1.3298356531</v>
      </c>
    </row>
    <row r="24" spans="2:3" x14ac:dyDescent="0.25">
      <c r="B24" s="4"/>
    </row>
    <row r="25" spans="2:3" x14ac:dyDescent="0.25">
      <c r="B25" s="4" t="s">
        <v>37</v>
      </c>
      <c r="C25" s="108">
        <v>0.67075918759999997</v>
      </c>
    </row>
    <row r="26" spans="2:3" x14ac:dyDescent="0.25">
      <c r="B26" s="4"/>
    </row>
    <row r="27" spans="2:3" x14ac:dyDescent="0.25">
      <c r="B27" s="4" t="s">
        <v>38</v>
      </c>
      <c r="C27" s="108">
        <v>1.2273099492999999</v>
      </c>
    </row>
    <row r="28" spans="2:3" x14ac:dyDescent="0.25">
      <c r="B28" s="4"/>
    </row>
    <row r="29" spans="2:3" x14ac:dyDescent="0.25">
      <c r="B29" s="4" t="s">
        <v>39</v>
      </c>
      <c r="C29" s="108">
        <v>7.9882049199999999E-2</v>
      </c>
    </row>
    <row r="30" spans="2:3" x14ac:dyDescent="0.25">
      <c r="B30" s="4"/>
    </row>
    <row r="31" spans="2:3" x14ac:dyDescent="0.25">
      <c r="B31" s="4" t="s">
        <v>40</v>
      </c>
      <c r="C31" s="108">
        <v>0.2380463407</v>
      </c>
    </row>
    <row r="32" spans="2:3" x14ac:dyDescent="0.25">
      <c r="B32" s="4"/>
    </row>
    <row r="33" spans="2:3" x14ac:dyDescent="0.25">
      <c r="B33" s="4" t="s">
        <v>41</v>
      </c>
      <c r="C33" s="108">
        <v>0.25560132079999998</v>
      </c>
    </row>
    <row r="34" spans="2:3" x14ac:dyDescent="0.25">
      <c r="B34" s="4"/>
    </row>
    <row r="35" spans="2:3" x14ac:dyDescent="0.25">
      <c r="B35" s="4" t="s">
        <v>42</v>
      </c>
      <c r="C35" s="108">
        <v>1.115494209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03D2-F40B-467D-8F68-F50651B21FF0}">
  <dimension ref="A1:R234"/>
  <sheetViews>
    <sheetView showWhiteSpace="0" view="pageLayout" zoomScale="75" zoomScaleNormal="75" zoomScalePageLayoutView="75" workbookViewId="0">
      <selection activeCell="A2" sqref="A2:L2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138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Worksheet!C7</f>
        <v>1.3046932416999999</v>
      </c>
      <c r="I10" s="26"/>
      <c r="J10" s="27"/>
      <c r="K10" s="28"/>
      <c r="L10" s="23">
        <f>H10</f>
        <v>1.3046932416999999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2.093506866936</v>
      </c>
      <c r="I11" s="26"/>
      <c r="J11" s="32"/>
      <c r="K11" s="33"/>
      <c r="L11" s="34">
        <f>SUM(L7:L10)</f>
        <v>2.093506866936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3.8064931330640004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IF(Worksheet!C29&gt;0.5,"0.50",Worksheet!C29)</f>
        <v>7.9882049199999999E-2</v>
      </c>
      <c r="I18" s="26"/>
      <c r="J18" s="26"/>
      <c r="K18" s="26"/>
      <c r="L18" s="34">
        <f>IF($I$13&lt;=0,0,IF($I$13&lt;$H$20,($I$13/$H$20)*H18,H18))</f>
        <v>7.9882049199999999E-2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0.3179283899</v>
      </c>
      <c r="I20" s="26"/>
      <c r="J20" s="33"/>
      <c r="K20" s="33"/>
      <c r="L20" s="34">
        <f>SUM(L15:L19)</f>
        <v>0.3179283899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3.4885647431640003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3.4885647431640003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3.4885647431640003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Worksheet!C29-H18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3.4885647431640003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3.4885647431640003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3.4885647431640003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2.411435256836</v>
      </c>
      <c r="I57" s="46"/>
      <c r="J57" s="26"/>
      <c r="K57" s="33"/>
      <c r="L57" s="60">
        <f>SUM(L11+L20+L24+L25+L29+L37+L39+L41+L45+L51+L55)</f>
        <v>2.411435256836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C44:E44"/>
    <mergeCell ref="J1:L1"/>
    <mergeCell ref="A2:L2"/>
    <mergeCell ref="A3:L3"/>
    <mergeCell ref="A4:L4"/>
    <mergeCell ref="B43:G43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052D-FAFA-43D2-A4A0-91C97AB87EB8}">
  <dimension ref="A1:R234"/>
  <sheetViews>
    <sheetView showWhiteSpace="0" view="pageLayout" topLeftCell="A22" zoomScale="75" zoomScaleNormal="75" zoomScalePageLayoutView="75" workbookViewId="0">
      <selection activeCell="G23" sqref="G23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15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Worksheet!C9</f>
        <v>1.8112974033</v>
      </c>
      <c r="I10" s="26"/>
      <c r="J10" s="27"/>
      <c r="K10" s="28"/>
      <c r="L10" s="23">
        <f>H10</f>
        <v>1.8112974033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2.6001110285359998</v>
      </c>
      <c r="I11" s="26"/>
      <c r="J11" s="32"/>
      <c r="K11" s="33"/>
      <c r="L11" s="34">
        <f>SUM(L7:L10)</f>
        <v>2.6001110285359998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3.2998889714640005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IF(Worksheet!C35&gt;0.5,"0.50",Worksheet!C35)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/>
      <c r="I17" s="26"/>
      <c r="J17" s="26"/>
      <c r="K17" s="26"/>
      <c r="L17" s="34">
        <f>IF($I$13&lt;=0,0,IF($I$13&lt;$H$20,($I$13/$H$20)*H17,H17))</f>
        <v>0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0.75560132079999998</v>
      </c>
      <c r="I20" s="26"/>
      <c r="J20" s="33"/>
      <c r="K20" s="33"/>
      <c r="L20" s="34">
        <f>SUM(L15:L19)</f>
        <v>0.25560132079999998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3.0442876506640006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Worksheet!C35-'P-1'!H15</f>
        <v>0.61549420899999996</v>
      </c>
      <c r="I24" s="26"/>
      <c r="J24" s="26"/>
      <c r="K24" s="20"/>
      <c r="L24" s="34">
        <f>IF($I$22&lt;=0,0,IF($I$22&lt;$H$26,($I$22/$H$26)*H24,H24))</f>
        <v>0.61549420899999996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0.61549420899999996</v>
      </c>
      <c r="I26" s="26"/>
      <c r="J26" s="33"/>
      <c r="K26" s="33"/>
      <c r="L26" s="34">
        <f>L24+L25</f>
        <v>0.61549420899999996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2.4287934416640007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2.4287934416640007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2.4287934416640007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2.4287934416640007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2.4287934416640007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3.9712065583359997</v>
      </c>
      <c r="I57" s="46"/>
      <c r="J57" s="26"/>
      <c r="K57" s="33"/>
      <c r="L57" s="60">
        <f>SUM(L11+L20+L24+L25+L29+L37+L39+L41+L45+L51+L55)</f>
        <v>3.4712065583359997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27EA-1D9F-4EB4-8879-8D204BAEA5F1}">
  <dimension ref="A1:R234"/>
  <sheetViews>
    <sheetView showWhiteSpace="0" view="pageLayout" topLeftCell="A25" zoomScale="75" zoomScaleNormal="75" zoomScalePageLayoutView="75" workbookViewId="0">
      <selection activeCell="H57" sqref="H57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16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Worksheet!C11</f>
        <v>1.7821084819999999</v>
      </c>
      <c r="I10" s="26"/>
      <c r="J10" s="27"/>
      <c r="K10" s="28"/>
      <c r="L10" s="23">
        <f>H10</f>
        <v>1.7821084819999999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2.570922107236</v>
      </c>
      <c r="I11" s="26"/>
      <c r="J11" s="32"/>
      <c r="K11" s="33"/>
      <c r="L11" s="34">
        <f>SUM(L7:L10)</f>
        <v>2.570922107236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3.3290778927640003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/>
      <c r="I17" s="26"/>
      <c r="J17" s="26"/>
      <c r="K17" s="26"/>
      <c r="L17" s="34">
        <f>IF($I$13&lt;=0,0,IF($I$13&lt;$H$20,($I$13/$H$20)*H17,H17))</f>
        <v>0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</v>
      </c>
      <c r="I20" s="26"/>
      <c r="J20" s="33"/>
      <c r="K20" s="33"/>
      <c r="L20" s="34">
        <f>SUM(L15:L19)</f>
        <v>0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3.3290778927640003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3.3290778927640003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3.3290778927640003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3.3290778927640003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3.3290778927640003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3.3290778927640003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2.570922107236</v>
      </c>
      <c r="I57" s="46"/>
      <c r="J57" s="26"/>
      <c r="K57" s="33"/>
      <c r="L57" s="60">
        <f>SUM(L11+L20+L24+L25+L29+L37+L39+L41+L45+L51+L55)</f>
        <v>2.570922107236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E9E0-3D35-41B4-99FA-46F3F9D4F28B}">
  <dimension ref="A1:R234"/>
  <sheetViews>
    <sheetView showWhiteSpace="0" view="pageLayout" zoomScale="75" zoomScaleNormal="75" zoomScalePageLayoutView="75" workbookViewId="0">
      <selection activeCell="A2" sqref="A2:L2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17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Worksheet!C11</f>
        <v>1.7821084819999999</v>
      </c>
      <c r="I10" s="26"/>
      <c r="J10" s="27"/>
      <c r="K10" s="28"/>
      <c r="L10" s="23">
        <f>H10</f>
        <v>1.7821084819999999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2.570922107236</v>
      </c>
      <c r="I11" s="26"/>
      <c r="J11" s="32"/>
      <c r="K11" s="33"/>
      <c r="L11" s="34">
        <f>SUM(L7:L10)</f>
        <v>2.570922107236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3.3290778927640003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/>
      <c r="I17" s="26"/>
      <c r="J17" s="26"/>
      <c r="K17" s="26"/>
      <c r="L17" s="34">
        <f>IF($I$13&lt;=0,0,IF($I$13&lt;$H$20,($I$13/$H$20)*H17,H17))</f>
        <v>0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IF(Worksheet!C29&gt;0.5,"0.50",Worksheet!C29)</f>
        <v>7.9882049199999999E-2</v>
      </c>
      <c r="I18" s="26"/>
      <c r="J18" s="26"/>
      <c r="K18" s="26"/>
      <c r="L18" s="34">
        <f>IF($I$13&lt;=0,0,IF($I$13&lt;$H$20,($I$13/$H$20)*H18,H18))</f>
        <v>7.9882049199999999E-2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7.9882049199999999E-2</v>
      </c>
      <c r="I20" s="26"/>
      <c r="J20" s="33"/>
      <c r="K20" s="33"/>
      <c r="L20" s="34">
        <f>SUM(L15:L19)</f>
        <v>7.9882049199999999E-2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3.2491958435640003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3.2491958435640003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3.2491958435640003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Worksheet!C29-'R-2'!H18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3.2491958435640003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3.2491958435640003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3.2491958435640003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2.6508041564360001</v>
      </c>
      <c r="I57" s="46"/>
      <c r="J57" s="26"/>
      <c r="K57" s="33"/>
      <c r="L57" s="60">
        <f>SUM(L11+L20+L24+L25+L29+L37+L39+L41+L45+L51+L55)</f>
        <v>2.6508041564360001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209C-777C-4625-B4EF-52AF9C370F7D}">
  <dimension ref="A1:R234"/>
  <sheetViews>
    <sheetView showWhiteSpace="0" view="pageLayout" topLeftCell="A28" zoomScale="75" zoomScaleNormal="75" zoomScalePageLayoutView="75" workbookViewId="0">
      <selection activeCell="H57" sqref="H57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18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Worksheet!C11</f>
        <v>1.7821084819999999</v>
      </c>
      <c r="I10" s="26"/>
      <c r="J10" s="27"/>
      <c r="K10" s="28"/>
      <c r="L10" s="23">
        <f>H10</f>
        <v>1.7821084819999999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2.570922107236</v>
      </c>
      <c r="I11" s="26"/>
      <c r="J11" s="32"/>
      <c r="K11" s="33"/>
      <c r="L11" s="34">
        <f>SUM(L7:L10)</f>
        <v>2.570922107236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3.3290778927640003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/>
      <c r="I17" s="26"/>
      <c r="J17" s="26"/>
      <c r="K17" s="26"/>
      <c r="L17" s="34">
        <f>IF($I$13&lt;=0,0,IF($I$13&lt;$H$20,($I$13/$H$20)*H17,H17))</f>
        <v>0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IF(Worksheet!C29&gt;0.5,"0.50",Worksheet!C29)</f>
        <v>7.9882049199999999E-2</v>
      </c>
      <c r="I18" s="26"/>
      <c r="J18" s="26"/>
      <c r="K18" s="26"/>
      <c r="L18" s="34">
        <f>IF($I$13&lt;=0,0,IF($I$13&lt;$H$20,($I$13/$H$20)*H18,H18))</f>
        <v>7.9882049199999999E-2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7.9882049199999999E-2</v>
      </c>
      <c r="I20" s="26"/>
      <c r="J20" s="33"/>
      <c r="K20" s="33"/>
      <c r="L20" s="34">
        <f>SUM(L15:L19)</f>
        <v>7.9882049199999999E-2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3.2491958435640003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3.2491958435640003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3.2491958435640003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Worksheet!C29-'R-3'!H18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3.2491958435640003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3.2491958435640003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3.2491958435640003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2.6508041564360001</v>
      </c>
      <c r="I57" s="46"/>
      <c r="J57" s="26"/>
      <c r="K57" s="33"/>
      <c r="L57" s="60">
        <f>SUM(L11+L20+L24+L25+L29+L37+L39+L41+L45+L51+L55)</f>
        <v>2.6508041564360001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9169-79ED-49E9-A983-537491C40704}">
  <dimension ref="A1:R234"/>
  <sheetViews>
    <sheetView showWhiteSpace="0" view="pageLayout" topLeftCell="A25" zoomScale="75" zoomScaleNormal="75" zoomScalePageLayoutView="75" workbookViewId="0">
      <selection activeCell="H57" sqref="H57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19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Worksheet!C11</f>
        <v>1.7821084819999999</v>
      </c>
      <c r="I10" s="26"/>
      <c r="J10" s="27"/>
      <c r="K10" s="28"/>
      <c r="L10" s="23">
        <f>H10</f>
        <v>1.7821084819999999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2.570922107236</v>
      </c>
      <c r="I11" s="26"/>
      <c r="J11" s="32"/>
      <c r="K11" s="33"/>
      <c r="L11" s="34">
        <f>SUM(L7:L10)</f>
        <v>2.570922107236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3.3290778927640003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/>
      <c r="I17" s="26"/>
      <c r="J17" s="26"/>
      <c r="K17" s="26"/>
      <c r="L17" s="34">
        <f>IF($I$13&lt;=0,0,IF($I$13&lt;$H$20,($I$13/$H$20)*H17,H17))</f>
        <v>0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</v>
      </c>
      <c r="I20" s="26"/>
      <c r="J20" s="33"/>
      <c r="K20" s="33"/>
      <c r="L20" s="34">
        <f>SUM(L15:L19)</f>
        <v>0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3.3290778927640003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3.3290778927640003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3.3290778927640003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3.3290778927640003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3.3290778927640003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3.3290778927640003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2.570922107236</v>
      </c>
      <c r="I57" s="46"/>
      <c r="J57" s="26"/>
      <c r="K57" s="33"/>
      <c r="L57" s="60">
        <f>SUM(L11+L20+L24+L25+L29+L37+L39+L41+L45+L51+L55)</f>
        <v>2.570922107236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3414-9C60-49B2-9E95-2EC373C408B1}">
  <dimension ref="A1:R234"/>
  <sheetViews>
    <sheetView showWhiteSpace="0" view="pageLayout" topLeftCell="A25" zoomScale="75" zoomScaleNormal="75" zoomScalePageLayoutView="75" workbookViewId="0">
      <selection activeCell="A2" sqref="A2:L2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20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Worksheet!C11</f>
        <v>1.7821084819999999</v>
      </c>
      <c r="I10" s="26"/>
      <c r="J10" s="27"/>
      <c r="K10" s="28"/>
      <c r="L10" s="23">
        <f>H10</f>
        <v>1.7821084819999999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2.570922107236</v>
      </c>
      <c r="I11" s="26"/>
      <c r="J11" s="32"/>
      <c r="K11" s="33"/>
      <c r="L11" s="34">
        <f>SUM(L7:L10)</f>
        <v>2.570922107236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3.3290778927640003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/>
      <c r="I17" s="26"/>
      <c r="J17" s="26"/>
      <c r="K17" s="26"/>
      <c r="L17" s="34">
        <f>IF($I$13&lt;=0,0,IF($I$13&lt;$H$20,($I$13/$H$20)*H17,H17))</f>
        <v>0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IF(Worksheet!C29&gt;0.5,"0.50",Worksheet!C29)</f>
        <v>7.9882049199999999E-2</v>
      </c>
      <c r="I18" s="26"/>
      <c r="J18" s="26"/>
      <c r="K18" s="26"/>
      <c r="L18" s="34">
        <f>IF($I$13&lt;=0,0,IF($I$13&lt;$H$20,($I$13/$H$20)*H18,H18))</f>
        <v>7.9882049199999999E-2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7.9882049199999999E-2</v>
      </c>
      <c r="I20" s="26"/>
      <c r="J20" s="33"/>
      <c r="K20" s="33"/>
      <c r="L20" s="34">
        <f>SUM(L15:L19)</f>
        <v>7.9882049199999999E-2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3.2491958435640003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3.2491958435640003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3.2491958435640003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Worksheet!C29-'R-8'!H18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3.2491958435640003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3.2491958435640003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3.2491958435640003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2.6508041564360001</v>
      </c>
      <c r="I57" s="46"/>
      <c r="J57" s="26"/>
      <c r="K57" s="33"/>
      <c r="L57" s="60">
        <f>SUM(L11+L20+L24+L25+L29+L37+L39+L41+L45+L51+L55)</f>
        <v>2.6508041564360001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357D-C3F4-4FD9-A474-D3A27E59D5E7}">
  <dimension ref="A1:R234"/>
  <sheetViews>
    <sheetView showWhiteSpace="0" view="pageLayout" topLeftCell="A22" zoomScale="75" zoomScaleNormal="75" zoomScalePageLayoutView="75" workbookViewId="0">
      <selection activeCell="A2" sqref="A2:L2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21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Worksheet!C11</f>
        <v>1.7821084819999999</v>
      </c>
      <c r="I10" s="26"/>
      <c r="J10" s="27"/>
      <c r="K10" s="28"/>
      <c r="L10" s="23">
        <f>H10</f>
        <v>1.7821084819999999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2.570922107236</v>
      </c>
      <c r="I11" s="26"/>
      <c r="J11" s="32"/>
      <c r="K11" s="33"/>
      <c r="L11" s="34">
        <f>SUM(L7:L10)</f>
        <v>2.570922107236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3.3290778927640003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/>
      <c r="I17" s="26"/>
      <c r="J17" s="26"/>
      <c r="K17" s="26"/>
      <c r="L17" s="34">
        <f>IF($I$13&lt;=0,0,IF($I$13&lt;$H$20,($I$13/$H$20)*H17,H17))</f>
        <v>0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IF(Worksheet!C29&gt;0.5,"0.50",Worksheet!C29)</f>
        <v>7.9882049199999999E-2</v>
      </c>
      <c r="I18" s="26"/>
      <c r="J18" s="26"/>
      <c r="K18" s="26"/>
      <c r="L18" s="34">
        <f>IF($I$13&lt;=0,0,IF($I$13&lt;$H$20,($I$13/$H$20)*H18,H18))</f>
        <v>7.9882049199999999E-2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7.9882049199999999E-2</v>
      </c>
      <c r="I20" s="26"/>
      <c r="J20" s="33"/>
      <c r="K20" s="33"/>
      <c r="L20" s="34">
        <f>SUM(L15:L19)</f>
        <v>7.9882049199999999E-2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3.2491958435640003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3.2491958435640003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3.2491958435640003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Worksheet!C29-'R-11'!H18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3.2491958435640003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3.2491958435640003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3.2491958435640003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2.6508041564360001</v>
      </c>
      <c r="I57" s="46"/>
      <c r="J57" s="26"/>
      <c r="K57" s="33"/>
      <c r="L57" s="60">
        <f>SUM(L11+L20+L24+L25+L29+L37+L39+L41+L45+L51+L55)</f>
        <v>2.6508041564360001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D13-F37D-4971-A4A2-EA002A3123E6}">
  <dimension ref="A1:R234"/>
  <sheetViews>
    <sheetView showWhiteSpace="0" view="pageLayout" zoomScale="75" zoomScaleNormal="75" zoomScalePageLayoutView="75" workbookViewId="0">
      <selection activeCell="H7" sqref="H7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22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Worksheet!C11</f>
        <v>1.7821084819999999</v>
      </c>
      <c r="I10" s="26"/>
      <c r="J10" s="27"/>
      <c r="K10" s="28"/>
      <c r="L10" s="23">
        <f>H10</f>
        <v>1.7821084819999999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2.570922107236</v>
      </c>
      <c r="I11" s="26"/>
      <c r="J11" s="32"/>
      <c r="K11" s="33"/>
      <c r="L11" s="34">
        <f>SUM(L7:L10)</f>
        <v>2.570922107236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3.3290778927640003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/>
      <c r="I17" s="26"/>
      <c r="J17" s="26"/>
      <c r="K17" s="26"/>
      <c r="L17" s="34">
        <f>IF($I$13&lt;=0,0,IF($I$13&lt;$H$20,($I$13/$H$20)*H17,H17))</f>
        <v>0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IF(Worksheet!C29&gt;0.5,"0.50",Worksheet!C29)</f>
        <v>7.9882049199999999E-2</v>
      </c>
      <c r="I18" s="26"/>
      <c r="J18" s="26"/>
      <c r="K18" s="26"/>
      <c r="L18" s="34">
        <f>IF($I$13&lt;=0,0,IF($I$13&lt;$H$20,($I$13/$H$20)*H18,H18))</f>
        <v>7.9882049199999999E-2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7.9882049199999999E-2</v>
      </c>
      <c r="I20" s="26"/>
      <c r="J20" s="33"/>
      <c r="K20" s="33"/>
      <c r="L20" s="34">
        <f>SUM(L15:L19)</f>
        <v>7.9882049199999999E-2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3.2491958435640003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3.2491958435640003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3.2491958435640003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Worksheet!C29-'R-12'!H18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3.2491958435640003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3.2491958435640003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3.2491958435640003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2.6508041564360001</v>
      </c>
      <c r="I57" s="46"/>
      <c r="J57" s="26"/>
      <c r="K57" s="33"/>
      <c r="L57" s="60">
        <f>SUM(L11+L20+L24+L25+L29+L37+L39+L41+L45+L51+L55)</f>
        <v>2.6508041564360001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1997-BD27-4782-B259-65C02CE31DC2}">
  <dimension ref="A1:R234"/>
  <sheetViews>
    <sheetView showWhiteSpace="0" view="pageLayout" zoomScale="75" zoomScaleNormal="75" zoomScalePageLayoutView="75" workbookViewId="0">
      <selection activeCell="H7" sqref="H7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139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Worksheet!C11</f>
        <v>1.7821084819999999</v>
      </c>
      <c r="I10" s="26"/>
      <c r="J10" s="27"/>
      <c r="K10" s="28"/>
      <c r="L10" s="23">
        <f>H10</f>
        <v>1.7821084819999999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2.570922107236</v>
      </c>
      <c r="I11" s="26"/>
      <c r="J11" s="32"/>
      <c r="K11" s="33"/>
      <c r="L11" s="34">
        <f>SUM(L7:L10)</f>
        <v>2.570922107236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3.3290778927640003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/>
      <c r="I17" s="26"/>
      <c r="J17" s="26"/>
      <c r="K17" s="26"/>
      <c r="L17" s="34">
        <f>IF($I$13&lt;=0,0,IF($I$13&lt;$H$20,($I$13/$H$20)*H17,H17))</f>
        <v>0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IF(Worksheet!C29&gt;0.5,"0.50",Worksheet!C29)</f>
        <v>7.9882049199999999E-2</v>
      </c>
      <c r="I18" s="26"/>
      <c r="J18" s="26"/>
      <c r="K18" s="26"/>
      <c r="L18" s="34">
        <f>IF($I$13&lt;=0,0,IF($I$13&lt;$H$20,($I$13/$H$20)*H18,H18))</f>
        <v>7.9882049199999999E-2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7.9882049199999999E-2</v>
      </c>
      <c r="I20" s="26"/>
      <c r="J20" s="33"/>
      <c r="K20" s="33"/>
      <c r="L20" s="34">
        <f>SUM(L15:L19)</f>
        <v>7.9882049199999999E-2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3.2491958435640003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3.2491958435640003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3.2491958435640003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Worksheet!C29-'R-13'!H18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3.2491958435640003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3.2491958435640003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3.2491958435640003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2.6508041564360001</v>
      </c>
      <c r="I57" s="46"/>
      <c r="J57" s="26"/>
      <c r="K57" s="33"/>
      <c r="L57" s="60">
        <f>SUM(L11+L20+L24+L25+L29+L37+L39+L41+L45+L51+L55)</f>
        <v>2.6508041564360001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C44:E44"/>
    <mergeCell ref="J1:L1"/>
    <mergeCell ref="A2:L2"/>
    <mergeCell ref="A3:L3"/>
    <mergeCell ref="A4:L4"/>
    <mergeCell ref="B43:G43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003B-4A14-4011-A119-D3A0CF76A5C5}">
  <dimension ref="B2:K107"/>
  <sheetViews>
    <sheetView zoomScaleNormal="100" workbookViewId="0">
      <pane ySplit="4" topLeftCell="A5" activePane="bottomLeft" state="frozen"/>
      <selection pane="bottomLeft" activeCell="G2" sqref="G2"/>
    </sheetView>
  </sheetViews>
  <sheetFormatPr defaultRowHeight="15" x14ac:dyDescent="0.25"/>
  <cols>
    <col min="3" max="3" width="16.85546875" customWidth="1"/>
    <col min="4" max="4" width="11.5703125" style="108" bestFit="1" customWidth="1"/>
    <col min="5" max="5" width="12" style="108" customWidth="1"/>
    <col min="6" max="9" width="12" style="108" bestFit="1" customWidth="1"/>
  </cols>
  <sheetData>
    <row r="2" spans="2:11" ht="23.25" x14ac:dyDescent="0.35">
      <c r="B2" s="92" t="s">
        <v>136</v>
      </c>
      <c r="C2" s="92"/>
      <c r="D2" s="110"/>
      <c r="E2" s="112">
        <f>Worksheet!A1</f>
        <v>2025</v>
      </c>
      <c r="F2" s="110" t="s">
        <v>137</v>
      </c>
      <c r="G2" s="110"/>
      <c r="H2" s="110"/>
      <c r="I2" s="110"/>
    </row>
    <row r="4" spans="2:11" x14ac:dyDescent="0.25">
      <c r="B4" s="3" t="s">
        <v>26</v>
      </c>
      <c r="C4" s="3" t="s">
        <v>25</v>
      </c>
      <c r="D4" s="109" t="s">
        <v>1</v>
      </c>
      <c r="E4" s="109" t="s">
        <v>2</v>
      </c>
      <c r="F4" s="109" t="s">
        <v>3</v>
      </c>
      <c r="G4" s="109" t="s">
        <v>4</v>
      </c>
      <c r="H4" s="109" t="s">
        <v>5</v>
      </c>
      <c r="I4" s="109" t="s">
        <v>6</v>
      </c>
    </row>
    <row r="5" spans="2:11" x14ac:dyDescent="0.25">
      <c r="B5" s="2" t="s">
        <v>7</v>
      </c>
      <c r="C5" s="1">
        <f>SUM(Table2[[#This Row],[ROAD]:[COUNTY ]])</f>
        <v>3.496815989336</v>
      </c>
      <c r="E5" s="108">
        <f>Worksheet!C21</f>
        <v>1.5</v>
      </c>
      <c r="F5" s="108">
        <f>Worksheet!C31</f>
        <v>0.2380463407</v>
      </c>
      <c r="G5" s="108">
        <f>Worksheet!C33</f>
        <v>0.25560132079999998</v>
      </c>
      <c r="H5" s="108">
        <f>Worksheet!C5</f>
        <v>0.7143547026</v>
      </c>
      <c r="I5" s="108">
        <f>Worksheet!C15</f>
        <v>0.78881362523599996</v>
      </c>
      <c r="K5" t="str">
        <f>IF(Table2[[#This Row],[CONSOLIDATED]]&gt;5.9,"Look at this one - went over the limit","okay - not over the limit")</f>
        <v>okay - not over the limit</v>
      </c>
    </row>
    <row r="6" spans="2:11" x14ac:dyDescent="0.25">
      <c r="B6" s="2" t="s">
        <v>8</v>
      </c>
      <c r="C6" s="1"/>
    </row>
    <row r="7" spans="2:11" x14ac:dyDescent="0.25">
      <c r="B7" s="2" t="s">
        <v>9</v>
      </c>
      <c r="C7" s="1">
        <f>SUM(Table2[[#This Row],[ROAD]:[COUNTY ]])</f>
        <v>3.2412146685360002</v>
      </c>
      <c r="E7" s="108">
        <f>Worksheet!C21</f>
        <v>1.5</v>
      </c>
      <c r="F7" s="108">
        <f>Worksheet!C31</f>
        <v>0.2380463407</v>
      </c>
      <c r="H7" s="108">
        <f>Worksheet!C5</f>
        <v>0.7143547026</v>
      </c>
      <c r="I7" s="108">
        <f>Worksheet!C15</f>
        <v>0.78881362523599996</v>
      </c>
      <c r="K7" t="str">
        <f>IF(Table2[[#This Row],[CONSOLIDATED]]&gt;5.9,"Look at this one - went over the limit","okay - not over the limit")</f>
        <v>okay - not over the limit</v>
      </c>
    </row>
    <row r="8" spans="2:11" x14ac:dyDescent="0.25">
      <c r="B8" s="2" t="s">
        <v>0</v>
      </c>
      <c r="C8" s="1"/>
    </row>
    <row r="9" spans="2:11" x14ac:dyDescent="0.25">
      <c r="B9" s="2" t="s">
        <v>10</v>
      </c>
      <c r="C9" s="1">
        <f>SUM(Table2[[#This Row],[ROAD]:[COUNTY ]])</f>
        <v>2.3315532076359999</v>
      </c>
      <c r="F9" s="108">
        <f>Worksheet!C31</f>
        <v>0.2380463407</v>
      </c>
      <c r="H9" s="108">
        <f>Worksheet!C7</f>
        <v>1.3046932416999999</v>
      </c>
      <c r="I9" s="108">
        <f>Worksheet!C15</f>
        <v>0.78881362523599996</v>
      </c>
      <c r="K9" t="str">
        <f>IF(Table2[[#This Row],[CONSOLIDATED]]&gt;5.9,"Look at this one - went over the limit","okay - not over the limit")</f>
        <v>okay - not over the limit</v>
      </c>
    </row>
    <row r="10" spans="2:11" x14ac:dyDescent="0.25">
      <c r="B10" s="2" t="s">
        <v>0</v>
      </c>
      <c r="C10" s="1"/>
    </row>
    <row r="11" spans="2:11" x14ac:dyDescent="0.25">
      <c r="B11" s="2" t="s">
        <v>11</v>
      </c>
      <c r="C11" s="1">
        <f>SUM(Table2[[#This Row],[ROAD]:[COUNTY ]])</f>
        <v>2.411435256836</v>
      </c>
      <c r="F11" s="108">
        <f>Worksheet!C31</f>
        <v>0.2380463407</v>
      </c>
      <c r="G11" s="108">
        <f>Worksheet!C29</f>
        <v>7.9882049199999999E-2</v>
      </c>
      <c r="H11" s="108">
        <f>Worksheet!C7</f>
        <v>1.3046932416999999</v>
      </c>
      <c r="I11" s="108">
        <f>Worksheet!C15</f>
        <v>0.78881362523599996</v>
      </c>
      <c r="K11" t="str">
        <f>IF(Table2[[#This Row],[CONSOLIDATED]]&gt;5.9,"Look at this one - went over the limit","okay - not over the limit")</f>
        <v>okay - not over the limit</v>
      </c>
    </row>
    <row r="12" spans="2:11" x14ac:dyDescent="0.25">
      <c r="B12" s="2" t="s">
        <v>0</v>
      </c>
      <c r="C12" s="1"/>
    </row>
    <row r="13" spans="2:11" x14ac:dyDescent="0.25">
      <c r="B13" s="2" t="s">
        <v>12</v>
      </c>
      <c r="C13" s="1">
        <f>SUM(Table2[[#This Row],[ROAD]:[COUNTY ]])</f>
        <v>2.411435256836</v>
      </c>
      <c r="F13" s="108">
        <f>Worksheet!C31</f>
        <v>0.2380463407</v>
      </c>
      <c r="G13" s="108">
        <f>Worksheet!C29</f>
        <v>7.9882049199999999E-2</v>
      </c>
      <c r="H13" s="108">
        <f>Worksheet!C7</f>
        <v>1.3046932416999999</v>
      </c>
      <c r="I13" s="108">
        <f>Worksheet!C15</f>
        <v>0.78881362523599996</v>
      </c>
      <c r="K13" t="str">
        <f>IF(Table2[[#This Row],[CONSOLIDATED]]&gt;5.9,"Look at this one - went over the limit","okay - not over the limit")</f>
        <v>okay - not over the limit</v>
      </c>
    </row>
    <row r="14" spans="2:11" x14ac:dyDescent="0.25">
      <c r="B14" s="2" t="s">
        <v>0</v>
      </c>
      <c r="C14" s="1"/>
    </row>
    <row r="15" spans="2:11" x14ac:dyDescent="0.25">
      <c r="B15" s="2" t="s">
        <v>13</v>
      </c>
      <c r="C15" s="1">
        <f>SUM(Table2[[#This Row],[ROAD]:[COUNTY ]])</f>
        <v>2.411435256836</v>
      </c>
      <c r="F15" s="108">
        <f>Worksheet!C31</f>
        <v>0.2380463407</v>
      </c>
      <c r="G15" s="108">
        <f>Worksheet!C29</f>
        <v>7.9882049199999999E-2</v>
      </c>
      <c r="H15" s="108">
        <f>Worksheet!C7</f>
        <v>1.3046932416999999</v>
      </c>
      <c r="I15" s="108">
        <f>Worksheet!C15</f>
        <v>0.78881362523599996</v>
      </c>
      <c r="K15" t="str">
        <f>IF(Table2[[#This Row],[CONSOLIDATED]]&gt;5.9,"Look at this one - went over the limit","okay - not over the limit")</f>
        <v>okay - not over the limit</v>
      </c>
    </row>
    <row r="16" spans="2:11" x14ac:dyDescent="0.25">
      <c r="B16" s="2"/>
      <c r="C16" s="1"/>
    </row>
    <row r="17" spans="2:11" x14ac:dyDescent="0.25">
      <c r="B17" s="2" t="s">
        <v>14</v>
      </c>
      <c r="C17" s="1">
        <f>SUM(Table2[[#This Row],[ROAD]:[COUNTY ]])</f>
        <v>2.411435256836</v>
      </c>
      <c r="F17" s="108">
        <f>Worksheet!C31</f>
        <v>0.2380463407</v>
      </c>
      <c r="G17" s="108">
        <f>Worksheet!C29</f>
        <v>7.9882049199999999E-2</v>
      </c>
      <c r="H17" s="108">
        <f>Worksheet!C7</f>
        <v>1.3046932416999999</v>
      </c>
      <c r="I17" s="108">
        <f>Worksheet!C15</f>
        <v>0.78881362523599996</v>
      </c>
      <c r="K17" t="str">
        <f>IF(Table2[[#This Row],[CONSOLIDATED]]&gt;5.9,"Look at this one - went over the limit","okay - not over the limit")</f>
        <v>okay - not over the limit</v>
      </c>
    </row>
    <row r="18" spans="2:11" x14ac:dyDescent="0.25">
      <c r="B18" s="2"/>
      <c r="C18" s="1"/>
    </row>
    <row r="19" spans="2:11" x14ac:dyDescent="0.25">
      <c r="B19" s="93" t="s">
        <v>138</v>
      </c>
      <c r="C19" s="1">
        <f>SUM(Table2[[#This Row],[ROAD]:[COUNTY ]])</f>
        <v>2.411435256836</v>
      </c>
      <c r="F19" s="108">
        <f>Worksheet!C31</f>
        <v>0.2380463407</v>
      </c>
      <c r="G19" s="108">
        <f>Worksheet!C29</f>
        <v>7.9882049199999999E-2</v>
      </c>
      <c r="H19" s="108">
        <f>Worksheet!C7</f>
        <v>1.3046932416999999</v>
      </c>
      <c r="I19" s="108">
        <f>Worksheet!C15</f>
        <v>0.78881362523599996</v>
      </c>
      <c r="K19" t="str">
        <f>IF(Table2[[#This Row],[CONSOLIDATED]]&gt;5.9,"Look at this one - went over the limit","okay - not over the limit")</f>
        <v>okay - not over the limit</v>
      </c>
    </row>
    <row r="20" spans="2:11" x14ac:dyDescent="0.25">
      <c r="B20" s="93"/>
      <c r="C20" s="1"/>
    </row>
    <row r="21" spans="2:11" x14ac:dyDescent="0.25">
      <c r="B21" s="2" t="s">
        <v>15</v>
      </c>
      <c r="C21" s="1">
        <f>SUM(Table2[[#This Row],[ROAD]:[COUNTY ]])</f>
        <v>3.9712065583360001</v>
      </c>
      <c r="E21" s="108">
        <f>Worksheet!C35</f>
        <v>1.115494209</v>
      </c>
      <c r="G21" s="108">
        <f>Worksheet!C33</f>
        <v>0.25560132079999998</v>
      </c>
      <c r="H21" s="108">
        <f>Worksheet!C9</f>
        <v>1.8112974033</v>
      </c>
      <c r="I21" s="108">
        <f>Worksheet!C15</f>
        <v>0.78881362523599996</v>
      </c>
      <c r="K21" t="str">
        <f>IF(Table2[[#This Row],[CONSOLIDATED]]&gt;5.9,"Look at this one - went over the limit","okay - not over the limit")</f>
        <v>okay - not over the limit</v>
      </c>
    </row>
    <row r="22" spans="2:11" x14ac:dyDescent="0.25">
      <c r="B22" s="2" t="s">
        <v>0</v>
      </c>
      <c r="C22" s="1"/>
    </row>
    <row r="23" spans="2:11" x14ac:dyDescent="0.25">
      <c r="B23" s="2" t="s">
        <v>16</v>
      </c>
      <c r="C23" s="1">
        <f>SUM(Table2[[#This Row],[ROAD]:[COUNTY ]])</f>
        <v>2.570922107236</v>
      </c>
      <c r="H23" s="108">
        <f>Worksheet!C11</f>
        <v>1.7821084819999999</v>
      </c>
      <c r="I23" s="108">
        <f>Worksheet!C15</f>
        <v>0.78881362523599996</v>
      </c>
      <c r="K23" t="str">
        <f>IF(Table2[[#This Row],[CONSOLIDATED]]&gt;5.9,"Look at this one - went over the limit","okay - not over the limit")</f>
        <v>okay - not over the limit</v>
      </c>
    </row>
    <row r="24" spans="2:11" x14ac:dyDescent="0.25">
      <c r="B24" s="2" t="s">
        <v>8</v>
      </c>
      <c r="C24" s="1"/>
    </row>
    <row r="25" spans="2:11" x14ac:dyDescent="0.25">
      <c r="B25" s="2" t="s">
        <v>17</v>
      </c>
      <c r="C25" s="1">
        <f>SUM(Table2[[#This Row],[ROAD]:[COUNTY ]])</f>
        <v>2.6508041564360001</v>
      </c>
      <c r="G25" s="108">
        <f>Worksheet!C29</f>
        <v>7.9882049199999999E-2</v>
      </c>
      <c r="H25" s="108">
        <f>Worksheet!C11</f>
        <v>1.7821084819999999</v>
      </c>
      <c r="I25" s="108">
        <f>Worksheet!C15</f>
        <v>0.78881362523599996</v>
      </c>
      <c r="K25" t="str">
        <f>IF(Table2[[#This Row],[CONSOLIDATED]]&gt;5.9,"Look at this one - went over the limit","okay - not over the limit")</f>
        <v>okay - not over the limit</v>
      </c>
    </row>
    <row r="26" spans="2:11" x14ac:dyDescent="0.25">
      <c r="B26" s="2" t="s">
        <v>0</v>
      </c>
      <c r="C26" s="1"/>
    </row>
    <row r="27" spans="2:11" x14ac:dyDescent="0.25">
      <c r="B27" s="2" t="s">
        <v>18</v>
      </c>
      <c r="C27" s="1">
        <f>SUM(Table2[[#This Row],[ROAD]:[COUNTY ]])</f>
        <v>2.6508041564360001</v>
      </c>
      <c r="G27" s="108">
        <f>Worksheet!C29</f>
        <v>7.9882049199999999E-2</v>
      </c>
      <c r="H27" s="108">
        <f>Worksheet!C11</f>
        <v>1.7821084819999999</v>
      </c>
      <c r="I27" s="108">
        <f>Worksheet!C15</f>
        <v>0.78881362523599996</v>
      </c>
      <c r="K27" t="str">
        <f>IF(Table2[[#This Row],[CONSOLIDATED]]&gt;5.9,"Look at this one - went over the limit","okay - not over the limit")</f>
        <v>okay - not over the limit</v>
      </c>
    </row>
    <row r="28" spans="2:11" x14ac:dyDescent="0.25">
      <c r="B28" s="2" t="s">
        <v>0</v>
      </c>
      <c r="C28" s="1"/>
    </row>
    <row r="29" spans="2:11" x14ac:dyDescent="0.25">
      <c r="B29" s="2" t="s">
        <v>19</v>
      </c>
      <c r="C29" s="1">
        <f>SUM(Table2[[#This Row],[ROAD]:[COUNTY ]])</f>
        <v>2.570922107236</v>
      </c>
      <c r="H29" s="108">
        <f>Worksheet!C11</f>
        <v>1.7821084819999999</v>
      </c>
      <c r="I29" s="108">
        <f>Worksheet!C15</f>
        <v>0.78881362523599996</v>
      </c>
      <c r="K29" t="str">
        <f>IF(Table2[[#This Row],[CONSOLIDATED]]&gt;5.9,"Look at this one - went over the limit","okay - not over the limit")</f>
        <v>okay - not over the limit</v>
      </c>
    </row>
    <row r="30" spans="2:11" x14ac:dyDescent="0.25">
      <c r="B30" s="2"/>
      <c r="C30" s="1"/>
    </row>
    <row r="31" spans="2:11" x14ac:dyDescent="0.25">
      <c r="B31" s="2" t="s">
        <v>20</v>
      </c>
      <c r="C31" s="1">
        <f>SUM(Table2[[#This Row],[ROAD]:[COUNTY ]])</f>
        <v>2.6508041564360001</v>
      </c>
      <c r="G31" s="108">
        <f>Worksheet!C29</f>
        <v>7.9882049199999999E-2</v>
      </c>
      <c r="H31" s="108">
        <f>Worksheet!C11</f>
        <v>1.7821084819999999</v>
      </c>
      <c r="I31" s="108">
        <f>Worksheet!C15</f>
        <v>0.78881362523599996</v>
      </c>
      <c r="K31" t="str">
        <f>IF(Table2[[#This Row],[CONSOLIDATED]]&gt;5.9,"Look at this one - went over the limit","okay - not over the limit")</f>
        <v>okay - not over the limit</v>
      </c>
    </row>
    <row r="32" spans="2:11" x14ac:dyDescent="0.25">
      <c r="B32" s="2"/>
      <c r="C32" s="1"/>
    </row>
    <row r="33" spans="2:11" x14ac:dyDescent="0.25">
      <c r="B33" s="2" t="s">
        <v>21</v>
      </c>
      <c r="C33" s="1">
        <f>SUM(Table2[[#This Row],[ROAD]:[COUNTY ]])</f>
        <v>2.6508041564360001</v>
      </c>
      <c r="G33" s="108">
        <f>Worksheet!C29</f>
        <v>7.9882049199999999E-2</v>
      </c>
      <c r="H33" s="108">
        <f>Worksheet!C11</f>
        <v>1.7821084819999999</v>
      </c>
      <c r="I33" s="108">
        <f>Worksheet!C15</f>
        <v>0.78881362523599996</v>
      </c>
      <c r="K33" t="str">
        <f>IF(Table2[[#This Row],[CONSOLIDATED]]&gt;5.9,"Look at this one - went over the limit","okay - not over the limit")</f>
        <v>okay - not over the limit</v>
      </c>
    </row>
    <row r="34" spans="2:11" x14ac:dyDescent="0.25">
      <c r="B34" s="2"/>
      <c r="C34" s="1"/>
    </row>
    <row r="35" spans="2:11" x14ac:dyDescent="0.25">
      <c r="B35" s="2" t="s">
        <v>22</v>
      </c>
      <c r="C35" s="1">
        <f>SUM(Table2[[#This Row],[ROAD]:[COUNTY ]])</f>
        <v>2.6508041564360001</v>
      </c>
      <c r="G35" s="108">
        <f>Worksheet!C29</f>
        <v>7.9882049199999999E-2</v>
      </c>
      <c r="H35" s="108">
        <f>Worksheet!C11</f>
        <v>1.7821084819999999</v>
      </c>
      <c r="I35" s="108">
        <f>Worksheet!C15</f>
        <v>0.78881362523599996</v>
      </c>
      <c r="K35" t="str">
        <f>IF(Table2[[#This Row],[CONSOLIDATED]]&gt;5.9,"Look at this one - went over the limit","okay - not over the limit")</f>
        <v>okay - not over the limit</v>
      </c>
    </row>
    <row r="36" spans="2:11" x14ac:dyDescent="0.25">
      <c r="B36" s="93"/>
      <c r="C36" s="1"/>
    </row>
    <row r="37" spans="2:11" x14ac:dyDescent="0.25">
      <c r="B37" s="93" t="s">
        <v>139</v>
      </c>
      <c r="C37" s="1">
        <f>SUM(Table2[[#This Row],[ROAD]:[COUNTY ]])</f>
        <v>2.6508041564360001</v>
      </c>
      <c r="G37" s="108">
        <f>Worksheet!C29</f>
        <v>7.9882049199999999E-2</v>
      </c>
      <c r="H37" s="108">
        <f>Worksheet!C11</f>
        <v>1.7821084819999999</v>
      </c>
      <c r="I37" s="108">
        <f>Worksheet!C15</f>
        <v>0.78881362523599996</v>
      </c>
      <c r="K37" t="str">
        <f>IF(Table2[[#This Row],[CONSOLIDATED]]&gt;5.9,"Look at this one - went over the limit","okay - not over the limit")</f>
        <v>okay - not over the limit</v>
      </c>
    </row>
    <row r="38" spans="2:11" x14ac:dyDescent="0.25">
      <c r="B38" s="2" t="s">
        <v>0</v>
      </c>
      <c r="C38" s="1"/>
    </row>
    <row r="39" spans="2:11" x14ac:dyDescent="0.25">
      <c r="B39" s="2" t="s">
        <v>23</v>
      </c>
      <c r="C39" s="1">
        <f>SUM(Table2[[#This Row],[ROAD]:[COUNTY ]])</f>
        <v>3.2606032905360003</v>
      </c>
      <c r="E39" s="108">
        <f>Worksheet!C23</f>
        <v>1.3298356531</v>
      </c>
      <c r="H39" s="108">
        <f>Worksheet!C13</f>
        <v>1.1419540122</v>
      </c>
      <c r="I39" s="108">
        <f>Worksheet!C15</f>
        <v>0.78881362523599996</v>
      </c>
      <c r="K39" t="str">
        <f>IF(Table2[[#This Row],[CONSOLIDATED]]&gt;5.9,"Look at this one - went over the limit","okay - not over the limit")</f>
        <v>okay - not over the limit</v>
      </c>
    </row>
    <row r="40" spans="2:11" x14ac:dyDescent="0.25">
      <c r="B40" s="2" t="s">
        <v>0</v>
      </c>
      <c r="C40" s="1"/>
    </row>
    <row r="41" spans="2:11" x14ac:dyDescent="0.25">
      <c r="B41" s="2" t="s">
        <v>24</v>
      </c>
      <c r="C41" s="1">
        <f>SUM(Table2[[#This Row],[ROAD]:[COUNTY ]])</f>
        <v>3.2606032905360003</v>
      </c>
      <c r="E41" s="108">
        <f>Worksheet!C23</f>
        <v>1.3298356531</v>
      </c>
      <c r="H41" s="108">
        <f>Worksheet!C13</f>
        <v>1.1419540122</v>
      </c>
      <c r="I41" s="108">
        <f>Worksheet!C15</f>
        <v>0.78881362523599996</v>
      </c>
      <c r="K41" t="str">
        <f>IF(Table2[[#This Row],[CONSOLIDATED]]&gt;5.9,"Look at this one - went over the limit","okay - not over the limit")</f>
        <v>okay - not over the limit</v>
      </c>
    </row>
    <row r="42" spans="2:11" x14ac:dyDescent="0.25">
      <c r="B42" s="2"/>
      <c r="C42" s="1"/>
    </row>
    <row r="43" spans="2:11" x14ac:dyDescent="0.25">
      <c r="B43" s="2">
        <v>1210</v>
      </c>
      <c r="C43" s="1">
        <f>SUM(Table2[[#This Row],[ROAD]:[COUNTY ]])</f>
        <v>2.2839693874360001</v>
      </c>
      <c r="D43" s="108">
        <f>Worksheet!C17</f>
        <v>1.0015081007</v>
      </c>
      <c r="F43" s="108">
        <f>Worksheet!C31</f>
        <v>0.2380463407</v>
      </c>
      <c r="G43" s="108">
        <f>Worksheet!C33</f>
        <v>0.25560132079999998</v>
      </c>
      <c r="I43" s="108">
        <f>Worksheet!C15</f>
        <v>0.78881362523599996</v>
      </c>
      <c r="K43" t="str">
        <f>IF(Table2[[#This Row],[CONSOLIDATED]]&gt;5.9,"Look at this one - went over the limit","okay - not over the limit")</f>
        <v>okay - not over the limit</v>
      </c>
    </row>
    <row r="44" spans="2:11" x14ac:dyDescent="0.25">
      <c r="B44" s="2" t="s">
        <v>0</v>
      </c>
      <c r="C44" s="1"/>
    </row>
    <row r="45" spans="2:11" x14ac:dyDescent="0.25">
      <c r="B45" s="2">
        <v>1212</v>
      </c>
      <c r="C45" s="1">
        <f>SUM(Table2[[#This Row],[ROAD]:[COUNTY ]])</f>
        <v>3.7839693874359996</v>
      </c>
      <c r="D45" s="108">
        <f>Worksheet!C17</f>
        <v>1.0015081007</v>
      </c>
      <c r="E45" s="108">
        <f>Worksheet!C21</f>
        <v>1.5</v>
      </c>
      <c r="F45" s="108">
        <f>Worksheet!C31</f>
        <v>0.2380463407</v>
      </c>
      <c r="G45" s="108">
        <f>Worksheet!C33</f>
        <v>0.25560132079999998</v>
      </c>
      <c r="I45" s="108">
        <f>Worksheet!C15</f>
        <v>0.78881362523599996</v>
      </c>
      <c r="K45" t="str">
        <f>IF(Table2[[#This Row],[CONSOLIDATED]]&gt;5.9,"Look at this one - went over the limit","okay - not over the limit")</f>
        <v>okay - not over the limit</v>
      </c>
    </row>
    <row r="46" spans="2:11" x14ac:dyDescent="0.25">
      <c r="B46" s="2" t="s">
        <v>0</v>
      </c>
      <c r="C46" s="1"/>
    </row>
    <row r="47" spans="2:11" x14ac:dyDescent="0.25">
      <c r="B47" s="2">
        <v>1215</v>
      </c>
      <c r="C47" s="1">
        <f>SUM(Table2[[#This Row],[ROAD]:[COUNTY ]])</f>
        <v>2.9547285750359999</v>
      </c>
      <c r="D47" s="108">
        <f>Worksheet!C17</f>
        <v>1.0015081007</v>
      </c>
      <c r="E47" s="108">
        <f>Worksheet!C25</f>
        <v>0.67075918759999997</v>
      </c>
      <c r="F47" s="108">
        <f>Worksheet!C31</f>
        <v>0.2380463407</v>
      </c>
      <c r="G47" s="108">
        <f>Worksheet!C33</f>
        <v>0.25560132079999998</v>
      </c>
      <c r="I47" s="108">
        <f>Worksheet!C15</f>
        <v>0.78881362523599996</v>
      </c>
      <c r="K47" t="str">
        <f>IF(Table2[[#This Row],[CONSOLIDATED]]&gt;5.9,"Look at this one - went over the limit","okay - not over the limit")</f>
        <v>okay - not over the limit</v>
      </c>
    </row>
    <row r="48" spans="2:11" x14ac:dyDescent="0.25">
      <c r="B48" s="2"/>
      <c r="C48" s="1"/>
    </row>
    <row r="49" spans="2:11" x14ac:dyDescent="0.25">
      <c r="B49" s="2">
        <v>1222</v>
      </c>
      <c r="C49" s="1">
        <f>SUM(Table2[[#This Row],[ROAD]:[COUNTY ]])</f>
        <v>3.5283680666359998</v>
      </c>
      <c r="D49" s="108">
        <f>Worksheet!C17</f>
        <v>1.0015081007</v>
      </c>
      <c r="E49" s="108">
        <f>Worksheet!C21</f>
        <v>1.5</v>
      </c>
      <c r="F49" s="108">
        <f>Worksheet!C31</f>
        <v>0.2380463407</v>
      </c>
      <c r="I49" s="108">
        <f>Worksheet!C15</f>
        <v>0.78881362523599996</v>
      </c>
      <c r="K49" t="str">
        <f>IF(Table2[[#This Row],[CONSOLIDATED]]&gt;5.9,"Look at this one - went over the limit","okay - not over the limit")</f>
        <v>okay - not over the limit</v>
      </c>
    </row>
    <row r="50" spans="2:11" x14ac:dyDescent="0.25">
      <c r="B50" s="2" t="s">
        <v>0</v>
      </c>
      <c r="C50" s="1"/>
    </row>
    <row r="51" spans="2:11" x14ac:dyDescent="0.25">
      <c r="B51" s="2">
        <v>1224</v>
      </c>
      <c r="C51" s="1">
        <f>SUM(Table2[[#This Row],[ROAD]:[COUNTY ]])</f>
        <v>3.3582037197359997</v>
      </c>
      <c r="D51" s="108">
        <f>Worksheet!C17</f>
        <v>1.0015081007</v>
      </c>
      <c r="E51" s="108">
        <f>Worksheet!C23</f>
        <v>1.3298356531</v>
      </c>
      <c r="F51" s="108">
        <f>Worksheet!C31</f>
        <v>0.2380463407</v>
      </c>
      <c r="I51" s="108">
        <f>Worksheet!C15</f>
        <v>0.78881362523599996</v>
      </c>
      <c r="K51" t="str">
        <f>IF(Table2[[#This Row],[CONSOLIDATED]]&gt;5.9,"Look at this one - went over the limit","okay - not over the limit")</f>
        <v>okay - not over the limit</v>
      </c>
    </row>
    <row r="52" spans="2:11" x14ac:dyDescent="0.25">
      <c r="B52" s="2" t="s">
        <v>0</v>
      </c>
      <c r="C52" s="1"/>
    </row>
    <row r="53" spans="2:11" x14ac:dyDescent="0.25">
      <c r="B53" s="2">
        <v>1225</v>
      </c>
      <c r="C53" s="1">
        <f>SUM(Table2[[#This Row],[ROAD]:[COUNTY ]])</f>
        <v>2.6991272542360001</v>
      </c>
      <c r="D53" s="108">
        <f>Worksheet!C17</f>
        <v>1.0015081007</v>
      </c>
      <c r="E53" s="108">
        <f>Worksheet!C25</f>
        <v>0.67075918759999997</v>
      </c>
      <c r="F53" s="108">
        <f>Worksheet!C31</f>
        <v>0.2380463407</v>
      </c>
      <c r="I53" s="108">
        <f>Worksheet!C15</f>
        <v>0.78881362523599996</v>
      </c>
      <c r="K53" t="str">
        <f>IF(Table2[[#This Row],[CONSOLIDATED]]&gt;5.9,"Look at this one - went over the limit","okay - not over the limit")</f>
        <v>okay - not over the limit</v>
      </c>
    </row>
    <row r="54" spans="2:11" x14ac:dyDescent="0.25">
      <c r="B54" s="2" t="s">
        <v>0</v>
      </c>
      <c r="C54" s="1"/>
    </row>
    <row r="55" spans="2:11" x14ac:dyDescent="0.25">
      <c r="B55" s="2">
        <v>1226</v>
      </c>
      <c r="C55" s="1">
        <f>SUM(Table2[[#This Row],[ROAD]:[COUNTY ]])</f>
        <v>3.5283680666359998</v>
      </c>
      <c r="D55" s="108">
        <f>Worksheet!C17</f>
        <v>1.0015081007</v>
      </c>
      <c r="E55" s="108">
        <f>Worksheet!C21</f>
        <v>1.5</v>
      </c>
      <c r="F55" s="108">
        <f>Worksheet!C31</f>
        <v>0.2380463407</v>
      </c>
      <c r="I55" s="108">
        <f>Worksheet!C15</f>
        <v>0.78881362523599996</v>
      </c>
      <c r="K55" t="str">
        <f>IF(Table2[[#This Row],[CONSOLIDATED]]&gt;5.9,"Look at this one - went over the limit","okay - not over the limit")</f>
        <v>okay - not over the limit</v>
      </c>
    </row>
    <row r="56" spans="2:11" x14ac:dyDescent="0.25">
      <c r="B56" s="2"/>
      <c r="C56" s="1"/>
    </row>
    <row r="57" spans="2:11" x14ac:dyDescent="0.25">
      <c r="B57" s="2">
        <v>1227</v>
      </c>
      <c r="C57" s="1">
        <f>SUM(Table2[[#This Row],[ROAD]:[COUNTY ]])</f>
        <v>3.3582037197359997</v>
      </c>
      <c r="D57" s="108">
        <f>Worksheet!C17</f>
        <v>1.0015081007</v>
      </c>
      <c r="E57" s="108">
        <f>Worksheet!C23</f>
        <v>1.3298356531</v>
      </c>
      <c r="F57" s="108">
        <f>Worksheet!C31</f>
        <v>0.2380463407</v>
      </c>
      <c r="I57" s="108">
        <f>Worksheet!C15</f>
        <v>0.78881362523599996</v>
      </c>
      <c r="K57" t="str">
        <f>IF(Table2[[#This Row],[CONSOLIDATED]]&gt;5.9,"Look at this one - went over the limit","okay - not over the limit")</f>
        <v>okay - not over the limit</v>
      </c>
    </row>
    <row r="58" spans="2:11" x14ac:dyDescent="0.25">
      <c r="B58" s="2"/>
      <c r="C58" s="1"/>
    </row>
    <row r="59" spans="2:11" x14ac:dyDescent="0.25">
      <c r="B59" s="2">
        <v>1228</v>
      </c>
      <c r="C59" s="1">
        <f>SUM(Table2[[#This Row],[ROAD]:[COUNTY ]])</f>
        <v>2.6991272542360001</v>
      </c>
      <c r="D59" s="108">
        <f>Worksheet!C17</f>
        <v>1.0015081007</v>
      </c>
      <c r="E59" s="108">
        <f>Worksheet!C25</f>
        <v>0.67075918759999997</v>
      </c>
      <c r="F59" s="108">
        <f>Worksheet!C31</f>
        <v>0.2380463407</v>
      </c>
      <c r="I59" s="108">
        <f>Worksheet!C15</f>
        <v>0.78881362523599996</v>
      </c>
      <c r="K59" t="str">
        <f>IF(Table2[[#This Row],[CONSOLIDATED]]&gt;5.9,"Look at this one - went over the limit","okay - not over the limit")</f>
        <v>okay - not over the limit</v>
      </c>
    </row>
    <row r="60" spans="2:11" x14ac:dyDescent="0.25">
      <c r="B60" s="2"/>
      <c r="C60" s="1"/>
    </row>
    <row r="61" spans="2:11" x14ac:dyDescent="0.25">
      <c r="B61" s="2">
        <v>1231</v>
      </c>
      <c r="C61" s="1">
        <f>SUM(Table2[[#This Row],[ROAD]:[COUNTY ]])</f>
        <v>3.3863048321360001</v>
      </c>
      <c r="D61" s="108">
        <f>Worksheet!C17</f>
        <v>1.0015081007</v>
      </c>
      <c r="E61" s="108">
        <f>Worksheet!C19</f>
        <v>1.2780547163</v>
      </c>
      <c r="F61" s="108">
        <f>Worksheet!C31</f>
        <v>0.2380463407</v>
      </c>
      <c r="G61" s="108">
        <f>Worksheet!C29</f>
        <v>7.9882049199999999E-2</v>
      </c>
      <c r="I61" s="108">
        <f>Worksheet!C15</f>
        <v>0.78881362523599996</v>
      </c>
      <c r="K61" t="str">
        <f>IF(Table2[[#This Row],[CONSOLIDATED]]&gt;5.9,"Look at this one - went over the limit","okay - not over the limit")</f>
        <v>okay - not over the limit</v>
      </c>
    </row>
    <row r="62" spans="2:11" x14ac:dyDescent="0.25">
      <c r="B62" s="2" t="s">
        <v>0</v>
      </c>
      <c r="C62" s="1"/>
    </row>
    <row r="63" spans="2:11" x14ac:dyDescent="0.25">
      <c r="B63" s="2">
        <v>1331</v>
      </c>
      <c r="C63" s="1">
        <f>SUM(Table2[[#This Row],[ROAD]:[COUNTY ]])</f>
        <v>3.3863048321360001</v>
      </c>
      <c r="D63" s="108">
        <f>Worksheet!C17</f>
        <v>1.0015081007</v>
      </c>
      <c r="E63" s="108">
        <f>Worksheet!C19</f>
        <v>1.2780547163</v>
      </c>
      <c r="F63" s="108">
        <f>Worksheet!C31</f>
        <v>0.2380463407</v>
      </c>
      <c r="G63" s="108">
        <f>Worksheet!C29</f>
        <v>7.9882049199999999E-2</v>
      </c>
      <c r="I63" s="108">
        <f>Worksheet!C15</f>
        <v>0.78881362523599996</v>
      </c>
      <c r="K63" t="str">
        <f>IF(Table2[[#This Row],[CONSOLIDATED]]&gt;5.9,"Look at this one - went over the limit","okay - not over the limit")</f>
        <v>okay - not over the limit</v>
      </c>
    </row>
    <row r="64" spans="2:11" x14ac:dyDescent="0.25">
      <c r="B64" s="2" t="s">
        <v>0</v>
      </c>
      <c r="C64" s="1"/>
    </row>
    <row r="65" spans="2:11" x14ac:dyDescent="0.25">
      <c r="B65" s="2">
        <v>1400</v>
      </c>
      <c r="C65" s="1">
        <f>SUM(Table2[[#This Row],[ROAD]:[COUNTY ]])</f>
        <v>2.0283680666359998</v>
      </c>
      <c r="D65" s="108">
        <f>Worksheet!C17</f>
        <v>1.0015081007</v>
      </c>
      <c r="F65" s="108">
        <f>Worksheet!C31</f>
        <v>0.2380463407</v>
      </c>
      <c r="I65" s="108">
        <f>Worksheet!C15</f>
        <v>0.78881362523599996</v>
      </c>
      <c r="K65" t="str">
        <f>IF(Table2[[#This Row],[CONSOLIDATED]]&gt;5.9,"Look at this one - went over the limit","okay - not over the limit")</f>
        <v>okay - not over the limit</v>
      </c>
    </row>
    <row r="66" spans="2:11" x14ac:dyDescent="0.25">
      <c r="B66" s="2"/>
      <c r="C66" s="1"/>
    </row>
    <row r="67" spans="2:11" x14ac:dyDescent="0.25">
      <c r="B67" s="2">
        <v>1404</v>
      </c>
      <c r="C67" s="1">
        <f>SUM(Table2[[#This Row],[ROAD]:[COUNTY ]])</f>
        <v>3.3582037197359997</v>
      </c>
      <c r="D67" s="108">
        <f>Worksheet!C17</f>
        <v>1.0015081007</v>
      </c>
      <c r="E67" s="108">
        <f>Worksheet!C23</f>
        <v>1.3298356531</v>
      </c>
      <c r="F67" s="108">
        <f>Worksheet!C31</f>
        <v>0.2380463407</v>
      </c>
      <c r="I67" s="108">
        <f>Worksheet!C15</f>
        <v>0.78881362523599996</v>
      </c>
      <c r="K67" t="str">
        <f>IF(Table2[[#This Row],[CONSOLIDATED]]&gt;5.9,"Look at this one - went over the limit","okay - not over the limit")</f>
        <v>okay - not over the limit</v>
      </c>
    </row>
    <row r="68" spans="2:11" x14ac:dyDescent="0.25">
      <c r="B68" s="2"/>
      <c r="C68" s="1"/>
    </row>
    <row r="69" spans="2:11" x14ac:dyDescent="0.25">
      <c r="B69" s="2">
        <v>1410</v>
      </c>
      <c r="C69" s="1">
        <f>SUM(Table2[[#This Row],[ROAD]:[COUNTY ]])</f>
        <v>2.2839693874360001</v>
      </c>
      <c r="D69" s="108">
        <f>Worksheet!C17</f>
        <v>1.0015081007</v>
      </c>
      <c r="F69" s="108">
        <f>Worksheet!C31</f>
        <v>0.2380463407</v>
      </c>
      <c r="G69" s="108">
        <f>Worksheet!C33</f>
        <v>0.25560132079999998</v>
      </c>
      <c r="I69" s="108">
        <f>Worksheet!C15</f>
        <v>0.78881362523599996</v>
      </c>
      <c r="K69" t="str">
        <f>IF(Table2[[#This Row],[CONSOLIDATED]]&gt;5.9,"Look at this one - went over the limit","okay - not over the limit")</f>
        <v>okay - not over the limit</v>
      </c>
    </row>
    <row r="70" spans="2:11" x14ac:dyDescent="0.25">
      <c r="B70" s="2" t="s">
        <v>0</v>
      </c>
      <c r="C70" s="1"/>
    </row>
    <row r="71" spans="2:11" x14ac:dyDescent="0.25">
      <c r="B71" s="2">
        <v>1412</v>
      </c>
      <c r="C71" s="1">
        <f>SUM(Table2[[#This Row],[ROAD]:[COUNTY ]])</f>
        <v>3.7839693874359996</v>
      </c>
      <c r="D71" s="108">
        <f>Worksheet!C17</f>
        <v>1.0015081007</v>
      </c>
      <c r="E71" s="108">
        <f>Worksheet!C21</f>
        <v>1.5</v>
      </c>
      <c r="F71" s="108">
        <f>Worksheet!C31</f>
        <v>0.2380463407</v>
      </c>
      <c r="G71" s="108">
        <f>Worksheet!C33</f>
        <v>0.25560132079999998</v>
      </c>
      <c r="I71" s="108">
        <f>Worksheet!C15</f>
        <v>0.78881362523599996</v>
      </c>
      <c r="K71" t="str">
        <f>IF(Table2[[#This Row],[CONSOLIDATED]]&gt;5.9,"Look at this one - went over the limit","okay - not over the limit")</f>
        <v>okay - not over the limit</v>
      </c>
    </row>
    <row r="72" spans="2:11" x14ac:dyDescent="0.25">
      <c r="B72" s="2" t="s">
        <v>0</v>
      </c>
      <c r="C72" s="1"/>
    </row>
    <row r="73" spans="2:11" x14ac:dyDescent="0.25">
      <c r="B73" s="2">
        <v>1424</v>
      </c>
      <c r="C73" s="1">
        <f>SUM(Table2[[#This Row],[ROAD]:[COUNTY ]])</f>
        <v>3.3582037197359997</v>
      </c>
      <c r="D73" s="108">
        <f>Worksheet!C17</f>
        <v>1.0015081007</v>
      </c>
      <c r="E73" s="108">
        <f>Worksheet!C23</f>
        <v>1.3298356531</v>
      </c>
      <c r="F73" s="108">
        <f>Worksheet!C31</f>
        <v>0.2380463407</v>
      </c>
      <c r="I73" s="108">
        <f>Worksheet!C15</f>
        <v>0.78881362523599996</v>
      </c>
      <c r="K73" t="str">
        <f>IF(Table2[[#This Row],[CONSOLIDATED]]&gt;5.9,"Look at this one - went over the limit","okay - not over the limit")</f>
        <v>okay - not over the limit</v>
      </c>
    </row>
    <row r="74" spans="2:11" x14ac:dyDescent="0.25">
      <c r="B74" s="2"/>
      <c r="C74" s="1"/>
    </row>
    <row r="75" spans="2:11" x14ac:dyDescent="0.25">
      <c r="B75" s="2">
        <v>1431</v>
      </c>
      <c r="C75" s="1">
        <f>SUM(Table2[[#This Row],[ROAD]:[COUNTY ]])</f>
        <v>3.3863048321360001</v>
      </c>
      <c r="D75" s="108">
        <f>Worksheet!C17</f>
        <v>1.0015081007</v>
      </c>
      <c r="E75" s="108">
        <f>Worksheet!C19</f>
        <v>1.2780547163</v>
      </c>
      <c r="F75" s="108">
        <f>Worksheet!C31</f>
        <v>0.2380463407</v>
      </c>
      <c r="G75" s="108">
        <f>Worksheet!C29</f>
        <v>7.9882049199999999E-2</v>
      </c>
      <c r="I75" s="108">
        <f>Worksheet!C15</f>
        <v>0.78881362523599996</v>
      </c>
      <c r="K75" t="str">
        <f>IF(Table2[[#This Row],[CONSOLIDATED]]&gt;5.9,"Look at this one - went over the limit","okay - not over the limit")</f>
        <v>okay - not over the limit</v>
      </c>
    </row>
    <row r="76" spans="2:11" x14ac:dyDescent="0.25">
      <c r="B76" s="2" t="s">
        <v>0</v>
      </c>
      <c r="C76" s="1"/>
    </row>
    <row r="77" spans="2:11" x14ac:dyDescent="0.25">
      <c r="B77" s="2">
        <v>1444</v>
      </c>
      <c r="C77" s="1">
        <f>SUM(Table2[[#This Row],[ROAD]:[COUNTY ]])</f>
        <v>3.3582037197359997</v>
      </c>
      <c r="D77" s="108">
        <f>Worksheet!C17</f>
        <v>1.0015081007</v>
      </c>
      <c r="E77" s="108">
        <f>Worksheet!C23</f>
        <v>1.3298356531</v>
      </c>
      <c r="F77" s="108">
        <f>Worksheet!C31</f>
        <v>0.2380463407</v>
      </c>
      <c r="I77" s="108">
        <f>Worksheet!C15</f>
        <v>0.78881362523599996</v>
      </c>
      <c r="K77" t="str">
        <f>IF(Table2[[#This Row],[CONSOLIDATED]]&gt;5.9,"Look at this one - went over the limit","okay - not over the limit")</f>
        <v>okay - not over the limit</v>
      </c>
    </row>
    <row r="78" spans="2:11" x14ac:dyDescent="0.25">
      <c r="B78" s="2"/>
      <c r="C78" s="1"/>
    </row>
    <row r="79" spans="2:11" x14ac:dyDescent="0.25">
      <c r="B79" s="2">
        <v>1515</v>
      </c>
      <c r="C79" s="1">
        <f>SUM(Table2[[#This Row],[ROAD]:[COUNTY ]])</f>
        <v>2.9547285750359999</v>
      </c>
      <c r="D79" s="108">
        <f>Worksheet!C17</f>
        <v>1.0015081007</v>
      </c>
      <c r="E79" s="108">
        <f>Worksheet!C25</f>
        <v>0.67075918759999997</v>
      </c>
      <c r="F79" s="108">
        <f>Worksheet!C31</f>
        <v>0.2380463407</v>
      </c>
      <c r="G79" s="108">
        <f>Worksheet!C33</f>
        <v>0.25560132079999998</v>
      </c>
      <c r="I79" s="108">
        <f>Worksheet!C15</f>
        <v>0.78881362523599996</v>
      </c>
      <c r="K79" t="str">
        <f>IF(Table2[[#This Row],[CONSOLIDATED]]&gt;5.9,"Look at this one - went over the limit","okay - not over the limit")</f>
        <v>okay - not over the limit</v>
      </c>
    </row>
    <row r="80" spans="2:11" x14ac:dyDescent="0.25">
      <c r="B80" s="2"/>
      <c r="C80" s="1"/>
    </row>
    <row r="81" spans="2:11" x14ac:dyDescent="0.25">
      <c r="B81" s="2">
        <v>1516</v>
      </c>
      <c r="C81" s="1">
        <f>SUM(Table2[[#This Row],[ROAD]:[COUNTY ]])</f>
        <v>3.511279336736</v>
      </c>
      <c r="D81" s="108">
        <f>Worksheet!C17</f>
        <v>1.0015081007</v>
      </c>
      <c r="E81" s="108">
        <f>Worksheet!C27</f>
        <v>1.2273099492999999</v>
      </c>
      <c r="F81" s="108">
        <f>Worksheet!C31</f>
        <v>0.2380463407</v>
      </c>
      <c r="G81" s="108">
        <f>Worksheet!C33</f>
        <v>0.25560132079999998</v>
      </c>
      <c r="I81" s="108">
        <f>Worksheet!C15</f>
        <v>0.78881362523599996</v>
      </c>
      <c r="K81" t="str">
        <f>IF(Table2[[#This Row],[CONSOLIDATED]]&gt;5.9,"Look at this one - went over the limit","okay - not over the limit")</f>
        <v>okay - not over the limit</v>
      </c>
    </row>
    <row r="82" spans="2:11" x14ac:dyDescent="0.25">
      <c r="B82" s="2"/>
      <c r="C82" s="1"/>
    </row>
    <row r="83" spans="2:11" x14ac:dyDescent="0.25">
      <c r="B83" s="2">
        <v>1600</v>
      </c>
      <c r="C83" s="1">
        <f>SUM(Table2[[#This Row],[ROAD]:[COUNTY ]])</f>
        <v>2.0283680666359998</v>
      </c>
      <c r="D83" s="108">
        <f>Worksheet!C17</f>
        <v>1.0015081007</v>
      </c>
      <c r="F83" s="108">
        <f>Worksheet!C31</f>
        <v>0.2380463407</v>
      </c>
      <c r="I83" s="108">
        <f>Worksheet!C15</f>
        <v>0.78881362523599996</v>
      </c>
      <c r="K83" t="str">
        <f>IF(Table2[[#This Row],[CONSOLIDATED]]&gt;5.9,"Look at this one - went over the limit","okay - not over the limit")</f>
        <v>okay - not over the limit</v>
      </c>
    </row>
    <row r="84" spans="2:11" x14ac:dyDescent="0.25">
      <c r="B84" s="2"/>
      <c r="C84" s="1"/>
    </row>
    <row r="85" spans="2:11" x14ac:dyDescent="0.25">
      <c r="B85" s="2">
        <v>1610</v>
      </c>
      <c r="C85" s="1">
        <f>SUM(Table2[[#This Row],[ROAD]:[COUNTY ]])</f>
        <v>2.2839693874360001</v>
      </c>
      <c r="D85" s="108">
        <f>Worksheet!C17</f>
        <v>1.0015081007</v>
      </c>
      <c r="F85" s="108">
        <f>Worksheet!C31</f>
        <v>0.2380463407</v>
      </c>
      <c r="G85" s="108">
        <f>Worksheet!C33</f>
        <v>0.25560132079999998</v>
      </c>
      <c r="I85" s="108">
        <f>Worksheet!C15</f>
        <v>0.78881362523599996</v>
      </c>
      <c r="K85" t="str">
        <f>IF(Table2[[#This Row],[CONSOLIDATED]]&gt;5.9,"Look at this one - went over the limit","okay - not over the limit")</f>
        <v>okay - not over the limit</v>
      </c>
    </row>
    <row r="86" spans="2:11" x14ac:dyDescent="0.25">
      <c r="B86" s="2" t="s">
        <v>0</v>
      </c>
      <c r="C86" s="1"/>
    </row>
    <row r="87" spans="2:11" x14ac:dyDescent="0.25">
      <c r="B87" s="2">
        <v>1612</v>
      </c>
      <c r="C87" s="1">
        <f>SUM(Table2[[#This Row],[ROAD]:[COUNTY ]])</f>
        <v>3.7839693874359996</v>
      </c>
      <c r="D87" s="108">
        <f>Worksheet!C17</f>
        <v>1.0015081007</v>
      </c>
      <c r="E87" s="108">
        <f>Worksheet!C21</f>
        <v>1.5</v>
      </c>
      <c r="F87" s="108">
        <f>Worksheet!C31</f>
        <v>0.2380463407</v>
      </c>
      <c r="G87" s="108">
        <f>Worksheet!C33</f>
        <v>0.25560132079999998</v>
      </c>
      <c r="I87" s="108">
        <f>Worksheet!C15</f>
        <v>0.78881362523599996</v>
      </c>
      <c r="K87" t="str">
        <f>IF(Table2[[#This Row],[CONSOLIDATED]]&gt;5.9,"Look at this one - went over the limit","okay - not over the limit")</f>
        <v>okay - not over the limit</v>
      </c>
    </row>
    <row r="88" spans="2:11" x14ac:dyDescent="0.25">
      <c r="B88" s="2" t="s">
        <v>0</v>
      </c>
      <c r="C88" s="1"/>
    </row>
    <row r="89" spans="2:11" x14ac:dyDescent="0.25">
      <c r="B89" s="2">
        <v>1613</v>
      </c>
      <c r="C89" s="1">
        <f>SUM(Table2[[#This Row],[ROAD]:[COUNTY ]])</f>
        <v>3.399463596436</v>
      </c>
      <c r="D89" s="108">
        <f>Worksheet!C17</f>
        <v>1.0015081007</v>
      </c>
      <c r="E89" s="108">
        <f>Worksheet!C35</f>
        <v>1.115494209</v>
      </c>
      <c r="F89" s="108">
        <f>Worksheet!C31</f>
        <v>0.2380463407</v>
      </c>
      <c r="G89" s="108">
        <f>Worksheet!C33</f>
        <v>0.25560132079999998</v>
      </c>
      <c r="I89" s="108">
        <f>Worksheet!C15</f>
        <v>0.78881362523599996</v>
      </c>
      <c r="K89" t="str">
        <f>IF(Table2[[#This Row],[CONSOLIDATED]]&gt;5.9,"Look at this one - went over the limit","okay - not over the limit")</f>
        <v>okay - not over the limit</v>
      </c>
    </row>
    <row r="90" spans="2:11" x14ac:dyDescent="0.25">
      <c r="B90" s="2" t="s">
        <v>0</v>
      </c>
      <c r="C90" s="1"/>
    </row>
    <row r="91" spans="2:11" x14ac:dyDescent="0.25">
      <c r="B91" s="2">
        <v>1615</v>
      </c>
      <c r="C91" s="1">
        <f>SUM(Table2[[#This Row],[ROAD]:[COUNTY ]])</f>
        <v>2.9547285750359999</v>
      </c>
      <c r="D91" s="108">
        <f>Worksheet!C17</f>
        <v>1.0015081007</v>
      </c>
      <c r="E91" s="108">
        <f>Worksheet!C25</f>
        <v>0.67075918759999997</v>
      </c>
      <c r="F91" s="108">
        <f>Worksheet!C31</f>
        <v>0.2380463407</v>
      </c>
      <c r="G91" s="108">
        <f>Worksheet!C33</f>
        <v>0.25560132079999998</v>
      </c>
      <c r="I91" s="108">
        <f>Worksheet!C15</f>
        <v>0.78881362523599996</v>
      </c>
      <c r="K91" t="str">
        <f>IF(Table2[[#This Row],[CONSOLIDATED]]&gt;5.9,"Look at this one - went over the limit","okay - not over the limit")</f>
        <v>okay - not over the limit</v>
      </c>
    </row>
    <row r="92" spans="2:11" x14ac:dyDescent="0.25">
      <c r="B92" s="2" t="s">
        <v>0</v>
      </c>
      <c r="C92" s="1"/>
    </row>
    <row r="93" spans="2:11" x14ac:dyDescent="0.25">
      <c r="B93" s="2">
        <v>1616</v>
      </c>
      <c r="C93" s="1">
        <f>SUM(Table2[[#This Row],[ROAD]:[COUNTY ]])</f>
        <v>3.511279336736</v>
      </c>
      <c r="D93" s="108">
        <f>Worksheet!C17</f>
        <v>1.0015081007</v>
      </c>
      <c r="E93" s="108">
        <f>Worksheet!C27</f>
        <v>1.2273099492999999</v>
      </c>
      <c r="F93" s="108">
        <f>Worksheet!C31</f>
        <v>0.2380463407</v>
      </c>
      <c r="G93" s="108">
        <f>Worksheet!C33</f>
        <v>0.25560132079999998</v>
      </c>
      <c r="I93" s="108">
        <f>Worksheet!C15</f>
        <v>0.78881362523599996</v>
      </c>
      <c r="K93" t="str">
        <f>IF(Table2[[#This Row],[CONSOLIDATED]]&gt;5.9,"Look at this one - went over the limit","okay - not over the limit")</f>
        <v>okay - not over the limit</v>
      </c>
    </row>
    <row r="94" spans="2:11" x14ac:dyDescent="0.25">
      <c r="B94" s="2"/>
      <c r="C94" s="1"/>
      <c r="J94" t="s">
        <v>0</v>
      </c>
    </row>
    <row r="95" spans="2:11" x14ac:dyDescent="0.25">
      <c r="B95" s="2">
        <v>1625</v>
      </c>
      <c r="C95" s="1">
        <f>SUM(Table2[[#This Row],[ROAD]:[COUNTY ]])</f>
        <v>2.6991272542360001</v>
      </c>
      <c r="D95" s="108">
        <f>Worksheet!C17</f>
        <v>1.0015081007</v>
      </c>
      <c r="E95" s="108">
        <f>Worksheet!C25</f>
        <v>0.67075918759999997</v>
      </c>
      <c r="F95" s="108">
        <f>Worksheet!C31</f>
        <v>0.2380463407</v>
      </c>
      <c r="I95" s="108">
        <f>Worksheet!C15</f>
        <v>0.78881362523599996</v>
      </c>
      <c r="K95" t="str">
        <f>IF(Table2[[#This Row],[CONSOLIDATED]]&gt;5.9,"Look at this one - went over the limit","okay - not over the limit")</f>
        <v>okay - not over the limit</v>
      </c>
    </row>
    <row r="96" spans="2:11" x14ac:dyDescent="0.25">
      <c r="B96" s="2"/>
      <c r="C96" s="1"/>
    </row>
    <row r="97" spans="2:11" x14ac:dyDescent="0.25">
      <c r="B97" s="2">
        <v>1715</v>
      </c>
      <c r="C97" s="1">
        <f>SUM(Table2[[#This Row],[ROAD]:[COUNTY ]])</f>
        <v>2.9547285750359999</v>
      </c>
      <c r="D97" s="108">
        <f>Worksheet!C17</f>
        <v>1.0015081007</v>
      </c>
      <c r="E97" s="108">
        <f>Worksheet!C25</f>
        <v>0.67075918759999997</v>
      </c>
      <c r="F97" s="108">
        <f>Worksheet!C31</f>
        <v>0.2380463407</v>
      </c>
      <c r="G97" s="108">
        <f>Worksheet!C33</f>
        <v>0.25560132079999998</v>
      </c>
      <c r="I97" s="108">
        <f>Worksheet!C15</f>
        <v>0.78881362523599996</v>
      </c>
      <c r="K97" t="str">
        <f>IF(Table2[[#This Row],[CONSOLIDATED]]&gt;5.9,"Look at this one - went over the limit","okay - not over the limit")</f>
        <v>okay - not over the limit</v>
      </c>
    </row>
    <row r="98" spans="2:11" x14ac:dyDescent="0.25">
      <c r="B98" s="2"/>
      <c r="C98" s="1"/>
    </row>
    <row r="99" spans="2:11" x14ac:dyDescent="0.25">
      <c r="B99" s="2">
        <v>1716</v>
      </c>
      <c r="C99" s="1">
        <f>SUM(Table2[[#This Row],[ROAD]:[COUNTY ]])</f>
        <v>3.511279336736</v>
      </c>
      <c r="D99" s="108">
        <f>Worksheet!C17</f>
        <v>1.0015081007</v>
      </c>
      <c r="E99" s="108">
        <f>Worksheet!C27</f>
        <v>1.2273099492999999</v>
      </c>
      <c r="F99" s="108">
        <f>Worksheet!C31</f>
        <v>0.2380463407</v>
      </c>
      <c r="G99" s="108">
        <f>Worksheet!C33</f>
        <v>0.25560132079999998</v>
      </c>
      <c r="I99" s="108">
        <f>Worksheet!C15</f>
        <v>0.78881362523599996</v>
      </c>
      <c r="K99" t="str">
        <f>IF(Table2[[#This Row],[CONSOLIDATED]]&gt;5.9,"Look at this one - went over the limit","okay - not over the limit")</f>
        <v>okay - not over the limit</v>
      </c>
    </row>
    <row r="100" spans="2:11" x14ac:dyDescent="0.25">
      <c r="B100" s="2"/>
      <c r="C100" s="1"/>
    </row>
    <row r="101" spans="2:11" x14ac:dyDescent="0.25">
      <c r="B101" s="2">
        <v>1731</v>
      </c>
      <c r="C101" s="1">
        <f>SUM(Table2[[#This Row],[ROAD]:[COUNTY ]])</f>
        <v>3.3863048321360001</v>
      </c>
      <c r="D101" s="108">
        <f>Worksheet!C17</f>
        <v>1.0015081007</v>
      </c>
      <c r="E101" s="108">
        <f>Worksheet!C19</f>
        <v>1.2780547163</v>
      </c>
      <c r="F101" s="108">
        <f>Worksheet!C31</f>
        <v>0.2380463407</v>
      </c>
      <c r="G101" s="108">
        <f>Worksheet!C29</f>
        <v>7.9882049199999999E-2</v>
      </c>
      <c r="I101" s="108">
        <f>Worksheet!C15</f>
        <v>0.78881362523599996</v>
      </c>
      <c r="K101" t="str">
        <f>IF(Table2[[#This Row],[CONSOLIDATED]]&gt;5.9,"Look at this one - went over the limit","okay - not over the limit")</f>
        <v>okay - not over the limit</v>
      </c>
    </row>
    <row r="102" spans="2:11" x14ac:dyDescent="0.25">
      <c r="B102" s="2" t="s">
        <v>0</v>
      </c>
      <c r="C102" s="1"/>
    </row>
    <row r="103" spans="2:11" x14ac:dyDescent="0.25">
      <c r="B103" s="2">
        <v>1736</v>
      </c>
      <c r="C103" s="1">
        <f>SUM(Table2[[#This Row],[ROAD]:[COUNTY ]])</f>
        <v>3.3355600651360002</v>
      </c>
      <c r="D103" s="108">
        <f>Worksheet!C17</f>
        <v>1.0015081007</v>
      </c>
      <c r="E103" s="108">
        <f>Worksheet!C27</f>
        <v>1.2273099492999999</v>
      </c>
      <c r="F103" s="108">
        <f>Worksheet!C31</f>
        <v>0.2380463407</v>
      </c>
      <c r="G103" s="108">
        <f>Worksheet!C29</f>
        <v>7.9882049199999999E-2</v>
      </c>
      <c r="I103" s="108">
        <f>Worksheet!C15</f>
        <v>0.78881362523599996</v>
      </c>
      <c r="K103" t="str">
        <f>IF(Table2[[#This Row],[CONSOLIDATED]]&gt;5.9,"Look at this one - went over the limit","okay - not over the limit")</f>
        <v>okay - not over the limit</v>
      </c>
    </row>
    <row r="104" spans="2:11" x14ac:dyDescent="0.25">
      <c r="B104" s="2"/>
      <c r="C104" s="1"/>
    </row>
    <row r="105" spans="2:11" x14ac:dyDescent="0.25">
      <c r="B105" s="2">
        <v>1813</v>
      </c>
      <c r="C105" s="1">
        <f>SUM(Table2[[#This Row],[ROAD]:[COUNTY ]])</f>
        <v>3.399463596436</v>
      </c>
      <c r="D105" s="108">
        <f>Worksheet!C17</f>
        <v>1.0015081007</v>
      </c>
      <c r="E105" s="108">
        <f>Worksheet!C35</f>
        <v>1.115494209</v>
      </c>
      <c r="F105" s="108">
        <f>Worksheet!C31</f>
        <v>0.2380463407</v>
      </c>
      <c r="G105" s="108">
        <f>Worksheet!C33</f>
        <v>0.25560132079999998</v>
      </c>
      <c r="I105" s="108">
        <f>Worksheet!C15</f>
        <v>0.78881362523599996</v>
      </c>
      <c r="K105" t="str">
        <f>IF(Table2[[#This Row],[CONSOLIDATED]]&gt;5.9,"Look at this one - went over the limit","okay - not over the limit")</f>
        <v>okay - not over the limit</v>
      </c>
    </row>
    <row r="107" spans="2:11" x14ac:dyDescent="0.25">
      <c r="B107" t="s">
        <v>0</v>
      </c>
      <c r="C107" t="s">
        <v>0</v>
      </c>
      <c r="D107" s="108" t="s">
        <v>0</v>
      </c>
      <c r="F107" s="108" t="s">
        <v>0</v>
      </c>
      <c r="G107" s="108" t="s">
        <v>0</v>
      </c>
      <c r="I107" s="108" t="s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1379B-907C-44AF-8C45-CAE1647CA9D4}">
  <dimension ref="A1:R234"/>
  <sheetViews>
    <sheetView showWhiteSpace="0" view="pageLayout" topLeftCell="A25" zoomScale="75" zoomScaleNormal="75" zoomScalePageLayoutView="75" workbookViewId="0">
      <selection activeCell="F21" sqref="F21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23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Worksheet!C13</f>
        <v>1.1419540122</v>
      </c>
      <c r="I10" s="26"/>
      <c r="J10" s="27"/>
      <c r="K10" s="28"/>
      <c r="L10" s="23">
        <f>H10</f>
        <v>1.1419540122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1.9307676374359999</v>
      </c>
      <c r="I11" s="26"/>
      <c r="J11" s="32"/>
      <c r="K11" s="33"/>
      <c r="L11" s="34">
        <f>SUM(L7:L10)</f>
        <v>1.9307676374359999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3.9692323625640005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IF(Worksheet!C23&gt;0.5,"0.50",Worksheet!C23)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/>
      <c r="I17" s="26"/>
      <c r="J17" s="26"/>
      <c r="K17" s="26"/>
      <c r="L17" s="34">
        <f>IF($I$13&lt;=0,0,IF($I$13&lt;$H$20,($I$13/$H$20)*H17,H17))</f>
        <v>0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0.5</v>
      </c>
      <c r="I20" s="26"/>
      <c r="J20" s="33"/>
      <c r="K20" s="33"/>
      <c r="L20" s="34">
        <f>SUM(L15:L19)</f>
        <v>0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3.9692323625640005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Worksheet!C21-'W-1'!H15</f>
        <v>1</v>
      </c>
      <c r="I24" s="26"/>
      <c r="J24" s="26"/>
      <c r="K24" s="20"/>
      <c r="L24" s="34">
        <f>IF($I$22&lt;=0,0,IF($I$22&lt;$H$26,($I$22/$H$26)*H24,H24))</f>
        <v>1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1</v>
      </c>
      <c r="I26" s="26"/>
      <c r="J26" s="33"/>
      <c r="K26" s="33"/>
      <c r="L26" s="34">
        <f>L24+L25</f>
        <v>1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2.9692323625640005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2.9692323625640005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2.9692323625640005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2.9692323625640005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2.9692323625640005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3.4307676374359999</v>
      </c>
      <c r="I57" s="46"/>
      <c r="J57" s="26"/>
      <c r="K57" s="33"/>
      <c r="L57" s="60">
        <f>SUM(L11+L20+L24+L25+L29+L37+L39+L41+L45+L51+L55)</f>
        <v>2.9307676374359999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DB99-8155-4106-AE8C-151FC070C514}">
  <dimension ref="A1:R234"/>
  <sheetViews>
    <sheetView showWhiteSpace="0" view="pageLayout" topLeftCell="A40" zoomScale="75" zoomScaleNormal="75" zoomScalePageLayoutView="75" workbookViewId="0">
      <selection activeCell="H11" sqref="H11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24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Worksheet!C13</f>
        <v>1.1419540122</v>
      </c>
      <c r="I10" s="26"/>
      <c r="J10" s="27"/>
      <c r="K10" s="28"/>
      <c r="L10" s="23">
        <f>H10</f>
        <v>1.1419540122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1.9307676374359999</v>
      </c>
      <c r="I11" s="26"/>
      <c r="J11" s="32"/>
      <c r="K11" s="33"/>
      <c r="L11" s="34">
        <f>SUM(L7:L10)</f>
        <v>1.9307676374359999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3.9692323625640005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IF(Worksheet!C23&gt;0.5,"0.50",Worksheet!C23)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/>
      <c r="I17" s="26"/>
      <c r="J17" s="26"/>
      <c r="K17" s="26"/>
      <c r="L17" s="34">
        <f>IF($I$13&lt;=0,0,IF($I$13&lt;$H$20,($I$13/$H$20)*H17,H17))</f>
        <v>0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0.5</v>
      </c>
      <c r="I20" s="26"/>
      <c r="J20" s="33"/>
      <c r="K20" s="33"/>
      <c r="L20" s="34">
        <f>SUM(L15:L19)</f>
        <v>0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3.9692323625640005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Worksheet!C21-'W-6'!H15</f>
        <v>1</v>
      </c>
      <c r="I24" s="26"/>
      <c r="J24" s="26"/>
      <c r="K24" s="20"/>
      <c r="L24" s="34">
        <f>IF($I$22&lt;=0,0,IF($I$22&lt;$H$26,($I$22/$H$26)*H24,H24))</f>
        <v>1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1</v>
      </c>
      <c r="I26" s="26"/>
      <c r="J26" s="33"/>
      <c r="K26" s="33"/>
      <c r="L26" s="34">
        <f>L24+L25</f>
        <v>1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2.9692323625640005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2.9692323625640005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2.9692323625640005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2.9692323625640005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2.9692323625640005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3.4307676374359999</v>
      </c>
      <c r="I57" s="46"/>
      <c r="J57" s="26"/>
      <c r="K57" s="33"/>
      <c r="L57" s="60">
        <f>SUM(L11+L20+L24+L25+L29+L37+L39+L41+L45+L51+L55)</f>
        <v>2.9307676374359999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46DF-598A-46D8-B7A9-101170226F6F}">
  <dimension ref="A1:R234"/>
  <sheetViews>
    <sheetView showWhiteSpace="0" view="pageLayout" topLeftCell="A28" zoomScale="75" zoomScaleNormal="75" zoomScalePageLayoutView="75" workbookViewId="0">
      <selection activeCell="H19" sqref="H19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1210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0.49364766149999995</v>
      </c>
      <c r="I20" s="26"/>
      <c r="J20" s="33"/>
      <c r="K20" s="33"/>
      <c r="L20" s="34">
        <f>SUM(L15:L19)</f>
        <v>0.49364766149999995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3.6160306125640007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3.6160306125640007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3.6160306125640007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Worksheet!C33-'1210'!H18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3.6160306125640007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3.6160306125640007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3.6160306125640007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2.2839693874359996</v>
      </c>
      <c r="I57" s="46"/>
      <c r="J57" s="26"/>
      <c r="K57" s="33"/>
      <c r="L57" s="60">
        <f>SUM(L11+L20+L24+L25+L29+L37+L39+L41+L45+L51+L55)</f>
        <v>2.2839693874359996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79A3-E863-4B63-AAC7-59E8B161DA8A}">
  <dimension ref="A1:R234"/>
  <sheetViews>
    <sheetView showWhiteSpace="0" view="pageLayout" topLeftCell="A25" zoomScale="75" zoomScaleNormal="75" zoomScalePageLayoutView="75" workbookViewId="0">
      <selection activeCell="A2" sqref="A2:L2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1212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IF(Worksheet!C21&gt;0.5,"0.50",Worksheet!C21)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0.99364766149999995</v>
      </c>
      <c r="I20" s="26"/>
      <c r="J20" s="33"/>
      <c r="K20" s="33"/>
      <c r="L20" s="34">
        <f>SUM(L15:L19)</f>
        <v>0.49364766149999995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3.6160306125640007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Worksheet!C21-'1212'!H15</f>
        <v>1</v>
      </c>
      <c r="I24" s="26"/>
      <c r="J24" s="26"/>
      <c r="K24" s="20"/>
      <c r="L24" s="34">
        <f>IF($I$22&lt;=0,0,IF($I$22&lt;$H$26,($I$22/$H$26)*H24,H24))</f>
        <v>1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1</v>
      </c>
      <c r="I26" s="26"/>
      <c r="J26" s="33"/>
      <c r="K26" s="33"/>
      <c r="L26" s="34">
        <f>L24+L25</f>
        <v>1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2.6160306125640007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2.6160306125640007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Worksheet!C33-'1212'!H18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2.6160306125640007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2.6160306125640007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2.6160306125640007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3.7839693874359996</v>
      </c>
      <c r="I57" s="46"/>
      <c r="J57" s="26"/>
      <c r="K57" s="33"/>
      <c r="L57" s="60">
        <f>SUM(L11+L20+L24+L25+L29+L37+L39+L41+L45+L51+L55)</f>
        <v>3.2839693874359996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BEA6-49A5-4B04-986E-E4FE76930C2B}">
  <dimension ref="A1:R234"/>
  <sheetViews>
    <sheetView showWhiteSpace="0" view="pageLayout" topLeftCell="A34" zoomScale="75" zoomScaleNormal="75" zoomScalePageLayoutView="75" workbookViewId="0">
      <selection activeCell="H57" sqref="H57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1231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IF(Worksheet!C25&gt;0.5,"0.50",Worksheet!C25)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0.99364766149999995</v>
      </c>
      <c r="I20" s="26"/>
      <c r="J20" s="33"/>
      <c r="K20" s="33"/>
      <c r="L20" s="34">
        <f>SUM(L15:L19)</f>
        <v>0.49364766149999995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3.6160306125640007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Worksheet!C25-H15</f>
        <v>0.17075918759999997</v>
      </c>
      <c r="I24" s="26"/>
      <c r="J24" s="26"/>
      <c r="K24" s="20"/>
      <c r="L24" s="34">
        <f>IF($I$22&lt;=0,0,IF($I$22&lt;$H$26,($I$22/$H$26)*H24,H24))</f>
        <v>0.17075918759999997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0.17075918759999997</v>
      </c>
      <c r="I26" s="26"/>
      <c r="J26" s="33"/>
      <c r="K26" s="33"/>
      <c r="L26" s="34">
        <f>L24+L25</f>
        <v>0.17075918759999997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3.4452714249640009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3.4452714249640009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3.4452714249640009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3.4452714249640009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3.4452714249640009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2.9547285750359995</v>
      </c>
      <c r="I57" s="46"/>
      <c r="J57" s="26"/>
      <c r="K57" s="33"/>
      <c r="L57" s="60">
        <f>SUM(L11+L20+L24+L25+L29+L37+L39+L41+L45+L51+L55)</f>
        <v>2.4547285750359995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E810-5B2F-4F06-9EBB-88B98F6CB0D0}">
  <dimension ref="A1:R234"/>
  <sheetViews>
    <sheetView view="pageLayout" topLeftCell="A31" zoomScale="75" zoomScaleNormal="75" zoomScalePageLayoutView="75" workbookViewId="0">
      <selection activeCell="H28" sqref="H28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1222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IF(Worksheet!C21&gt;0.5,"0.50",Worksheet!C21)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0.73804634069999997</v>
      </c>
      <c r="I20" s="26"/>
      <c r="J20" s="33"/>
      <c r="K20" s="33"/>
      <c r="L20" s="34">
        <f>SUM(L15:L19)</f>
        <v>0.2380463407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3.8716319333640006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Worksheet!C21-H15</f>
        <v>1</v>
      </c>
      <c r="I24" s="26"/>
      <c r="J24" s="26"/>
      <c r="K24" s="20"/>
      <c r="L24" s="34">
        <f>IF($I$22&lt;=0,0,IF($I$22&lt;$H$26,($I$22/$H$26)*H24,H24))</f>
        <v>1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1</v>
      </c>
      <c r="I26" s="26"/>
      <c r="J26" s="33"/>
      <c r="K26" s="33"/>
      <c r="L26" s="34">
        <f>L24+L25</f>
        <v>1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2.8716319333640006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2.8716319333640006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2.8716319333640006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2.8716319333640006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2.8716319333640006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3.5283680666359998</v>
      </c>
      <c r="I57" s="46"/>
      <c r="J57" s="26"/>
      <c r="K57" s="33"/>
      <c r="L57" s="60">
        <f>SUM(L11+L20+L24+L25+L29+L37+L39+L41+L45+L51+L55)</f>
        <v>3.0283680666359998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702D-FB85-4F5B-9868-EA4B8EE5DF20}">
  <dimension ref="A1:R234"/>
  <sheetViews>
    <sheetView view="pageLayout" topLeftCell="A31" zoomScale="75" zoomScaleNormal="75" zoomScalePageLayoutView="75" workbookViewId="0">
      <selection activeCell="H25" sqref="H25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1224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IF(Worksheet!C23&gt;0.5,"0.50",Worksheet!C23)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0.73804634069999997</v>
      </c>
      <c r="I20" s="26"/>
      <c r="J20" s="33"/>
      <c r="K20" s="33"/>
      <c r="L20" s="34">
        <f>SUM(L15:L19)</f>
        <v>0.2380463407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3.8716319333640006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Worksheet!C23-H15</f>
        <v>0.82983565309999996</v>
      </c>
      <c r="I24" s="26"/>
      <c r="J24" s="26"/>
      <c r="K24" s="20"/>
      <c r="L24" s="34">
        <f>IF($I$22&lt;=0,0,IF($I$22&lt;$H$26,($I$22/$H$26)*H24,H24))</f>
        <v>0.82983565309999996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0.82983565309999996</v>
      </c>
      <c r="I26" s="26"/>
      <c r="J26" s="33"/>
      <c r="K26" s="33"/>
      <c r="L26" s="34">
        <f>L24+L25</f>
        <v>0.82983565309999996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3.0417962802640006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3.0417962802640006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3.0417962802640006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3.0417962802640006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3.0417962802640006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3.3582037197359997</v>
      </c>
      <c r="I57" s="46"/>
      <c r="J57" s="26"/>
      <c r="K57" s="33"/>
      <c r="L57" s="60">
        <f>SUM(L11+L20+L24+L25+L29+L37+L39+L41+L45+L51+L55)</f>
        <v>2.8582037197359997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4279-0897-441E-84F7-CDF7549D9622}">
  <dimension ref="A1:R234"/>
  <sheetViews>
    <sheetView view="pageLayout" topLeftCell="A22" zoomScale="75" zoomScaleNormal="75" zoomScalePageLayoutView="75" workbookViewId="0">
      <selection activeCell="H23" sqref="H23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1225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IF(Worksheet!C25&gt;0.5,"0.50",Worksheet!C25)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0.73804634069999997</v>
      </c>
      <c r="I20" s="26"/>
      <c r="J20" s="33"/>
      <c r="K20" s="33"/>
      <c r="L20" s="34">
        <f>SUM(L15:L19)</f>
        <v>0.2380463407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3.8716319333640006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Worksheet!C25-H15</f>
        <v>0.17075918759999997</v>
      </c>
      <c r="I24" s="26"/>
      <c r="J24" s="26"/>
      <c r="K24" s="20"/>
      <c r="L24" s="34">
        <f>IF($I$22&lt;=0,0,IF($I$22&lt;$H$26,($I$22/$H$26)*H24,H24))</f>
        <v>0.17075918759999997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0.17075918759999997</v>
      </c>
      <c r="I26" s="26"/>
      <c r="J26" s="33"/>
      <c r="K26" s="33"/>
      <c r="L26" s="34">
        <f>L24+L25</f>
        <v>0.17075918759999997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3.7008727457640007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3.7008727457640007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3.7008727457640007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3.7008727457640007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3.7008727457640007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2.6991272542359996</v>
      </c>
      <c r="I57" s="46"/>
      <c r="J57" s="26"/>
      <c r="K57" s="33"/>
      <c r="L57" s="60">
        <f>SUM(L11+L20+L24+L25+L29+L37+L39+L41+L45+L51+L55)</f>
        <v>2.1991272542359996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423D-BE83-40A4-9728-FBAB22B6C72D}">
  <dimension ref="A1:R234"/>
  <sheetViews>
    <sheetView view="pageLayout" topLeftCell="A28" zoomScale="75" zoomScaleNormal="75" zoomScalePageLayoutView="75" workbookViewId="0">
      <selection activeCell="G21" sqref="G21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1226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IF(Worksheet!C21&gt;0.5,"0.50",Worksheet!C21)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0.73804634069999997</v>
      </c>
      <c r="I20" s="26"/>
      <c r="J20" s="33"/>
      <c r="K20" s="33"/>
      <c r="L20" s="34">
        <f>SUM(L15:L19)</f>
        <v>0.2380463407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3.8716319333640006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Worksheet!C21-H15</f>
        <v>1</v>
      </c>
      <c r="I24" s="26"/>
      <c r="J24" s="26"/>
      <c r="K24" s="20"/>
      <c r="L24" s="34">
        <f>IF($I$22&lt;=0,0,IF($I$22&lt;$H$26,($I$22/$H$26)*H24,H24))</f>
        <v>1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1</v>
      </c>
      <c r="I26" s="26"/>
      <c r="J26" s="33"/>
      <c r="K26" s="33"/>
      <c r="L26" s="34">
        <f>L24+L25</f>
        <v>1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2.8716319333640006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2.8716319333640006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2.8716319333640006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2.8716319333640006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2.8716319333640006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3.5283680666359998</v>
      </c>
      <c r="I57" s="46"/>
      <c r="J57" s="26"/>
      <c r="K57" s="33"/>
      <c r="L57" s="60">
        <f>SUM(L11+L20+L24+L25+L29+L37+L39+L41+L45+L51+L55)</f>
        <v>3.0283680666359998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95DE-C5B6-4E3A-97D0-173D383A371B}">
  <dimension ref="A1:R234"/>
  <sheetViews>
    <sheetView view="pageLayout" topLeftCell="A34" zoomScale="75" zoomScaleNormal="75" zoomScalePageLayoutView="75" workbookViewId="0">
      <selection activeCell="E70" sqref="E70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1227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IF(Worksheet!C23&gt;0.5,"0.50",Worksheet!C23)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0.73804634069999997</v>
      </c>
      <c r="I20" s="26"/>
      <c r="J20" s="33"/>
      <c r="K20" s="33"/>
      <c r="L20" s="34">
        <f>SUM(L15:L19)</f>
        <v>0.2380463407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3.8716319333640006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Worksheet!C23-H15</f>
        <v>0.82983565309999996</v>
      </c>
      <c r="I24" s="26"/>
      <c r="J24" s="26"/>
      <c r="K24" s="20"/>
      <c r="L24" s="34">
        <f>IF($I$22&lt;=0,0,IF($I$22&lt;$H$26,($I$22/$H$26)*H24,H24))</f>
        <v>0.82983565309999996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0.82983565309999996</v>
      </c>
      <c r="I26" s="26"/>
      <c r="J26" s="33"/>
      <c r="K26" s="33"/>
      <c r="L26" s="34">
        <f>L24+L25</f>
        <v>0.82983565309999996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3.0417962802640006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3.0417962802640006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3.0417962802640006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3.0417962802640006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3.0417962802640006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3.3582037197359997</v>
      </c>
      <c r="I57" s="46"/>
      <c r="J57" s="26"/>
      <c r="K57" s="33"/>
      <c r="L57" s="60">
        <f>SUM(L11+L20+L24+L25+L29+L37+L39+L41+L45+L51+L55)</f>
        <v>2.8582037197359997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9144-3871-4969-AB05-2527E4C358CE}">
  <dimension ref="A1:R234"/>
  <sheetViews>
    <sheetView showWhiteSpace="0" view="pageLayout" zoomScale="75" zoomScaleNormal="75" zoomScalePageLayoutView="75" workbookViewId="0">
      <selection activeCell="I57" sqref="I57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7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Worksheet!C5</f>
        <v>0.7143547026</v>
      </c>
      <c r="I10" s="26"/>
      <c r="J10" s="27"/>
      <c r="K10" s="28"/>
      <c r="L10" s="23">
        <f>H10</f>
        <v>0.7143547026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1.503168327836</v>
      </c>
      <c r="I11" s="26"/>
      <c r="J11" s="32"/>
      <c r="K11" s="33"/>
      <c r="L11" s="34">
        <f>SUM(L7:L10)</f>
        <v>1.503168327836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4.3968316721640006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IF(Worksheet!C21&gt;0.5,"0.50",Worksheet!C21)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0.99364766149999995</v>
      </c>
      <c r="I20" s="26"/>
      <c r="J20" s="33"/>
      <c r="K20" s="33"/>
      <c r="L20" s="34">
        <f>SUM(L15:L19)</f>
        <v>0.49364766149999995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3.9031840106640008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Worksheet!C21-H15</f>
        <v>1</v>
      </c>
      <c r="I24" s="26"/>
      <c r="J24" s="26"/>
      <c r="K24" s="20"/>
      <c r="L24" s="34">
        <f>IF($I$22&lt;=0,0,IF($I$22&lt;$H$26,($I$22/$H$26)*H24,H24))</f>
        <v>1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1</v>
      </c>
      <c r="I26" s="26"/>
      <c r="J26" s="33"/>
      <c r="K26" s="33"/>
      <c r="L26" s="34">
        <f>L24+L25</f>
        <v>1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2.9031840106640008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2.9031840106640008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2.9031840106640008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2.9031840106640008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2.9031840106640008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3.496815989336</v>
      </c>
      <c r="I57" s="46"/>
      <c r="J57" s="26"/>
      <c r="K57" s="33"/>
      <c r="L57" s="60">
        <f>SUM(L11+L20+L24+L25+L29+L37+L39+L41+L45+L51+L55)</f>
        <v>2.996815989336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D2AB-89F6-42F7-A0AF-5F2960D3F93E}">
  <dimension ref="A1:R234"/>
  <sheetViews>
    <sheetView view="pageLayout" topLeftCell="A25" zoomScale="75" zoomScaleNormal="75" zoomScalePageLayoutView="75" workbookViewId="0">
      <selection activeCell="H57" sqref="H57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1228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IF(Worksheet!C25&gt;0.5,"0.50",Worksheet!C25)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0.73804634069999997</v>
      </c>
      <c r="I20" s="26"/>
      <c r="J20" s="33"/>
      <c r="K20" s="33"/>
      <c r="L20" s="34">
        <f>SUM(L15:L19)</f>
        <v>0.2380463407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3.8716319333640006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Worksheet!C25-H15</f>
        <v>0.17075918759999997</v>
      </c>
      <c r="I24" s="26"/>
      <c r="J24" s="26"/>
      <c r="K24" s="20"/>
      <c r="L24" s="34">
        <f>IF($I$22&lt;=0,0,IF($I$22&lt;$H$26,($I$22/$H$26)*H24,H24))</f>
        <v>0.17075918759999997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0.17075918759999997</v>
      </c>
      <c r="I26" s="26"/>
      <c r="J26" s="33"/>
      <c r="K26" s="33"/>
      <c r="L26" s="34">
        <f>L24+L25</f>
        <v>0.17075918759999997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3.7008727457640007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3.7008727457640007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3.7008727457640007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3.7008727457640007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3.7008727457640007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2.6991272542359996</v>
      </c>
      <c r="I57" s="46"/>
      <c r="J57" s="26"/>
      <c r="K57" s="33"/>
      <c r="L57" s="60">
        <f>SUM(L11+L20+L24+L25+L29+L37+L39+L41+L45+L51+L55)</f>
        <v>2.1991272542359996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5342-D75D-42BF-8E7B-C5731B679CAE}">
  <dimension ref="A1:R234"/>
  <sheetViews>
    <sheetView showWhiteSpace="0" view="pageLayout" topLeftCell="A22" zoomScale="75" zoomScaleNormal="75" zoomScalePageLayoutView="75" workbookViewId="0">
      <selection activeCell="B36" sqref="B36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1231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IF(Worksheet!C19&gt;0.5,"0.50",Worksheet!C19)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IF(Worksheet!C29&gt;0.5,"0.50",Worksheet!C29)</f>
        <v>7.9882049199999999E-2</v>
      </c>
      <c r="I18" s="26"/>
      <c r="J18" s="26"/>
      <c r="K18" s="26"/>
      <c r="L18" s="34">
        <f>IF($I$13&lt;=0,0,IF($I$13&lt;$H$20,($I$13/$H$20)*H18,H18))</f>
        <v>7.9882049199999999E-2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0.81792838989999994</v>
      </c>
      <c r="I20" s="26"/>
      <c r="J20" s="33"/>
      <c r="K20" s="33"/>
      <c r="L20" s="34">
        <f>SUM(L15:L19)</f>
        <v>0.3179283899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3.7917498841640005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Worksheet!C19-H15</f>
        <v>0.7780547163</v>
      </c>
      <c r="I24" s="26"/>
      <c r="J24" s="26"/>
      <c r="K24" s="20"/>
      <c r="L24" s="34">
        <f>IF($I$22&lt;=0,0,IF($I$22&lt;$H$26,($I$22/$H$26)*H24,H24))</f>
        <v>0.7780547163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0.7780547163</v>
      </c>
      <c r="I26" s="26"/>
      <c r="J26" s="33"/>
      <c r="K26" s="33"/>
      <c r="L26" s="34">
        <f>L24+L25</f>
        <v>0.7780547163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3.0136951678640003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3.0136951678640003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Worksheet!C29-H18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3.0136951678640003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3.0136951678640003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3.0136951678640003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3.3863048321360001</v>
      </c>
      <c r="I57" s="46"/>
      <c r="J57" s="26"/>
      <c r="K57" s="33"/>
      <c r="L57" s="60">
        <f>SUM(L11+L20+L24+L25+L29+L37+L39+L41+L45+L51+L55)</f>
        <v>2.8863048321360001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97C3-16F0-486E-AA27-C11C4B069792}">
  <dimension ref="A1:R234"/>
  <sheetViews>
    <sheetView showWhiteSpace="0" view="pageLayout" topLeftCell="A34" zoomScale="75" zoomScaleNormal="75" zoomScalePageLayoutView="75" workbookViewId="0">
      <selection activeCell="L56" sqref="L56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1331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IF(Worksheet!C19&gt;0.5,"0.50",Worksheet!C19)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IF(Worksheet!C29&gt;0.5,"0.50",Worksheet!C29)</f>
        <v>7.9882049199999999E-2</v>
      </c>
      <c r="I18" s="26"/>
      <c r="J18" s="26"/>
      <c r="K18" s="26"/>
      <c r="L18" s="34">
        <f>IF($I$13&lt;=0,0,IF($I$13&lt;$H$20,($I$13/$H$20)*H18,H18))</f>
        <v>7.9882049199999999E-2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0.81792838989999994</v>
      </c>
      <c r="I20" s="26"/>
      <c r="J20" s="33"/>
      <c r="K20" s="33"/>
      <c r="L20" s="34">
        <f>SUM(L15:L19)</f>
        <v>0.3179283899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3.7917498841640005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Worksheet!C19-H15</f>
        <v>0.7780547163</v>
      </c>
      <c r="I24" s="26"/>
      <c r="J24" s="26"/>
      <c r="K24" s="20"/>
      <c r="L24" s="34">
        <f>IF($I$22&lt;=0,0,IF($I$22&lt;$H$26,($I$22/$H$26)*H24,H24))</f>
        <v>0.7780547163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0.7780547163</v>
      </c>
      <c r="I26" s="26"/>
      <c r="J26" s="33"/>
      <c r="K26" s="33"/>
      <c r="L26" s="34">
        <f>L24+L25</f>
        <v>0.7780547163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3.0136951678640003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3.0136951678640003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Worksheet!C29-H18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3.0136951678640003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3.0136951678640003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3.0136951678640003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3.3863048321360001</v>
      </c>
      <c r="I57" s="46"/>
      <c r="J57" s="26"/>
      <c r="K57" s="33"/>
      <c r="L57" s="60">
        <f>SUM(L11+L20+L24+L25+L29+L37+L39+L41+L45+L51+L55)</f>
        <v>2.8863048321360001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969B-F219-4604-B2DB-AC98767B5566}">
  <dimension ref="A1:R234"/>
  <sheetViews>
    <sheetView showWhiteSpace="0" view="pageLayout" topLeftCell="A25" zoomScale="75" zoomScaleNormal="75" zoomScalePageLayoutView="75" workbookViewId="0">
      <selection activeCell="I30" sqref="I30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1400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0.2380463407</v>
      </c>
      <c r="I20" s="26"/>
      <c r="J20" s="33"/>
      <c r="K20" s="33"/>
      <c r="L20" s="34">
        <f>SUM(L15:L19)</f>
        <v>0.2380463407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3.8716319333640006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3.8716319333640006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3.8716319333640006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3.8716319333640006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3.8716319333640006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3.8716319333640006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2.0283680666359998</v>
      </c>
      <c r="I57" s="46"/>
      <c r="J57" s="26"/>
      <c r="K57" s="33"/>
      <c r="L57" s="60">
        <f>SUM(L11+L20+L24+L25+L29+L37+L39+L41+L45+L51+L55)</f>
        <v>2.0283680666359998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A5AE-7A94-4FF0-8B1D-463F50BEE63D}">
  <dimension ref="A1:R234"/>
  <sheetViews>
    <sheetView view="pageLayout" topLeftCell="A34" zoomScale="75" zoomScaleNormal="75" zoomScalePageLayoutView="75" workbookViewId="0">
      <selection activeCell="E28" sqref="E28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1404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IF(Worksheet!C23&gt;0.5,"0.50",Worksheet!C23)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0.73804634069999997</v>
      </c>
      <c r="I20" s="26"/>
      <c r="J20" s="33"/>
      <c r="K20" s="33"/>
      <c r="L20" s="34">
        <f>SUM(L15:L19)</f>
        <v>0.2380463407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3.8716319333640006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Worksheet!C23-H15</f>
        <v>0.82983565309999996</v>
      </c>
      <c r="I24" s="26"/>
      <c r="J24" s="26"/>
      <c r="K24" s="20"/>
      <c r="L24" s="34">
        <f>IF($I$22&lt;=0,0,IF($I$22&lt;$H$26,($I$22/$H$26)*H24,H24))</f>
        <v>0.82983565309999996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0.82983565309999996</v>
      </c>
      <c r="I26" s="26"/>
      <c r="J26" s="33"/>
      <c r="K26" s="33"/>
      <c r="L26" s="34">
        <f>L24+L25</f>
        <v>0.82983565309999996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3.0417962802640006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3.0417962802640006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3.0417962802640006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3.0417962802640006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3.0417962802640006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3.3582037197359997</v>
      </c>
      <c r="I57" s="46"/>
      <c r="J57" s="26"/>
      <c r="K57" s="33"/>
      <c r="L57" s="60">
        <f>SUM(L11+L20+L24+L25+L29+L37+L39+L41+L45+L51+L55)</f>
        <v>2.8582037197359997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9DEB-274C-4016-9179-33397232AC2C}">
  <dimension ref="A1:R234"/>
  <sheetViews>
    <sheetView showWhiteSpace="0" view="pageLayout" topLeftCell="A28" zoomScale="75" zoomScaleNormal="75" zoomScalePageLayoutView="75" workbookViewId="0">
      <selection activeCell="H58" sqref="H58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1410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0.49364766149999995</v>
      </c>
      <c r="I20" s="26"/>
      <c r="J20" s="33"/>
      <c r="K20" s="33"/>
      <c r="L20" s="34">
        <f>SUM(L15:L19)</f>
        <v>0.49364766149999995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3.6160306125640007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3.6160306125640007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3.6160306125640007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Worksheet!C33-'1410'!H18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3.6160306125640007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3.6160306125640007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3.6160306125640007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2.2839693874359996</v>
      </c>
      <c r="I57" s="46"/>
      <c r="J57" s="26"/>
      <c r="K57" s="33"/>
      <c r="L57" s="60">
        <f>SUM(L11+L20+L24+L25+L29+L37+L39+L41+L45+L51+L55)</f>
        <v>2.2839693874359996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B491-67AB-445B-8B72-1A0800B18E13}">
  <dimension ref="A1:R234"/>
  <sheetViews>
    <sheetView showWhiteSpace="0" view="pageLayout" topLeftCell="A25" zoomScale="75" zoomScaleNormal="75" zoomScalePageLayoutView="75" workbookViewId="0">
      <selection activeCell="H57" sqref="H57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1412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IF(Worksheet!C21&gt;0.5,"0.50",Worksheet!C21)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0.99364766149999995</v>
      </c>
      <c r="I20" s="26"/>
      <c r="J20" s="33"/>
      <c r="K20" s="33"/>
      <c r="L20" s="34">
        <f>SUM(L15:L19)</f>
        <v>0.49364766149999995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3.6160306125640007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Worksheet!C21-'1412'!H15</f>
        <v>1</v>
      </c>
      <c r="I24" s="26"/>
      <c r="J24" s="26"/>
      <c r="K24" s="20"/>
      <c r="L24" s="34">
        <f>IF($I$22&lt;=0,0,IF($I$22&lt;$H$26,($I$22/$H$26)*H24,H24))</f>
        <v>1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1</v>
      </c>
      <c r="I26" s="26"/>
      <c r="J26" s="33"/>
      <c r="K26" s="33"/>
      <c r="L26" s="34">
        <f>L24+L25</f>
        <v>1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2.6160306125640007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2.6160306125640007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Worksheet!C33-'1412'!H18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2.6160306125640007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2.6160306125640007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2.6160306125640007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3.7839693874359996</v>
      </c>
      <c r="I57" s="46"/>
      <c r="J57" s="26"/>
      <c r="K57" s="33"/>
      <c r="L57" s="60">
        <f>SUM(L11+L20+L24+L25+L29+L37+L39+L41+L45+L51+L55)</f>
        <v>3.2839693874359996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17E3-4D64-4CFA-8E86-B1D9C4D51BA8}">
  <dimension ref="A1:R234"/>
  <sheetViews>
    <sheetView view="pageLayout" topLeftCell="A25" zoomScale="75" zoomScaleNormal="75" zoomScalePageLayoutView="75" workbookViewId="0">
      <selection activeCell="H18" sqref="H18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1424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IF(Worksheet!C23&gt;0.5,"0.50",Worksheet!C23)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0.73804634069999997</v>
      </c>
      <c r="I20" s="26"/>
      <c r="J20" s="33"/>
      <c r="K20" s="33"/>
      <c r="L20" s="34">
        <f>SUM(L15:L19)</f>
        <v>0.2380463407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3.8716319333640006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Worksheet!C23-H15</f>
        <v>0.82983565309999996</v>
      </c>
      <c r="I24" s="26"/>
      <c r="J24" s="26"/>
      <c r="K24" s="20"/>
      <c r="L24" s="34">
        <f>IF($I$22&lt;=0,0,IF($I$22&lt;$H$26,($I$22/$H$26)*H24,H24))</f>
        <v>0.82983565309999996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0.82983565309999996</v>
      </c>
      <c r="I26" s="26"/>
      <c r="J26" s="33"/>
      <c r="K26" s="33"/>
      <c r="L26" s="34">
        <f>L24+L25</f>
        <v>0.82983565309999996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3.0417962802640006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3.0417962802640006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3.0417962802640006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3.0417962802640006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3.0417962802640006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3.3582037197359997</v>
      </c>
      <c r="I57" s="46"/>
      <c r="J57" s="26"/>
      <c r="K57" s="33"/>
      <c r="L57" s="60">
        <f>SUM(L11+L20+L24+L25+L29+L37+L39+L41+L45+L51+L55)</f>
        <v>2.8582037197359997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DC59-9A58-4A43-85B6-A4C6B89B0FBE}">
  <dimension ref="A1:R234"/>
  <sheetViews>
    <sheetView showWhiteSpace="0" view="pageLayout" topLeftCell="A28" zoomScale="75" zoomScaleNormal="75" zoomScalePageLayoutView="75" workbookViewId="0">
      <selection activeCell="I56" sqref="I56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1731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IF(Worksheet!C19&gt;0.5,"0.50",Worksheet!C19)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IF(Worksheet!C29&gt;0.5,"0.50",Worksheet!C29)</f>
        <v>7.9882049199999999E-2</v>
      </c>
      <c r="I18" s="26"/>
      <c r="J18" s="26"/>
      <c r="K18" s="26"/>
      <c r="L18" s="34">
        <f>IF($I$13&lt;=0,0,IF($I$13&lt;$H$20,($I$13/$H$20)*H18,H18))</f>
        <v>7.9882049199999999E-2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0.81792838989999994</v>
      </c>
      <c r="I20" s="26"/>
      <c r="J20" s="33"/>
      <c r="K20" s="33"/>
      <c r="L20" s="34">
        <f>SUM(L15:L19)</f>
        <v>0.3179283899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3.7917498841640005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Worksheet!C19-H15</f>
        <v>0.7780547163</v>
      </c>
      <c r="I24" s="26"/>
      <c r="J24" s="26"/>
      <c r="K24" s="20"/>
      <c r="L24" s="34">
        <f>IF($I$22&lt;=0,0,IF($I$22&lt;$H$26,($I$22/$H$26)*H24,H24))</f>
        <v>0.7780547163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0.7780547163</v>
      </c>
      <c r="I26" s="26"/>
      <c r="J26" s="33"/>
      <c r="K26" s="33"/>
      <c r="L26" s="34">
        <f>L24+L25</f>
        <v>0.7780547163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3.0136951678640003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3.0136951678640003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Worksheet!C29-H18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3.0136951678640003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3.0136951678640003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3.0136951678640003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3.3863048321360001</v>
      </c>
      <c r="I57" s="46"/>
      <c r="J57" s="26"/>
      <c r="K57" s="33"/>
      <c r="L57" s="60">
        <f>SUM(L11+L20+L24+L25+L29+L37+L39+L41+L45+L51+L55)</f>
        <v>2.8863048321360001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DEE95-2443-4249-BE72-91D575A44571}">
  <dimension ref="A1:R234"/>
  <sheetViews>
    <sheetView view="pageLayout" topLeftCell="A31" zoomScale="75" zoomScaleNormal="75" zoomScalePageLayoutView="75" workbookViewId="0">
      <selection activeCell="I57" sqref="I57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1444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IF(Worksheet!C23&gt;0.5,"0.50",Worksheet!C23)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0.73804634069999997</v>
      </c>
      <c r="I20" s="26"/>
      <c r="J20" s="33"/>
      <c r="K20" s="33"/>
      <c r="L20" s="34">
        <f>SUM(L15:L19)</f>
        <v>0.2380463407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3.8716319333640006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Worksheet!C23-H15</f>
        <v>0.82983565309999996</v>
      </c>
      <c r="I24" s="26"/>
      <c r="J24" s="26"/>
      <c r="K24" s="20"/>
      <c r="L24" s="34">
        <f>IF($I$22&lt;=0,0,IF($I$22&lt;$H$26,($I$22/$H$26)*H24,H24))</f>
        <v>0.82983565309999996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0.82983565309999996</v>
      </c>
      <c r="I26" s="26"/>
      <c r="J26" s="33"/>
      <c r="K26" s="33"/>
      <c r="L26" s="34">
        <f>L24+L25</f>
        <v>0.82983565309999996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3.0417962802640006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3.0417962802640006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3.0417962802640006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3.0417962802640006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3.0417962802640006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3.3582037197359997</v>
      </c>
      <c r="I57" s="46"/>
      <c r="J57" s="26"/>
      <c r="K57" s="33"/>
      <c r="L57" s="60">
        <f>SUM(L11+L20+L24+L25+L29+L37+L39+L41+L45+L51+L55)</f>
        <v>2.8582037197359997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557E-3106-485A-9C93-4A437E671DBE}">
  <dimension ref="A1:R234"/>
  <sheetViews>
    <sheetView showWhiteSpace="0" view="pageLayout" topLeftCell="A25" zoomScale="75" zoomScaleNormal="75" zoomScalePageLayoutView="75" workbookViewId="0">
      <selection activeCell="H57" sqref="H57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9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Worksheet!C5</f>
        <v>0.7143547026</v>
      </c>
      <c r="I10" s="26"/>
      <c r="J10" s="27"/>
      <c r="K10" s="28"/>
      <c r="L10" s="23">
        <f>H10</f>
        <v>0.7143547026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1.503168327836</v>
      </c>
      <c r="I11" s="26"/>
      <c r="J11" s="32"/>
      <c r="K11" s="33"/>
      <c r="L11" s="34">
        <f>SUM(L7:L10)</f>
        <v>1.503168327836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4.3968316721640006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IF(Worksheet!C21&gt;0.5,"0.50",Worksheet!C21)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0.73804634069999997</v>
      </c>
      <c r="I20" s="26"/>
      <c r="J20" s="33"/>
      <c r="K20" s="33"/>
      <c r="L20" s="34">
        <f>SUM(L15:L19)</f>
        <v>0.2380463407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4.1587853314640002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Worksheet!C21-H15</f>
        <v>1</v>
      </c>
      <c r="I24" s="26"/>
      <c r="J24" s="26"/>
      <c r="K24" s="20"/>
      <c r="L24" s="34">
        <f>IF($I$22&lt;=0,0,IF($I$22&lt;$H$26,($I$22/$H$26)*H24,H24))</f>
        <v>1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1</v>
      </c>
      <c r="I26" s="26"/>
      <c r="J26" s="33"/>
      <c r="K26" s="33"/>
      <c r="L26" s="34">
        <f>L24+L25</f>
        <v>1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3.1587853314640002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3.1587853314640002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3.1587853314640002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3.1587853314640002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3.1587853314640002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3.2412146685360002</v>
      </c>
      <c r="I57" s="46"/>
      <c r="J57" s="26"/>
      <c r="K57" s="33"/>
      <c r="L57" s="60">
        <f>SUM(L11+L20+L24+L25+L29+L37+L39+L41+L45+L51+L55)</f>
        <v>2.7412146685360002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029D-09E8-4F1B-A139-B30CB964DF1F}">
  <dimension ref="A1:R234"/>
  <sheetViews>
    <sheetView view="pageLayout" topLeftCell="A25" zoomScale="75" zoomScaleNormal="75" zoomScalePageLayoutView="75" workbookViewId="0">
      <selection activeCell="H57" sqref="H57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1515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IF(Worksheet!C25&gt;0.5,"0.50",Worksheet!C25)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0.99364766149999995</v>
      </c>
      <c r="I20" s="26"/>
      <c r="J20" s="33"/>
      <c r="K20" s="33"/>
      <c r="L20" s="34">
        <f>SUM(L15:L19)</f>
        <v>0.49364766149999995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3.6160306125640007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Worksheet!C25-H15</f>
        <v>0.17075918759999997</v>
      </c>
      <c r="I24" s="26"/>
      <c r="J24" s="26"/>
      <c r="K24" s="20"/>
      <c r="L24" s="34">
        <f>IF($I$22&lt;=0,0,IF($I$22&lt;$H$26,($I$22/$H$26)*H24,H24))</f>
        <v>0.17075918759999997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0.17075918759999997</v>
      </c>
      <c r="I26" s="26"/>
      <c r="J26" s="33"/>
      <c r="K26" s="33"/>
      <c r="L26" s="34">
        <f>L24+L25</f>
        <v>0.17075918759999997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3.4452714249640009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3.4452714249640009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3.4452714249640009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3.4452714249640009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3.4452714249640009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2.9547285750359995</v>
      </c>
      <c r="I57" s="46"/>
      <c r="J57" s="26"/>
      <c r="K57" s="33"/>
      <c r="L57" s="60">
        <f>SUM(L11+L20+L24+L25+L29+L37+L39+L41+L45+L51+L55)</f>
        <v>2.4547285750359995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EAC8-E397-4C65-8F9D-2748FC302EFE}">
  <dimension ref="A1:R234"/>
  <sheetViews>
    <sheetView showWhiteSpace="0" view="pageLayout" topLeftCell="A22" zoomScale="75" zoomScaleNormal="75" zoomScalePageLayoutView="75" workbookViewId="0">
      <selection activeCell="A2" sqref="A2:L2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1516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IF(Worksheet!C27&gt;0.5,"0.50",Worksheet!C27)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0.99364766149999995</v>
      </c>
      <c r="I20" s="26"/>
      <c r="J20" s="33"/>
      <c r="K20" s="33"/>
      <c r="L20" s="34">
        <f>SUM(L15:L19)</f>
        <v>0.49364766149999995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3.6160306125640007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Worksheet!C27-H15</f>
        <v>0.72730994929999992</v>
      </c>
      <c r="I24" s="26"/>
      <c r="J24" s="26"/>
      <c r="K24" s="20"/>
      <c r="L24" s="34">
        <f>IF($I$22&lt;=0,0,IF($I$22&lt;$H$26,($I$22/$H$26)*H24,H24))</f>
        <v>0.72730994929999992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0.72730994929999992</v>
      </c>
      <c r="I26" s="26"/>
      <c r="J26" s="33"/>
      <c r="K26" s="33"/>
      <c r="L26" s="34">
        <f>L24+L25</f>
        <v>0.72730994929999992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2.8887206632640008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2.8887206632640008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2.8887206632640008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2.8887206632640008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2.8887206632640008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3.5112793367359996</v>
      </c>
      <c r="I57" s="46"/>
      <c r="J57" s="26"/>
      <c r="K57" s="33"/>
      <c r="L57" s="60">
        <f>SUM(L11+L20+L24+L25+L29+L37+L39+L41+L45+L51+L55)</f>
        <v>3.0112793367359996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FC76-67F2-4A6F-8F53-48AE1223987D}">
  <dimension ref="A1:R234"/>
  <sheetViews>
    <sheetView showWhiteSpace="0" view="pageLayout" zoomScale="75" zoomScaleNormal="75" zoomScalePageLayoutView="75" workbookViewId="0">
      <selection activeCell="A2" sqref="A2:L2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1600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0.2380463407</v>
      </c>
      <c r="I20" s="26"/>
      <c r="J20" s="33"/>
      <c r="K20" s="33"/>
      <c r="L20" s="34">
        <f>SUM(L15:L19)</f>
        <v>0.2380463407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3.8716319333640006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3.8716319333640006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3.8716319333640006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3.8716319333640006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3.8716319333640006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3.8716319333640006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2.0283680666359998</v>
      </c>
      <c r="I57" s="46"/>
      <c r="J57" s="26"/>
      <c r="K57" s="33"/>
      <c r="L57" s="60">
        <f>SUM(L11+L20+L24+L25+L29+L37+L39+L41+L45+L51+L55)</f>
        <v>2.0283680666359998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84BE-433F-4D14-88D7-CD090F641BFC}">
  <dimension ref="A1:R234"/>
  <sheetViews>
    <sheetView showWhiteSpace="0" view="pageLayout" zoomScale="75" zoomScaleNormal="75" zoomScalePageLayoutView="75" workbookViewId="0">
      <selection activeCell="H23" sqref="H23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1610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0.49364766149999995</v>
      </c>
      <c r="I20" s="26"/>
      <c r="J20" s="33"/>
      <c r="K20" s="33"/>
      <c r="L20" s="34">
        <f>SUM(L15:L19)</f>
        <v>0.49364766149999995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3.6160306125640007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3.6160306125640007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3.6160306125640007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Worksheet!C33-'1610'!H18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3.6160306125640007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3.6160306125640007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3.6160306125640007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2.2839693874359996</v>
      </c>
      <c r="I57" s="46"/>
      <c r="J57" s="26"/>
      <c r="K57" s="33"/>
      <c r="L57" s="60">
        <f>SUM(L11+L20+L24+L25+L29+L37+L39+L41+L45+L51+L55)</f>
        <v>2.2839693874359996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5060-E7E3-4DB7-88C4-B2CACD2F779D}">
  <dimension ref="A1:R234"/>
  <sheetViews>
    <sheetView showWhiteSpace="0" view="pageLayout" topLeftCell="A25" zoomScale="75" zoomScaleNormal="75" zoomScalePageLayoutView="75" workbookViewId="0">
      <selection activeCell="B26" sqref="B26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1612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IF(Worksheet!C21&gt;0.5,"0.50",Worksheet!C21)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0.99364766149999995</v>
      </c>
      <c r="I20" s="26"/>
      <c r="J20" s="33"/>
      <c r="K20" s="33"/>
      <c r="L20" s="34">
        <f>SUM(L15:L19)</f>
        <v>0.49364766149999995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3.6160306125640007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Worksheet!C21-'1612'!H15</f>
        <v>1</v>
      </c>
      <c r="I24" s="26"/>
      <c r="J24" s="26"/>
      <c r="K24" s="20"/>
      <c r="L24" s="34">
        <f>IF($I$22&lt;=0,0,IF($I$22&lt;$H$26,($I$22/$H$26)*H24,H24))</f>
        <v>1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1</v>
      </c>
      <c r="I26" s="26"/>
      <c r="J26" s="33"/>
      <c r="K26" s="33"/>
      <c r="L26" s="34">
        <f>L24+L25</f>
        <v>1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2.6160306125640007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2.6160306125640007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Worksheet!C33-'1612'!H18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2.6160306125640007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2.6160306125640007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2.6160306125640007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3.7839693874359996</v>
      </c>
      <c r="I57" s="46"/>
      <c r="J57" s="26"/>
      <c r="K57" s="33"/>
      <c r="L57" s="60">
        <f>SUM(L11+L20+L24+L25+L29+L37+L39+L41+L45+L51+L55)</f>
        <v>3.2839693874359996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3131-D312-47C4-A8F5-0F8FD4EE47A2}">
  <dimension ref="A1:R234"/>
  <sheetViews>
    <sheetView showWhiteSpace="0" view="pageLayout" topLeftCell="A22" zoomScale="75" zoomScaleNormal="75" zoomScalePageLayoutView="75" workbookViewId="0">
      <selection activeCell="H24" sqref="H24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1613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IF(Worksheet!C35&gt;0.5,"0.50",Worksheet!C35)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0.99364766149999995</v>
      </c>
      <c r="I20" s="26"/>
      <c r="J20" s="33"/>
      <c r="K20" s="33"/>
      <c r="L20" s="34">
        <f>SUM(L15:L19)</f>
        <v>0.49364766149999995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3.6160306125640007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Worksheet!C35-'1613'!H15</f>
        <v>0.61549420899999996</v>
      </c>
      <c r="I24" s="26"/>
      <c r="J24" s="26"/>
      <c r="K24" s="20"/>
      <c r="L24" s="34">
        <f>IF($I$22&lt;=0,0,IF($I$22&lt;$H$26,($I$22/$H$26)*H24,H24))</f>
        <v>0.61549420899999996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0.61549420899999996</v>
      </c>
      <c r="I26" s="26"/>
      <c r="J26" s="33"/>
      <c r="K26" s="33"/>
      <c r="L26" s="34">
        <f>L24+L25</f>
        <v>0.61549420899999996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3.0005364035640008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3.0005364035640008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Worksheet!C33-'1613'!H18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3.0005364035640008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3.0005364035640008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3.0005364035640008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3.3994635964359996</v>
      </c>
      <c r="I57" s="46"/>
      <c r="J57" s="26"/>
      <c r="K57" s="33"/>
      <c r="L57" s="60">
        <f>SUM(L11+L20+L24+L25+L29+L37+L39+L41+L45+L51+L55)</f>
        <v>2.8994635964359996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A3D8-7BAD-442F-8DB9-2B56B1F9B416}">
  <dimension ref="A1:R234"/>
  <sheetViews>
    <sheetView showWhiteSpace="0" view="pageLayout" topLeftCell="A28" zoomScale="75" zoomScaleNormal="75" zoomScalePageLayoutView="75" workbookViewId="0">
      <selection activeCell="A2" sqref="A2:L2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1615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IF(Worksheet!C25&gt;0.5,"0.50",Worksheet!C25)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0.99364766149999995</v>
      </c>
      <c r="I20" s="26"/>
      <c r="J20" s="33"/>
      <c r="K20" s="33"/>
      <c r="L20" s="34">
        <f>SUM(L15:L19)</f>
        <v>0.49364766149999995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3.6160306125640007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Worksheet!C25-H15</f>
        <v>0.17075918759999997</v>
      </c>
      <c r="I24" s="26"/>
      <c r="J24" s="26"/>
      <c r="K24" s="20"/>
      <c r="L24" s="34">
        <f>IF($I$22&lt;=0,0,IF($I$22&lt;$H$26,($I$22/$H$26)*H24,H24))</f>
        <v>0.17075918759999997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0.17075918759999997</v>
      </c>
      <c r="I26" s="26"/>
      <c r="J26" s="33"/>
      <c r="K26" s="33"/>
      <c r="L26" s="34">
        <f>L24+L25</f>
        <v>0.17075918759999997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3.4452714249640009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3.4452714249640009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3.4452714249640009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3.4452714249640009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3.4452714249640009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2.9547285750359995</v>
      </c>
      <c r="I57" s="46"/>
      <c r="J57" s="26"/>
      <c r="K57" s="33"/>
      <c r="L57" s="60">
        <f>SUM(L11+L20+L24+L25+L29+L37+L39+L41+L45+L51+L55)</f>
        <v>2.4547285750359995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26E9-58A9-4E57-8A7C-1EE71CB30C81}">
  <dimension ref="A1:R234"/>
  <sheetViews>
    <sheetView showWhiteSpace="0" view="pageLayout" topLeftCell="A31" zoomScale="75" zoomScaleNormal="75" zoomScalePageLayoutView="75" workbookViewId="0">
      <selection activeCell="L46" sqref="L46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1616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IF(Worksheet!C27&gt;0.5,"0.50",Worksheet!C27)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0.99364766149999995</v>
      </c>
      <c r="I20" s="26"/>
      <c r="J20" s="33"/>
      <c r="K20" s="33"/>
      <c r="L20" s="34">
        <f>SUM(L15:L19)</f>
        <v>0.49364766149999995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3.6160306125640007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Worksheet!C27-H15</f>
        <v>0.72730994929999992</v>
      </c>
      <c r="I24" s="26"/>
      <c r="J24" s="26"/>
      <c r="K24" s="20"/>
      <c r="L24" s="34">
        <f>IF($I$22&lt;=0,0,IF($I$22&lt;$H$26,($I$22/$H$26)*H24,H24))</f>
        <v>0.72730994929999992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0.72730994929999992</v>
      </c>
      <c r="I26" s="26"/>
      <c r="J26" s="33"/>
      <c r="K26" s="33"/>
      <c r="L26" s="34">
        <f>L24+L25</f>
        <v>0.72730994929999992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2.8887206632640008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2.8887206632640008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2.8887206632640008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2.8887206632640008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2.8887206632640008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3.5112793367359996</v>
      </c>
      <c r="I57" s="46"/>
      <c r="J57" s="26"/>
      <c r="K57" s="33"/>
      <c r="L57" s="60">
        <f>SUM(L11+L20+L24+L25+L29+L37+L39+L41+L45+L51+L55)</f>
        <v>3.0112793367359996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FE615-DB80-43B5-98DF-7CA1CE83A737}">
  <dimension ref="A1:R234"/>
  <sheetViews>
    <sheetView view="pageLayout" topLeftCell="A28" zoomScale="75" zoomScaleNormal="75" zoomScalePageLayoutView="75" workbookViewId="0">
      <selection activeCell="H29" sqref="H29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1625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IF(Worksheet!C25&gt;0.5,"0.50",Worksheet!C25)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0.73804634069999997</v>
      </c>
      <c r="I20" s="26"/>
      <c r="J20" s="33"/>
      <c r="K20" s="33"/>
      <c r="L20" s="34">
        <f>SUM(L15:L19)</f>
        <v>0.2380463407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3.8716319333640006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Worksheet!C25-H15</f>
        <v>0.17075918759999997</v>
      </c>
      <c r="I24" s="26"/>
      <c r="J24" s="26"/>
      <c r="K24" s="20"/>
      <c r="L24" s="34">
        <f>IF($I$22&lt;=0,0,IF($I$22&lt;$H$26,($I$22/$H$26)*H24,H24))</f>
        <v>0.17075918759999997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0.17075918759999997</v>
      </c>
      <c r="I26" s="26"/>
      <c r="J26" s="33"/>
      <c r="K26" s="33"/>
      <c r="L26" s="34">
        <f>L24+L25</f>
        <v>0.17075918759999997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3.7008727457640007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3.7008727457640007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3.7008727457640007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3.7008727457640007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3.7008727457640007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2.6991272542359996</v>
      </c>
      <c r="I57" s="46"/>
      <c r="J57" s="26"/>
      <c r="K57" s="33"/>
      <c r="L57" s="60">
        <f>SUM(L11+L20+L24+L25+L29+L37+L39+L41+L45+L51+L55)</f>
        <v>2.1991272542359996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2EDF-B41D-428A-BC85-063B44AA360B}">
  <dimension ref="A1:R234"/>
  <sheetViews>
    <sheetView showWhiteSpace="0" view="pageLayout" topLeftCell="A28" zoomScale="75" zoomScaleNormal="75" zoomScalePageLayoutView="75" workbookViewId="0">
      <selection activeCell="H25" sqref="H25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1715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IF(Worksheet!C25&gt;0.5,"0.50",Worksheet!C25)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0.99364766149999995</v>
      </c>
      <c r="I20" s="26"/>
      <c r="J20" s="33"/>
      <c r="K20" s="33"/>
      <c r="L20" s="34">
        <f>SUM(L15:L19)</f>
        <v>0.49364766149999995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3.6160306125640007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Worksheet!C25-H15</f>
        <v>0.17075918759999997</v>
      </c>
      <c r="I24" s="26"/>
      <c r="J24" s="26"/>
      <c r="K24" s="20"/>
      <c r="L24" s="34">
        <f>IF($I$22&lt;=0,0,IF($I$22&lt;$H$26,($I$22/$H$26)*H24,H24))</f>
        <v>0.17075918759999997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0.17075918759999997</v>
      </c>
      <c r="I26" s="26"/>
      <c r="J26" s="33"/>
      <c r="K26" s="33"/>
      <c r="L26" s="34">
        <f>L24+L25</f>
        <v>0.17075918759999997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3.4452714249640009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3.4452714249640009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3.4452714249640009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3.4452714249640009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3.4452714249640009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2.9547285750359995</v>
      </c>
      <c r="I57" s="46"/>
      <c r="J57" s="26"/>
      <c r="K57" s="33"/>
      <c r="L57" s="60">
        <f>SUM(L11+L20+L24+L25+L29+L37+L39+L41+L45+L51+L55)</f>
        <v>2.4547285750359995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3F99-6B0A-40C0-91AF-168988E43062}">
  <dimension ref="A1:R234"/>
  <sheetViews>
    <sheetView showWhiteSpace="0" view="pageLayout" topLeftCell="A28" zoomScale="75" zoomScaleNormal="75" zoomScalePageLayoutView="75" workbookViewId="0">
      <selection activeCell="H57" sqref="H57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10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Worksheet!C7</f>
        <v>1.3046932416999999</v>
      </c>
      <c r="I10" s="26"/>
      <c r="J10" s="27"/>
      <c r="K10" s="28"/>
      <c r="L10" s="23">
        <f>H10</f>
        <v>1.3046932416999999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2.093506866936</v>
      </c>
      <c r="I11" s="26"/>
      <c r="J11" s="32"/>
      <c r="K11" s="33"/>
      <c r="L11" s="34">
        <f>SUM(L7:L10)</f>
        <v>2.093506866936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3.8064931330640004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/>
      <c r="I18" s="26"/>
      <c r="J18" s="26"/>
      <c r="K18" s="26"/>
      <c r="L18" s="34">
        <f>IF($I$13&lt;=0,0,IF($I$13&lt;$H$20,($I$13/$H$20)*H18,H18))</f>
        <v>0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0.2380463407</v>
      </c>
      <c r="I20" s="26"/>
      <c r="J20" s="33"/>
      <c r="K20" s="33"/>
      <c r="L20" s="34">
        <f>SUM(L15:L19)</f>
        <v>0.2380463407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3.5684467923640004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3.5684467923640004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3.5684467923640004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/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3.5684467923640004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3.5684467923640004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3.5684467923640004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2.3315532076359999</v>
      </c>
      <c r="I57" s="46"/>
      <c r="J57" s="26"/>
      <c r="K57" s="33"/>
      <c r="L57" s="60">
        <f>SUM(L11+L20+L24+L25+L29+L37+L39+L41+L45+L51+L55)</f>
        <v>2.3315532076359999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6745-1ABD-4346-8ED9-98107EFBEBEF}">
  <dimension ref="A1:R234"/>
  <sheetViews>
    <sheetView showWhiteSpace="0" view="pageLayout" topLeftCell="A31" zoomScale="75" zoomScaleNormal="75" zoomScalePageLayoutView="75" workbookViewId="0">
      <selection activeCell="N25" sqref="N25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1716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IF(Worksheet!C27&gt;0.5,"0.50",Worksheet!C27)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0.99364766149999995</v>
      </c>
      <c r="I20" s="26"/>
      <c r="J20" s="33"/>
      <c r="K20" s="33"/>
      <c r="L20" s="34">
        <f>SUM(L15:L19)</f>
        <v>0.49364766149999995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3.6160306125640007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Worksheet!C27-H15</f>
        <v>0.72730994929999992</v>
      </c>
      <c r="I24" s="26"/>
      <c r="J24" s="26"/>
      <c r="K24" s="20"/>
      <c r="L24" s="34">
        <f>IF($I$22&lt;=0,0,IF($I$22&lt;$H$26,($I$22/$H$26)*H24,H24))</f>
        <v>0.72730994929999992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0.72730994929999992</v>
      </c>
      <c r="I26" s="26"/>
      <c r="J26" s="33"/>
      <c r="K26" s="33"/>
      <c r="L26" s="34">
        <f>L24+L25</f>
        <v>0.72730994929999992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2.8887206632640008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2.8887206632640008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2.8887206632640008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2.8887206632640008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2.8887206632640008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3.5112793367359996</v>
      </c>
      <c r="I57" s="46"/>
      <c r="J57" s="26"/>
      <c r="K57" s="33"/>
      <c r="L57" s="60">
        <f>SUM(L11+L20+L24+L25+L29+L37+L39+L41+L45+L51+L55)</f>
        <v>3.0112793367359996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95DF3-08A3-4F91-9AB0-CA57D7BD8CA5}">
  <dimension ref="A1:R234"/>
  <sheetViews>
    <sheetView showWhiteSpace="0" view="pageLayout" topLeftCell="A25" zoomScale="75" zoomScaleNormal="75" zoomScalePageLayoutView="75" workbookViewId="0">
      <selection activeCell="H23" sqref="H23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1731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IF(Worksheet!C19&gt;0.5,"0.50",Worksheet!C19)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IF(Worksheet!C29&gt;0.5,"0.50",Worksheet!C29)</f>
        <v>7.9882049199999999E-2</v>
      </c>
      <c r="I18" s="26"/>
      <c r="J18" s="26"/>
      <c r="K18" s="26"/>
      <c r="L18" s="34">
        <f>IF($I$13&lt;=0,0,IF($I$13&lt;$H$20,($I$13/$H$20)*H18,H18))</f>
        <v>7.9882049199999999E-2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0.81792838989999994</v>
      </c>
      <c r="I20" s="26"/>
      <c r="J20" s="33"/>
      <c r="K20" s="33"/>
      <c r="L20" s="34">
        <f>SUM(L15:L19)</f>
        <v>0.3179283899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3.7917498841640005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Worksheet!C19-H15</f>
        <v>0.7780547163</v>
      </c>
      <c r="I24" s="26"/>
      <c r="J24" s="26"/>
      <c r="K24" s="20"/>
      <c r="L24" s="34">
        <f>IF($I$22&lt;=0,0,IF($I$22&lt;$H$26,($I$22/$H$26)*H24,H24))</f>
        <v>0.7780547163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0.7780547163</v>
      </c>
      <c r="I26" s="26"/>
      <c r="J26" s="33"/>
      <c r="K26" s="33"/>
      <c r="L26" s="34">
        <f>L24+L25</f>
        <v>0.7780547163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3.0136951678640003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3.0136951678640003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Worksheet!C29-H18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3.0136951678640003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3.0136951678640003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3.0136951678640003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3.3863048321360001</v>
      </c>
      <c r="I57" s="46"/>
      <c r="J57" s="26"/>
      <c r="K57" s="33"/>
      <c r="L57" s="60">
        <f>SUM(L11+L20+L24+L25+L29+L37+L39+L41+L45+L51+L55)</f>
        <v>2.8863048321360001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E354-3660-42EC-90D5-60894E6F88B3}">
  <dimension ref="A1:R234"/>
  <sheetViews>
    <sheetView showWhiteSpace="0" view="pageLayout" topLeftCell="A28" zoomScale="75" zoomScaleNormal="75" zoomScalePageLayoutView="75" workbookViewId="0">
      <selection activeCell="H33" sqref="H33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1736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IF(Worksheet!C27&gt;0.5,"0.50",Worksheet!C27)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IF(Worksheet!C29&gt;0.5,"0.50",Worksheet!C29)</f>
        <v>7.9882049199999999E-2</v>
      </c>
      <c r="I18" s="26"/>
      <c r="J18" s="26"/>
      <c r="K18" s="26"/>
      <c r="L18" s="34">
        <f>IF($I$13&lt;=0,0,IF($I$13&lt;$H$20,($I$13/$H$20)*H18,H18))</f>
        <v>7.9882049199999999E-2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0.81792838989999994</v>
      </c>
      <c r="I20" s="26"/>
      <c r="J20" s="33"/>
      <c r="K20" s="33"/>
      <c r="L20" s="34">
        <f>SUM(L15:L19)</f>
        <v>0.3179283899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3.7917498841640005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Worksheet!C27-H15</f>
        <v>0.72730994929999992</v>
      </c>
      <c r="I24" s="26"/>
      <c r="J24" s="26"/>
      <c r="K24" s="20"/>
      <c r="L24" s="34">
        <f>IF($I$22&lt;=0,0,IF($I$22&lt;$H$26,($I$22/$H$26)*H24,H24))</f>
        <v>0.72730994929999992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0.72730994929999992</v>
      </c>
      <c r="I26" s="26"/>
      <c r="J26" s="33"/>
      <c r="K26" s="33"/>
      <c r="L26" s="34">
        <f>L24+L25</f>
        <v>0.72730994929999992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3.0644399348640006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3.0644399348640006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Worksheet!C29-H18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3.0644399348640006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3.0644399348640006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3.0644399348640006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3.3355600651359998</v>
      </c>
      <c r="I57" s="46"/>
      <c r="J57" s="26"/>
      <c r="K57" s="33"/>
      <c r="L57" s="60">
        <f>SUM(L11+L20+L24+L25+L29+L37+L39+L41+L45+L51+L55)</f>
        <v>2.8355600651359998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E37D-FE6B-423E-96A9-EE01B3CC361A}">
  <dimension ref="A1:R234"/>
  <sheetViews>
    <sheetView showWhiteSpace="0" view="pageLayout" topLeftCell="A31" zoomScale="75" zoomScaleNormal="75" zoomScalePageLayoutView="75" workbookViewId="0">
      <selection activeCell="A2" sqref="A2:L2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>
        <v>1813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>
        <f>Worksheet!C17</f>
        <v>1.0015081007</v>
      </c>
      <c r="I9" s="26"/>
      <c r="J9" s="27"/>
      <c r="K9" s="28"/>
      <c r="L9" s="23">
        <f>H9</f>
        <v>1.0015081007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/>
      <c r="I10" s="26"/>
      <c r="J10" s="27"/>
      <c r="K10" s="28"/>
      <c r="L10" s="23">
        <f>H10</f>
        <v>0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1.7903217259359998</v>
      </c>
      <c r="I11" s="26"/>
      <c r="J11" s="32"/>
      <c r="K11" s="33"/>
      <c r="L11" s="34">
        <f>SUM(L7:L10)</f>
        <v>1.7903217259359998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4.1096782740640005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 t="str">
        <f>IF(Worksheet!C35&gt;0.5,"0.50",Worksheet!C35)</f>
        <v>0.50</v>
      </c>
      <c r="I15" s="20"/>
      <c r="J15" s="26"/>
      <c r="K15" s="20"/>
      <c r="L15" s="34" t="str">
        <f>IF($I$13&lt;=0,0,IF($I$13&lt;$H$20,($I$13/$H$20)*H15,H15))</f>
        <v>0.50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IF(Worksheet!C33&gt;0.5,"0.50",Worksheet!C33)</f>
        <v>0.25560132079999998</v>
      </c>
      <c r="I18" s="26"/>
      <c r="J18" s="26"/>
      <c r="K18" s="26"/>
      <c r="L18" s="34">
        <f>IF($I$13&lt;=0,0,IF($I$13&lt;$H$20,($I$13/$H$20)*H18,H18))</f>
        <v>0.25560132079999998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0.99364766149999995</v>
      </c>
      <c r="I20" s="26"/>
      <c r="J20" s="33"/>
      <c r="K20" s="33"/>
      <c r="L20" s="34">
        <f>SUM(L15:L19)</f>
        <v>0.49364766149999995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3.6160306125640007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>
        <f>Worksheet!C35-'1813'!H15</f>
        <v>0.61549420899999996</v>
      </c>
      <c r="I24" s="26"/>
      <c r="J24" s="26"/>
      <c r="K24" s="20"/>
      <c r="L24" s="34">
        <f>IF($I$22&lt;=0,0,IF($I$22&lt;$H$26,($I$22/$H$26)*H24,H24))</f>
        <v>0.61549420899999996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0.61549420899999996</v>
      </c>
      <c r="I26" s="26"/>
      <c r="J26" s="33"/>
      <c r="K26" s="33"/>
      <c r="L26" s="34">
        <f>L24+L25</f>
        <v>0.61549420899999996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3.0005364035640008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3.0005364035640008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Worksheet!C33-'1813'!H18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3.0005364035640008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3.0005364035640008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3.0005364035640008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3.3994635964359996</v>
      </c>
      <c r="I57" s="46"/>
      <c r="J57" s="26"/>
      <c r="K57" s="33"/>
      <c r="L57" s="60">
        <f>SUM(L11+L20+L24+L25+L29+L37+L39+L41+L45+L51+L55)</f>
        <v>2.8994635964359996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B105:L105"/>
    <mergeCell ref="B106:L106"/>
    <mergeCell ref="B107:L107"/>
    <mergeCell ref="J1:L1"/>
    <mergeCell ref="A2:L2"/>
    <mergeCell ref="A3:L3"/>
    <mergeCell ref="B91:L91"/>
    <mergeCell ref="A76:L76"/>
    <mergeCell ref="A4:L4"/>
    <mergeCell ref="C77:L78"/>
    <mergeCell ref="B95:L95"/>
    <mergeCell ref="B96:L96"/>
    <mergeCell ref="B97:L97"/>
    <mergeCell ref="B100:L100"/>
    <mergeCell ref="B101:L101"/>
    <mergeCell ref="B104:L104"/>
    <mergeCell ref="B84:L84"/>
    <mergeCell ref="B90:L90"/>
    <mergeCell ref="B92:L92"/>
    <mergeCell ref="B86:L86"/>
    <mergeCell ref="B88:L88"/>
    <mergeCell ref="B87:L87"/>
    <mergeCell ref="B43:G43"/>
    <mergeCell ref="J67:K67"/>
    <mergeCell ref="B83:L83"/>
    <mergeCell ref="C44:E44"/>
    <mergeCell ref="B80:L80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48E6-3309-44E8-8DE3-82A02760AAF0}">
  <dimension ref="A1:R234"/>
  <sheetViews>
    <sheetView showWhiteSpace="0" view="pageLayout" zoomScale="70" zoomScaleNormal="75" zoomScalePageLayoutView="70" workbookViewId="0">
      <selection activeCell="H14" sqref="H14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11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Worksheet!C7</f>
        <v>1.3046932416999999</v>
      </c>
      <c r="I10" s="26"/>
      <c r="J10" s="27"/>
      <c r="K10" s="28"/>
      <c r="L10" s="23">
        <f>H10</f>
        <v>1.3046932416999999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2.093506866936</v>
      </c>
      <c r="I11" s="26"/>
      <c r="J11" s="32"/>
      <c r="K11" s="33"/>
      <c r="L11" s="34">
        <f>SUM(L7:L10)</f>
        <v>2.093506866936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3.8064931330640004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IF(Worksheet!C29&gt;0.5,"0.50",Worksheet!C29)</f>
        <v>7.9882049199999999E-2</v>
      </c>
      <c r="I18" s="26"/>
      <c r="J18" s="26"/>
      <c r="K18" s="26"/>
      <c r="L18" s="34">
        <f>IF($I$13&lt;=0,0,IF($I$13&lt;$H$20,($I$13/$H$20)*H18,H18))</f>
        <v>7.9882049199999999E-2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0.3179283899</v>
      </c>
      <c r="I20" s="26"/>
      <c r="J20" s="33"/>
      <c r="K20" s="33"/>
      <c r="L20" s="34">
        <f>SUM(L15:L19)</f>
        <v>0.3179283899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3.4885647431640003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3.4885647431640003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3.4885647431640003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Worksheet!C29-H18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3.4885647431640003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3.4885647431640003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3.4885647431640003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2.411435256836</v>
      </c>
      <c r="I57" s="46"/>
      <c r="J57" s="26"/>
      <c r="K57" s="33"/>
      <c r="L57" s="60">
        <f>SUM(L11+L20+L24+L25+L29+L37+L39+L41+L45+L51+L55)</f>
        <v>2.411435256836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0759-F6F3-43E4-9B78-C32DB23F5F8F}">
  <dimension ref="A1:R234"/>
  <sheetViews>
    <sheetView showWhiteSpace="0" view="pageLayout" zoomScale="75" zoomScaleNormal="75" zoomScalePageLayoutView="75" workbookViewId="0">
      <selection activeCell="H19" sqref="H19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12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Worksheet!C7</f>
        <v>1.3046932416999999</v>
      </c>
      <c r="I10" s="26"/>
      <c r="J10" s="27"/>
      <c r="K10" s="28"/>
      <c r="L10" s="23">
        <f>H10</f>
        <v>1.3046932416999999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2.093506866936</v>
      </c>
      <c r="I11" s="26"/>
      <c r="J11" s="32"/>
      <c r="K11" s="33"/>
      <c r="L11" s="34">
        <f>SUM(L7:L10)</f>
        <v>2.093506866936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3.8064931330640004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IF(Worksheet!C29&gt;0.5,"0.50",Worksheet!C29)</f>
        <v>7.9882049199999999E-2</v>
      </c>
      <c r="I18" s="26"/>
      <c r="J18" s="26"/>
      <c r="K18" s="26"/>
      <c r="L18" s="34">
        <f>IF($I$13&lt;=0,0,IF($I$13&lt;$H$20,($I$13/$H$20)*H18,H18))</f>
        <v>7.9882049199999999E-2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0.3179283899</v>
      </c>
      <c r="I20" s="26"/>
      <c r="J20" s="33"/>
      <c r="K20" s="33"/>
      <c r="L20" s="34">
        <f>SUM(L15:L19)</f>
        <v>0.3179283899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3.4885647431640003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3.4885647431640003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3.4885647431640003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Worksheet!C29-H18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3.4885647431640003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3.4885647431640003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3.4885647431640003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2.411435256836</v>
      </c>
      <c r="I57" s="46"/>
      <c r="J57" s="26"/>
      <c r="K57" s="33"/>
      <c r="L57" s="60">
        <f>SUM(L11+L20+L24+L25+L29+L37+L39+L41+L45+L51+L55)</f>
        <v>2.411435256836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DE6B-9CE4-4E35-9191-034BB52D1D76}">
  <dimension ref="A1:R234"/>
  <sheetViews>
    <sheetView showWhiteSpace="0" view="pageLayout" zoomScale="75" zoomScaleNormal="75" zoomScalePageLayoutView="75" workbookViewId="0">
      <selection activeCell="F35" sqref="F35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13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Worksheet!C7</f>
        <v>1.3046932416999999</v>
      </c>
      <c r="I10" s="26"/>
      <c r="J10" s="27"/>
      <c r="K10" s="28"/>
      <c r="L10" s="23">
        <f>H10</f>
        <v>1.3046932416999999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2.093506866936</v>
      </c>
      <c r="I11" s="26"/>
      <c r="J11" s="32"/>
      <c r="K11" s="33"/>
      <c r="L11" s="34">
        <f>SUM(L7:L10)</f>
        <v>2.093506866936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3.8064931330640004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IF(Worksheet!C29&gt;0.5,"0.50",Worksheet!C29)</f>
        <v>7.9882049199999999E-2</v>
      </c>
      <c r="I18" s="26"/>
      <c r="J18" s="26"/>
      <c r="K18" s="26"/>
      <c r="L18" s="34">
        <f>IF($I$13&lt;=0,0,IF($I$13&lt;$H$20,($I$13/$H$20)*H18,H18))</f>
        <v>7.9882049199999999E-2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0.3179283899</v>
      </c>
      <c r="I20" s="26"/>
      <c r="J20" s="33"/>
      <c r="K20" s="33"/>
      <c r="L20" s="34">
        <f>SUM(L15:L19)</f>
        <v>0.3179283899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3.4885647431640003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3.4885647431640003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3.4885647431640003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Worksheet!C29-H18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3.4885647431640003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3.4885647431640003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3.4885647431640003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2.411435256836</v>
      </c>
      <c r="I57" s="46"/>
      <c r="J57" s="26"/>
      <c r="K57" s="33"/>
      <c r="L57" s="60">
        <f>SUM(L11+L20+L24+L25+L29+L37+L39+L41+L45+L51+L55)</f>
        <v>2.411435256836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5E36-064C-4163-954F-8EA3762DE624}">
  <dimension ref="A1:R234"/>
  <sheetViews>
    <sheetView showWhiteSpace="0" view="pageLayout" zoomScale="75" zoomScaleNormal="75" zoomScalePageLayoutView="75" workbookViewId="0">
      <selection activeCell="H57" sqref="H57"/>
    </sheetView>
  </sheetViews>
  <sheetFormatPr defaultColWidth="8.85546875" defaultRowHeight="15" x14ac:dyDescent="0.25"/>
  <cols>
    <col min="7" max="7" width="20.7109375" customWidth="1"/>
    <col min="8" max="8" width="22.5703125" customWidth="1"/>
    <col min="9" max="9" width="23.7109375" customWidth="1"/>
    <col min="10" max="10" width="1.28515625" customWidth="1"/>
    <col min="11" max="11" width="1.7109375" style="80" customWidth="1"/>
    <col min="12" max="12" width="25.7109375" customWidth="1"/>
  </cols>
  <sheetData>
    <row r="1" spans="1:13" ht="18.75" x14ac:dyDescent="0.3">
      <c r="A1" s="6"/>
      <c r="I1" s="7" t="s">
        <v>45</v>
      </c>
      <c r="J1" s="103" t="s">
        <v>14</v>
      </c>
      <c r="K1" s="103"/>
      <c r="L1" s="103"/>
    </row>
    <row r="2" spans="1:13" ht="26.25" x14ac:dyDescent="0.4">
      <c r="A2" s="104" t="s">
        <v>46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 ht="14.45" customHeight="1" x14ac:dyDescent="0.3">
      <c r="A3" s="105" t="s">
        <v>47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3" ht="14.45" customHeight="1" x14ac:dyDescent="0.3">
      <c r="A4" s="106" t="s">
        <v>48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8"/>
    </row>
    <row r="5" spans="1:13" ht="18.75" x14ac:dyDescent="0.3">
      <c r="A5" s="9"/>
      <c r="B5" s="10"/>
      <c r="C5" s="10"/>
      <c r="D5" s="10"/>
      <c r="E5" s="10"/>
      <c r="F5" s="10"/>
      <c r="G5" s="10"/>
      <c r="H5" s="7" t="s">
        <v>49</v>
      </c>
      <c r="I5" s="7"/>
      <c r="J5" s="7"/>
      <c r="K5" s="11"/>
      <c r="L5" s="7" t="s">
        <v>50</v>
      </c>
      <c r="M5" s="8"/>
    </row>
    <row r="6" spans="1:13" ht="18.75" x14ac:dyDescent="0.3">
      <c r="A6" s="12"/>
      <c r="B6" s="13"/>
      <c r="C6" s="13"/>
      <c r="D6" s="13"/>
      <c r="E6" s="13"/>
      <c r="F6" s="13"/>
      <c r="G6" s="13"/>
      <c r="H6" s="14" t="s">
        <v>51</v>
      </c>
      <c r="I6" s="15">
        <v>5.9</v>
      </c>
      <c r="J6" s="14"/>
      <c r="K6" s="16"/>
      <c r="L6" s="14" t="s">
        <v>51</v>
      </c>
      <c r="M6" s="8"/>
    </row>
    <row r="7" spans="1:13" ht="18.75" x14ac:dyDescent="0.3">
      <c r="A7" s="17" t="s">
        <v>52</v>
      </c>
      <c r="B7" s="18" t="s">
        <v>53</v>
      </c>
      <c r="C7" s="18"/>
      <c r="D7" s="18"/>
      <c r="E7" s="18"/>
      <c r="F7" s="18"/>
      <c r="G7" s="18"/>
      <c r="H7" s="19">
        <f>Worksheet!C15</f>
        <v>0.78881362523599996</v>
      </c>
      <c r="I7" s="20"/>
      <c r="J7" s="21"/>
      <c r="K7" s="22"/>
      <c r="L7" s="23">
        <f>H7</f>
        <v>0.78881362523599996</v>
      </c>
      <c r="M7" s="8"/>
    </row>
    <row r="8" spans="1:13" ht="18.75" x14ac:dyDescent="0.3">
      <c r="A8" s="24"/>
      <c r="B8" s="25" t="s">
        <v>54</v>
      </c>
      <c r="C8" s="25"/>
      <c r="D8" s="25"/>
      <c r="E8" s="25"/>
      <c r="F8" s="25"/>
      <c r="G8" s="25"/>
      <c r="H8" s="19"/>
      <c r="I8" s="26"/>
      <c r="J8" s="27"/>
      <c r="K8" s="28"/>
      <c r="L8" s="23">
        <f>H8</f>
        <v>0</v>
      </c>
      <c r="M8" s="8"/>
    </row>
    <row r="9" spans="1:13" ht="18.75" x14ac:dyDescent="0.3">
      <c r="A9" s="24"/>
      <c r="B9" s="25" t="s">
        <v>55</v>
      </c>
      <c r="C9" s="25"/>
      <c r="D9" s="25"/>
      <c r="E9" s="25"/>
      <c r="F9" s="25"/>
      <c r="G9" s="25"/>
      <c r="H9" s="19"/>
      <c r="I9" s="26"/>
      <c r="J9" s="27"/>
      <c r="K9" s="28"/>
      <c r="L9" s="23">
        <f>H9</f>
        <v>0</v>
      </c>
      <c r="M9" s="8"/>
    </row>
    <row r="10" spans="1:13" ht="18.75" x14ac:dyDescent="0.3">
      <c r="A10" s="24"/>
      <c r="B10" s="25" t="s">
        <v>56</v>
      </c>
      <c r="C10" s="25"/>
      <c r="D10" s="25"/>
      <c r="E10" s="25"/>
      <c r="F10" s="25"/>
      <c r="G10" s="25"/>
      <c r="H10" s="19">
        <f>Worksheet!C7</f>
        <v>1.3046932416999999</v>
      </c>
      <c r="I10" s="26"/>
      <c r="J10" s="27"/>
      <c r="K10" s="28"/>
      <c r="L10" s="23">
        <f>H10</f>
        <v>1.3046932416999999</v>
      </c>
      <c r="M10" s="8"/>
    </row>
    <row r="11" spans="1:13" ht="18.75" x14ac:dyDescent="0.3">
      <c r="A11" s="24"/>
      <c r="B11" s="29"/>
      <c r="C11" s="30" t="s">
        <v>57</v>
      </c>
      <c r="D11" s="25"/>
      <c r="E11" s="25"/>
      <c r="F11" s="25"/>
      <c r="G11" s="25"/>
      <c r="H11" s="31">
        <f>H7+H9+H10+H8</f>
        <v>2.093506866936</v>
      </c>
      <c r="I11" s="26"/>
      <c r="J11" s="32"/>
      <c r="K11" s="33"/>
      <c r="L11" s="34">
        <f>SUM(L7:L10)</f>
        <v>2.093506866936</v>
      </c>
      <c r="M11" s="8"/>
    </row>
    <row r="12" spans="1:13" ht="18.75" x14ac:dyDescent="0.3">
      <c r="A12" s="24"/>
      <c r="B12" s="25"/>
      <c r="C12" s="25"/>
      <c r="D12" s="25"/>
      <c r="E12" s="25"/>
      <c r="F12" s="25"/>
      <c r="G12" s="25"/>
      <c r="H12" s="29"/>
      <c r="I12" s="26"/>
      <c r="J12" s="32"/>
      <c r="K12" s="33"/>
      <c r="L12" s="35"/>
      <c r="M12" s="8"/>
    </row>
    <row r="13" spans="1:13" ht="18.75" x14ac:dyDescent="0.3">
      <c r="A13" s="24"/>
      <c r="B13" s="30" t="s">
        <v>58</v>
      </c>
      <c r="C13" s="30"/>
      <c r="D13" s="30"/>
      <c r="E13" s="30"/>
      <c r="F13" s="30"/>
      <c r="G13" s="29"/>
      <c r="H13" s="29"/>
      <c r="I13" s="36">
        <f>(I6-H11)</f>
        <v>3.8064931330640004</v>
      </c>
      <c r="J13" s="37"/>
      <c r="K13" s="38"/>
      <c r="L13" s="35"/>
      <c r="M13" s="8"/>
    </row>
    <row r="14" spans="1:13" ht="18.75" x14ac:dyDescent="0.3">
      <c r="A14" s="39"/>
      <c r="B14" s="40"/>
      <c r="C14" s="40"/>
      <c r="D14" s="40"/>
      <c r="E14" s="40"/>
      <c r="F14" s="40"/>
      <c r="G14" s="40"/>
      <c r="H14" s="41"/>
      <c r="I14" s="42"/>
      <c r="J14" s="43"/>
      <c r="K14" s="44"/>
      <c r="L14" s="45"/>
      <c r="M14" s="8"/>
    </row>
    <row r="15" spans="1:13" ht="18.75" x14ac:dyDescent="0.3">
      <c r="A15" s="17" t="s">
        <v>59</v>
      </c>
      <c r="B15" s="18" t="s">
        <v>60</v>
      </c>
      <c r="C15" s="18"/>
      <c r="D15" s="18"/>
      <c r="E15" s="18"/>
      <c r="F15" s="18"/>
      <c r="G15" s="18"/>
      <c r="H15" s="19"/>
      <c r="I15" s="20"/>
      <c r="J15" s="26"/>
      <c r="K15" s="20"/>
      <c r="L15" s="34">
        <f>IF($I$13&lt;=0,0,IF($I$13&lt;$H$20,($I$13/$H$20)*H15,H15))</f>
        <v>0</v>
      </c>
      <c r="M15" s="8"/>
    </row>
    <row r="16" spans="1:13" ht="18.75" x14ac:dyDescent="0.3">
      <c r="A16" s="24"/>
      <c r="B16" s="25" t="s">
        <v>61</v>
      </c>
      <c r="C16" s="25"/>
      <c r="D16" s="25"/>
      <c r="E16" s="25"/>
      <c r="F16" s="25"/>
      <c r="G16" s="25"/>
      <c r="H16" s="19"/>
      <c r="I16" s="26"/>
      <c r="J16" s="26"/>
      <c r="K16" s="26"/>
      <c r="L16" s="34">
        <f>IF($I$13&lt;=0,0,IF($I$13&lt;$H$20,($I$13/$H$20)*H16,H16))</f>
        <v>0</v>
      </c>
      <c r="M16" s="8"/>
    </row>
    <row r="17" spans="1:13" ht="18.75" x14ac:dyDescent="0.3">
      <c r="A17" s="24"/>
      <c r="B17" s="25" t="s">
        <v>62</v>
      </c>
      <c r="C17" s="25"/>
      <c r="D17" s="25"/>
      <c r="E17" s="25"/>
      <c r="F17" s="25"/>
      <c r="G17" s="25"/>
      <c r="H17" s="19">
        <f>Worksheet!C31</f>
        <v>0.2380463407</v>
      </c>
      <c r="I17" s="26"/>
      <c r="J17" s="26"/>
      <c r="K17" s="26"/>
      <c r="L17" s="34">
        <f>IF($I$13&lt;=0,0,IF($I$13&lt;$H$20,($I$13/$H$20)*H17,H17))</f>
        <v>0.2380463407</v>
      </c>
      <c r="M17" s="8"/>
    </row>
    <row r="18" spans="1:13" ht="18.75" x14ac:dyDescent="0.3">
      <c r="A18" s="24"/>
      <c r="B18" s="25" t="s">
        <v>63</v>
      </c>
      <c r="C18" s="25"/>
      <c r="D18" s="25"/>
      <c r="E18" s="25"/>
      <c r="F18" s="25"/>
      <c r="G18" s="25"/>
      <c r="H18" s="19">
        <f>IF(Worksheet!C29&gt;0.5,"0.50",Worksheet!C29)</f>
        <v>7.9882049199999999E-2</v>
      </c>
      <c r="I18" s="26"/>
      <c r="J18" s="26"/>
      <c r="K18" s="26"/>
      <c r="L18" s="34">
        <f>IF($I$13&lt;=0,0,IF($I$13&lt;$H$20,($I$13/$H$20)*H18,H18))</f>
        <v>7.9882049199999999E-2</v>
      </c>
      <c r="M18" s="8"/>
    </row>
    <row r="19" spans="1:13" ht="18.75" x14ac:dyDescent="0.3">
      <c r="A19" s="24"/>
      <c r="B19" s="25" t="s">
        <v>64</v>
      </c>
      <c r="C19" s="25"/>
      <c r="D19" s="25"/>
      <c r="E19" s="25"/>
      <c r="F19" s="25"/>
      <c r="G19" s="25"/>
      <c r="H19" s="19"/>
      <c r="I19" s="26"/>
      <c r="J19" s="26"/>
      <c r="K19" s="26"/>
      <c r="L19" s="34">
        <f>IF($I$13&lt;=0,0,IF($I$13&lt;$H$20,($I$13/$H$20)*H19,H19))</f>
        <v>0</v>
      </c>
      <c r="M19" s="8"/>
    </row>
    <row r="20" spans="1:13" ht="18.75" x14ac:dyDescent="0.3">
      <c r="A20" s="24"/>
      <c r="B20" s="25"/>
      <c r="C20" s="30" t="s">
        <v>65</v>
      </c>
      <c r="D20" s="25"/>
      <c r="E20" s="25"/>
      <c r="F20" s="25"/>
      <c r="G20" s="25"/>
      <c r="H20" s="31">
        <f>H15+H16+H17+H18+H19</f>
        <v>0.3179283899</v>
      </c>
      <c r="I20" s="26"/>
      <c r="J20" s="33"/>
      <c r="K20" s="33"/>
      <c r="L20" s="34">
        <f>SUM(L15:L19)</f>
        <v>0.3179283899</v>
      </c>
      <c r="M20" s="8"/>
    </row>
    <row r="21" spans="1:13" ht="18.75" x14ac:dyDescent="0.3">
      <c r="A21" s="24"/>
      <c r="B21" s="25"/>
      <c r="C21" s="25"/>
      <c r="D21" s="25"/>
      <c r="E21" s="25"/>
      <c r="F21" s="25"/>
      <c r="G21" s="25"/>
      <c r="H21" s="46"/>
      <c r="I21" s="26"/>
      <c r="J21" s="33"/>
      <c r="K21" s="33"/>
      <c r="L21" s="47"/>
      <c r="M21" s="8"/>
    </row>
    <row r="22" spans="1:13" ht="18.75" x14ac:dyDescent="0.3">
      <c r="A22" s="24"/>
      <c r="B22" s="30" t="s">
        <v>66</v>
      </c>
      <c r="C22" s="25"/>
      <c r="D22" s="25"/>
      <c r="E22" s="25"/>
      <c r="F22" s="25"/>
      <c r="G22" s="29"/>
      <c r="H22" s="46"/>
      <c r="I22" s="36">
        <f>IF(I13&lt;=0,0,I13-L20)</f>
        <v>3.4885647431640003</v>
      </c>
      <c r="J22" s="38"/>
      <c r="K22" s="38"/>
      <c r="L22" s="48"/>
      <c r="M22" s="8"/>
    </row>
    <row r="23" spans="1:13" ht="18.75" x14ac:dyDescent="0.3">
      <c r="A23" s="39"/>
      <c r="B23" s="40"/>
      <c r="C23" s="40"/>
      <c r="D23" s="40"/>
      <c r="E23" s="40"/>
      <c r="F23" s="40"/>
      <c r="G23" s="40"/>
      <c r="H23" s="49"/>
      <c r="I23" s="36"/>
      <c r="J23" s="44"/>
      <c r="K23" s="44"/>
      <c r="L23" s="50"/>
      <c r="M23" s="8"/>
    </row>
    <row r="24" spans="1:13" ht="18.75" x14ac:dyDescent="0.3">
      <c r="A24" s="17" t="s">
        <v>67</v>
      </c>
      <c r="B24" s="18" t="s">
        <v>68</v>
      </c>
      <c r="C24" s="18"/>
      <c r="D24" s="18"/>
      <c r="E24" s="18"/>
      <c r="F24" s="18"/>
      <c r="G24" s="18"/>
      <c r="H24" s="19"/>
      <c r="I24" s="26"/>
      <c r="J24" s="26"/>
      <c r="K24" s="20"/>
      <c r="L24" s="34">
        <f>IF($I$22&lt;=0,0,IF($I$22&lt;$H$26,($I$22/$H$26)*H24,H24))</f>
        <v>0</v>
      </c>
      <c r="M24" s="8"/>
    </row>
    <row r="25" spans="1:13" ht="18.75" x14ac:dyDescent="0.3">
      <c r="A25" s="24"/>
      <c r="B25" s="25" t="s">
        <v>69</v>
      </c>
      <c r="C25" s="30"/>
      <c r="D25" s="25"/>
      <c r="E25" s="25"/>
      <c r="F25" s="25"/>
      <c r="G25" s="25"/>
      <c r="H25" s="19"/>
      <c r="I25" s="26"/>
      <c r="J25" s="26"/>
      <c r="K25" s="26"/>
      <c r="L25" s="34">
        <f>IF($I$22&lt;=0,0,IF($I$22&lt;$H$26,($I$22/$H$26)*H25,H25))</f>
        <v>0</v>
      </c>
      <c r="M25" s="8"/>
    </row>
    <row r="26" spans="1:13" ht="18.75" x14ac:dyDescent="0.3">
      <c r="A26" s="24"/>
      <c r="B26" s="25"/>
      <c r="C26" s="30" t="s">
        <v>70</v>
      </c>
      <c r="D26" s="25"/>
      <c r="E26" s="25"/>
      <c r="F26" s="25"/>
      <c r="G26" s="25"/>
      <c r="H26" s="31">
        <f>H24+H25</f>
        <v>0</v>
      </c>
      <c r="I26" s="26"/>
      <c r="J26" s="33"/>
      <c r="K26" s="33"/>
      <c r="L26" s="34">
        <f>L24+L25</f>
        <v>0</v>
      </c>
      <c r="M26" s="8"/>
    </row>
    <row r="27" spans="1:13" ht="18.75" x14ac:dyDescent="0.3">
      <c r="A27" s="24"/>
      <c r="B27" s="30" t="s">
        <v>71</v>
      </c>
      <c r="C27" s="25"/>
      <c r="D27" s="25"/>
      <c r="E27" s="25"/>
      <c r="F27" s="25"/>
      <c r="G27" s="29"/>
      <c r="H27" s="46"/>
      <c r="I27" s="36">
        <f>IF(I22&lt;=0,0,I22-L26)</f>
        <v>3.4885647431640003</v>
      </c>
      <c r="J27" s="33"/>
      <c r="K27" s="33"/>
      <c r="L27" s="51"/>
      <c r="M27" s="8"/>
    </row>
    <row r="28" spans="1:13" ht="18.75" x14ac:dyDescent="0.3">
      <c r="A28" s="39"/>
      <c r="B28" s="40"/>
      <c r="C28" s="52"/>
      <c r="D28" s="40"/>
      <c r="E28" s="40"/>
      <c r="F28" s="40"/>
      <c r="G28" s="40"/>
      <c r="H28" s="49"/>
      <c r="I28" s="31"/>
      <c r="J28" s="44"/>
      <c r="K28" s="33"/>
      <c r="L28" s="50"/>
      <c r="M28" s="8"/>
    </row>
    <row r="29" spans="1:13" ht="18.75" x14ac:dyDescent="0.3">
      <c r="A29" s="24" t="s">
        <v>72</v>
      </c>
      <c r="B29" s="25" t="s">
        <v>73</v>
      </c>
      <c r="C29" s="30"/>
      <c r="D29" s="25"/>
      <c r="E29" s="25"/>
      <c r="F29" s="25"/>
      <c r="G29" s="25"/>
      <c r="H29" s="19"/>
      <c r="I29" s="26"/>
      <c r="J29" s="26"/>
      <c r="K29" s="20"/>
      <c r="L29" s="34">
        <f>IF($I$27&lt;=0,0,IF($I$27&lt;$H$29,($I$27/$H$29)*H29,H29))</f>
        <v>0</v>
      </c>
      <c r="M29" s="8"/>
    </row>
    <row r="30" spans="1:13" ht="18.75" x14ac:dyDescent="0.3">
      <c r="A30" s="24"/>
      <c r="B30" s="25"/>
      <c r="C30" s="30" t="s">
        <v>74</v>
      </c>
      <c r="D30" s="25"/>
      <c r="E30" s="25"/>
      <c r="F30" s="25"/>
      <c r="G30" s="25"/>
      <c r="H30" s="53">
        <f>H29</f>
        <v>0</v>
      </c>
      <c r="I30" s="26"/>
      <c r="J30" s="33"/>
      <c r="K30" s="33"/>
      <c r="L30" s="54">
        <f>L29</f>
        <v>0</v>
      </c>
      <c r="M30" s="8"/>
    </row>
    <row r="31" spans="1:13" ht="18.75" x14ac:dyDescent="0.3">
      <c r="A31" s="24"/>
      <c r="B31" s="30" t="s">
        <v>75</v>
      </c>
      <c r="C31" s="25"/>
      <c r="D31" s="25"/>
      <c r="E31" s="25"/>
      <c r="F31" s="25"/>
      <c r="G31" s="29"/>
      <c r="H31" s="46"/>
      <c r="I31" s="36">
        <f>IF(I27&lt;=0,0,I27-L30)</f>
        <v>3.4885647431640003</v>
      </c>
      <c r="J31" s="33"/>
      <c r="K31" s="33"/>
      <c r="L31" s="48"/>
      <c r="M31" s="8"/>
    </row>
    <row r="32" spans="1:13" ht="18.75" x14ac:dyDescent="0.3">
      <c r="A32" s="39"/>
      <c r="B32" s="40"/>
      <c r="C32" s="40"/>
      <c r="D32" s="40"/>
      <c r="E32" s="40"/>
      <c r="F32" s="40"/>
      <c r="G32" s="40"/>
      <c r="H32" s="49"/>
      <c r="I32" s="36"/>
      <c r="J32" s="44"/>
      <c r="K32" s="44"/>
      <c r="L32" s="50"/>
      <c r="M32" s="8"/>
    </row>
    <row r="33" spans="1:13" ht="18.75" x14ac:dyDescent="0.3">
      <c r="A33" s="17" t="s">
        <v>76</v>
      </c>
      <c r="B33" s="18" t="s">
        <v>77</v>
      </c>
      <c r="C33" s="18"/>
      <c r="D33" s="18"/>
      <c r="E33" s="18"/>
      <c r="F33" s="18"/>
      <c r="G33" s="18"/>
      <c r="H33" s="19">
        <f>Worksheet!C29-H18</f>
        <v>0</v>
      </c>
      <c r="I33" s="20"/>
      <c r="J33" s="26"/>
      <c r="K33" s="20"/>
      <c r="L33" s="34">
        <f>IF($I$31&lt;=0,0,IF($I$31&lt;$H$37,($I$31/$H$37)*H33,H33))</f>
        <v>0</v>
      </c>
      <c r="M33" s="8"/>
    </row>
    <row r="34" spans="1:13" ht="18.75" x14ac:dyDescent="0.3">
      <c r="A34" s="24"/>
      <c r="B34" s="25" t="s">
        <v>78</v>
      </c>
      <c r="C34" s="25"/>
      <c r="D34" s="25"/>
      <c r="E34" s="25"/>
      <c r="F34" s="25"/>
      <c r="G34" s="25"/>
      <c r="H34" s="19"/>
      <c r="I34" s="26"/>
      <c r="J34" s="26"/>
      <c r="K34" s="26"/>
      <c r="L34" s="34">
        <f>IF($I$31&lt;=0,0,IF($I$31&lt;$H$37,($I$31/$H$37)*H34,H34))</f>
        <v>0</v>
      </c>
      <c r="M34" s="8"/>
    </row>
    <row r="35" spans="1:13" ht="18.75" x14ac:dyDescent="0.3">
      <c r="A35" s="24"/>
      <c r="B35" s="25" t="s">
        <v>79</v>
      </c>
      <c r="C35" s="25"/>
      <c r="D35" s="25"/>
      <c r="E35" s="25"/>
      <c r="F35" s="25"/>
      <c r="G35" s="25"/>
      <c r="H35" s="55"/>
      <c r="I35" s="26"/>
      <c r="J35" s="26"/>
      <c r="K35" s="26"/>
      <c r="L35" s="34">
        <f>IF($I$31&lt;=0,0,IF($I$31&lt;$H$37,($I$31/$H$37)*H35,H35))</f>
        <v>0</v>
      </c>
      <c r="M35" s="8"/>
    </row>
    <row r="36" spans="1:13" ht="18.75" x14ac:dyDescent="0.3">
      <c r="A36" s="24"/>
      <c r="B36" s="25" t="s">
        <v>80</v>
      </c>
      <c r="C36" s="25"/>
      <c r="D36" s="25"/>
      <c r="E36" s="25"/>
      <c r="F36" s="25"/>
      <c r="G36" s="25"/>
      <c r="H36" s="19"/>
      <c r="I36" s="26"/>
      <c r="J36" s="26"/>
      <c r="K36" s="26"/>
      <c r="L36" s="34">
        <f>IF($I$31&lt;=0,0,IF($I$31&lt;$H$37,($I$31/$H$37)*H36,H36))</f>
        <v>0</v>
      </c>
      <c r="M36" s="8"/>
    </row>
    <row r="37" spans="1:13" ht="18.75" x14ac:dyDescent="0.3">
      <c r="A37" s="24"/>
      <c r="B37" s="25"/>
      <c r="C37" s="30" t="s">
        <v>81</v>
      </c>
      <c r="D37" s="25"/>
      <c r="E37" s="25"/>
      <c r="F37" s="25"/>
      <c r="G37" s="25"/>
      <c r="H37" s="31">
        <f>H33+H34+H35+H36</f>
        <v>0</v>
      </c>
      <c r="I37" s="26"/>
      <c r="J37" s="33"/>
      <c r="K37" s="33"/>
      <c r="L37" s="34">
        <f>SUM(L33:L36)</f>
        <v>0</v>
      </c>
      <c r="M37" s="8"/>
    </row>
    <row r="38" spans="1:13" ht="18.75" x14ac:dyDescent="0.3">
      <c r="A38" s="24"/>
      <c r="B38" s="25"/>
      <c r="C38" s="30"/>
      <c r="D38" s="25"/>
      <c r="E38" s="25"/>
      <c r="F38" s="25"/>
      <c r="G38" s="25"/>
      <c r="H38" s="46"/>
      <c r="I38" s="26"/>
      <c r="J38" s="33"/>
      <c r="K38" s="33"/>
      <c r="L38" s="48"/>
      <c r="M38" s="8"/>
    </row>
    <row r="39" spans="1:13" ht="18.75" x14ac:dyDescent="0.3">
      <c r="A39" s="24"/>
      <c r="B39" s="30" t="s">
        <v>82</v>
      </c>
      <c r="C39" s="25"/>
      <c r="D39" s="25"/>
      <c r="E39" s="25"/>
      <c r="F39" s="25"/>
      <c r="G39" s="29"/>
      <c r="H39" s="46"/>
      <c r="I39" s="36">
        <f>IF(I31&lt;=0,0,I31-L37)</f>
        <v>3.4885647431640003</v>
      </c>
      <c r="J39" s="33"/>
      <c r="K39" s="33"/>
      <c r="L39" s="48"/>
      <c r="M39" s="8"/>
    </row>
    <row r="40" spans="1:13" ht="18.75" x14ac:dyDescent="0.3">
      <c r="A40" s="39"/>
      <c r="B40" s="40"/>
      <c r="C40" s="40"/>
      <c r="D40" s="40"/>
      <c r="E40" s="40"/>
      <c r="F40" s="40"/>
      <c r="G40" s="40"/>
      <c r="H40" s="49"/>
      <c r="I40" s="36"/>
      <c r="J40" s="44"/>
      <c r="K40" s="44"/>
      <c r="L40" s="50"/>
      <c r="M40" s="8"/>
    </row>
    <row r="41" spans="1:13" ht="18.75" x14ac:dyDescent="0.3">
      <c r="A41" s="17" t="s">
        <v>83</v>
      </c>
      <c r="B41" s="18" t="s">
        <v>84</v>
      </c>
      <c r="C41" s="18"/>
      <c r="D41" s="18"/>
      <c r="E41" s="18"/>
      <c r="F41" s="18"/>
      <c r="G41" s="18"/>
      <c r="H41" s="19"/>
      <c r="I41" s="20"/>
      <c r="J41" s="26"/>
      <c r="K41" s="20"/>
      <c r="L41" s="34">
        <f>IF($I$39&lt;=0,0,IF($I$39&lt;H41,($I$39/H41)*H41,H41))</f>
        <v>0</v>
      </c>
      <c r="M41" s="8"/>
    </row>
    <row r="42" spans="1:13" ht="14.45" customHeight="1" x14ac:dyDescent="0.3">
      <c r="A42" s="24"/>
      <c r="B42" s="25" t="s">
        <v>85</v>
      </c>
      <c r="C42" s="25"/>
      <c r="D42" s="25"/>
      <c r="E42" s="25"/>
      <c r="F42" s="25"/>
      <c r="G42" s="25"/>
      <c r="H42" s="25"/>
      <c r="I42" s="56"/>
      <c r="J42" s="57"/>
      <c r="K42" s="57"/>
      <c r="L42" s="47"/>
      <c r="M42" s="8"/>
    </row>
    <row r="43" spans="1:13" ht="18" customHeight="1" x14ac:dyDescent="0.3">
      <c r="A43" s="24"/>
      <c r="B43" s="107" t="s">
        <v>86</v>
      </c>
      <c r="C43" s="107"/>
      <c r="D43" s="107"/>
      <c r="E43" s="107"/>
      <c r="F43" s="107"/>
      <c r="G43" s="107"/>
      <c r="H43" s="46"/>
      <c r="I43" s="26"/>
      <c r="J43" s="33"/>
      <c r="K43" s="33"/>
      <c r="L43" s="48"/>
      <c r="M43" s="8"/>
    </row>
    <row r="44" spans="1:13" ht="18" customHeight="1" x14ac:dyDescent="0.3">
      <c r="A44" s="24"/>
      <c r="B44" s="58"/>
      <c r="C44" s="102" t="s">
        <v>87</v>
      </c>
      <c r="D44" s="102"/>
      <c r="E44" s="102"/>
      <c r="F44" s="58"/>
      <c r="G44" s="58"/>
      <c r="H44" s="49">
        <f>H41</f>
        <v>0</v>
      </c>
      <c r="I44" s="26"/>
      <c r="J44" s="33"/>
      <c r="K44" s="33"/>
      <c r="L44" s="50">
        <f>L41</f>
        <v>0</v>
      </c>
      <c r="M44" s="8"/>
    </row>
    <row r="45" spans="1:13" ht="18" customHeight="1" x14ac:dyDescent="0.3">
      <c r="A45" s="24"/>
      <c r="B45" s="30" t="s">
        <v>88</v>
      </c>
      <c r="C45" s="25"/>
      <c r="D45" s="25"/>
      <c r="E45" s="25"/>
      <c r="F45" s="25"/>
      <c r="G45" s="29"/>
      <c r="H45" s="46"/>
      <c r="I45" s="36">
        <f>IF(I39&lt;=0,0,I39-L44)</f>
        <v>3.4885647431640003</v>
      </c>
      <c r="J45" s="33"/>
      <c r="K45" s="33"/>
      <c r="L45" s="48"/>
      <c r="M45" s="8"/>
    </row>
    <row r="46" spans="1:13" ht="18.75" x14ac:dyDescent="0.3">
      <c r="A46" s="39"/>
      <c r="B46" s="40"/>
      <c r="C46" s="40"/>
      <c r="D46" s="40"/>
      <c r="E46" s="40"/>
      <c r="F46" s="40"/>
      <c r="G46" s="40"/>
      <c r="H46" s="49"/>
      <c r="I46" s="36"/>
      <c r="J46" s="44"/>
      <c r="K46" s="44"/>
      <c r="L46" s="50"/>
      <c r="M46" s="8"/>
    </row>
    <row r="47" spans="1:13" ht="18.75" x14ac:dyDescent="0.3">
      <c r="A47" s="17" t="s">
        <v>89</v>
      </c>
      <c r="B47" s="18" t="s">
        <v>90</v>
      </c>
      <c r="C47" s="18"/>
      <c r="D47" s="18"/>
      <c r="E47" s="18"/>
      <c r="F47" s="18"/>
      <c r="G47" s="18"/>
      <c r="H47" s="19"/>
      <c r="I47" s="20"/>
      <c r="J47" s="26"/>
      <c r="K47" s="20"/>
      <c r="L47" s="34">
        <f>IF($I$45&lt;=0,0,IF($I$45&lt;$H$51,($I$45/$H$51)*H47,H47))</f>
        <v>0</v>
      </c>
      <c r="M47" s="8"/>
    </row>
    <row r="48" spans="1:13" ht="18.75" x14ac:dyDescent="0.3">
      <c r="A48" s="24"/>
      <c r="B48" s="25" t="s">
        <v>91</v>
      </c>
      <c r="C48" s="25"/>
      <c r="D48" s="25"/>
      <c r="E48" s="25"/>
      <c r="F48" s="25"/>
      <c r="G48" s="25"/>
      <c r="H48" s="19"/>
      <c r="I48" s="26"/>
      <c r="J48" s="26"/>
      <c r="K48" s="26"/>
      <c r="L48" s="34">
        <f>IF($I$45&lt;=0,0,IF($I$45&lt;$H$51,($I$45/$H$51)*H48,H48))</f>
        <v>0</v>
      </c>
      <c r="M48" s="8"/>
    </row>
    <row r="49" spans="1:18" ht="18.75" x14ac:dyDescent="0.3">
      <c r="A49" s="24"/>
      <c r="B49" s="25" t="s">
        <v>92</v>
      </c>
      <c r="C49" s="25"/>
      <c r="D49" s="25"/>
      <c r="E49" s="25"/>
      <c r="F49" s="25"/>
      <c r="G49" s="25"/>
      <c r="H49" s="19"/>
      <c r="I49" s="26"/>
      <c r="J49" s="26"/>
      <c r="K49" s="26"/>
      <c r="L49" s="34">
        <f>IF($I$45&lt;=0,0,IF($I$45&lt;$H$51,($I$45/$H$51)*H49,H49))</f>
        <v>0</v>
      </c>
      <c r="M49" s="8"/>
    </row>
    <row r="50" spans="1:18" ht="18.75" x14ac:dyDescent="0.3">
      <c r="A50" s="24"/>
      <c r="B50" s="25" t="s">
        <v>93</v>
      </c>
      <c r="C50" s="25"/>
      <c r="D50" s="25"/>
      <c r="E50" s="25"/>
      <c r="F50" s="25"/>
      <c r="G50" s="25"/>
      <c r="H50" s="19"/>
      <c r="I50" s="26"/>
      <c r="J50" s="26"/>
      <c r="K50" s="26"/>
      <c r="L50" s="34">
        <f>IF($I$45&lt;=0,0,IF($I$45&lt;$H$51,($I$45/$H$51)*H50,H50))</f>
        <v>0</v>
      </c>
      <c r="M50" s="8"/>
    </row>
    <row r="51" spans="1:18" ht="18.75" x14ac:dyDescent="0.3">
      <c r="A51" s="24"/>
      <c r="B51" s="25"/>
      <c r="C51" s="30" t="s">
        <v>94</v>
      </c>
      <c r="D51" s="25"/>
      <c r="E51" s="25"/>
      <c r="F51" s="25"/>
      <c r="G51" s="25"/>
      <c r="H51" s="31">
        <f>H47+H48+H49+H50</f>
        <v>0</v>
      </c>
      <c r="I51" s="26"/>
      <c r="J51" s="26"/>
      <c r="K51" s="33"/>
      <c r="L51" s="34">
        <f>SUM(L47:L50)</f>
        <v>0</v>
      </c>
      <c r="M51" s="8"/>
    </row>
    <row r="52" spans="1:18" ht="18.75" x14ac:dyDescent="0.3">
      <c r="A52" s="24"/>
      <c r="B52" s="25"/>
      <c r="C52" s="25"/>
      <c r="D52" s="25"/>
      <c r="E52" s="25"/>
      <c r="F52" s="25"/>
      <c r="G52" s="25"/>
      <c r="H52" s="46"/>
      <c r="I52" s="26"/>
      <c r="J52" s="26"/>
      <c r="K52" s="33"/>
      <c r="L52" s="48"/>
      <c r="M52" s="8"/>
    </row>
    <row r="53" spans="1:18" ht="18.75" x14ac:dyDescent="0.3">
      <c r="A53" s="24"/>
      <c r="B53" s="30" t="s">
        <v>95</v>
      </c>
      <c r="C53" s="30"/>
      <c r="D53" s="30"/>
      <c r="E53" s="30"/>
      <c r="F53" s="30"/>
      <c r="G53" s="30"/>
      <c r="H53" s="46"/>
      <c r="I53" s="36">
        <f>IF(I45&lt;=0,0,I45-L51)</f>
        <v>3.4885647431640003</v>
      </c>
      <c r="J53" s="26"/>
      <c r="K53" s="33"/>
      <c r="L53" s="48"/>
      <c r="M53" s="8"/>
    </row>
    <row r="54" spans="1:18" ht="18.75" x14ac:dyDescent="0.3">
      <c r="A54" s="39"/>
      <c r="B54" s="52"/>
      <c r="C54" s="52"/>
      <c r="D54" s="52"/>
      <c r="E54" s="52"/>
      <c r="F54" s="52"/>
      <c r="G54" s="52"/>
      <c r="H54" s="49"/>
      <c r="I54" s="49"/>
      <c r="J54" s="36"/>
      <c r="K54" s="33"/>
      <c r="L54" s="48"/>
      <c r="M54" s="8"/>
      <c r="P54" s="74"/>
      <c r="Q54" s="91"/>
      <c r="R54" s="91"/>
    </row>
    <row r="55" spans="1:18" ht="18.75" x14ac:dyDescent="0.3">
      <c r="A55" s="24" t="s">
        <v>96</v>
      </c>
      <c r="B55" s="30" t="s">
        <v>97</v>
      </c>
      <c r="C55" s="30"/>
      <c r="D55" s="30"/>
      <c r="E55" s="30"/>
      <c r="F55" s="30"/>
      <c r="G55" s="30"/>
      <c r="H55" s="55"/>
      <c r="I55" s="46"/>
      <c r="J55" s="26"/>
      <c r="K55" s="20"/>
      <c r="L55" s="34">
        <f>IF($I$53&lt;=0,0,IF($I$53&lt;H55,($I$53/H55)*H55,H55))</f>
        <v>0</v>
      </c>
      <c r="M55" s="8"/>
    </row>
    <row r="56" spans="1:18" ht="18.75" x14ac:dyDescent="0.3">
      <c r="A56" s="24"/>
      <c r="B56" s="30"/>
      <c r="C56" s="30"/>
      <c r="D56" s="30"/>
      <c r="E56" s="30"/>
      <c r="F56" s="30"/>
      <c r="G56" s="30"/>
      <c r="H56" s="59"/>
      <c r="I56" s="46"/>
      <c r="J56" s="26"/>
      <c r="K56" s="33"/>
      <c r="L56" s="47"/>
      <c r="M56" s="8"/>
    </row>
    <row r="57" spans="1:18" ht="18.75" x14ac:dyDescent="0.3">
      <c r="A57" s="24"/>
      <c r="B57" s="30" t="s">
        <v>98</v>
      </c>
      <c r="C57" s="30"/>
      <c r="D57" s="30"/>
      <c r="E57" s="30"/>
      <c r="F57" s="30"/>
      <c r="G57" s="30"/>
      <c r="H57" s="36">
        <f>SUM(H11+H20+H26+H30+H37+H44+H51+H55)</f>
        <v>2.411435256836</v>
      </c>
      <c r="I57" s="46"/>
      <c r="J57" s="26"/>
      <c r="K57" s="33"/>
      <c r="L57" s="60">
        <f>SUM(L11+L20+L24+L25+L29+L37+L39+L41+L45+L51+L55)</f>
        <v>2.411435256836</v>
      </c>
      <c r="M57" s="8"/>
    </row>
    <row r="58" spans="1:18" ht="18.75" x14ac:dyDescent="0.3">
      <c r="A58" s="39"/>
      <c r="B58" s="40"/>
      <c r="C58" s="40"/>
      <c r="D58" s="40"/>
      <c r="E58" s="40"/>
      <c r="F58" s="40"/>
      <c r="G58" s="40"/>
      <c r="H58" s="49"/>
      <c r="I58" s="49"/>
      <c r="J58" s="26"/>
      <c r="K58" s="44"/>
      <c r="L58" s="50"/>
      <c r="M58" s="8"/>
    </row>
    <row r="59" spans="1:18" ht="18.75" x14ac:dyDescent="0.3">
      <c r="A59" s="17" t="s">
        <v>99</v>
      </c>
      <c r="B59" s="18"/>
      <c r="C59" s="18"/>
      <c r="D59" s="18"/>
      <c r="E59" s="18"/>
      <c r="F59" s="18"/>
      <c r="G59" s="18"/>
      <c r="H59" s="61"/>
      <c r="I59" s="61"/>
      <c r="J59" s="32"/>
      <c r="K59" s="62"/>
      <c r="L59" s="47"/>
      <c r="M59" s="8"/>
    </row>
    <row r="60" spans="1:18" ht="18.75" x14ac:dyDescent="0.3">
      <c r="A60" s="63" t="s">
        <v>100</v>
      </c>
      <c r="B60" s="25"/>
      <c r="C60" s="25"/>
      <c r="D60" s="25"/>
      <c r="E60" s="25"/>
      <c r="F60" s="25"/>
      <c r="G60" s="64"/>
      <c r="H60" s="25" t="s">
        <v>101</v>
      </c>
      <c r="I60" s="25"/>
      <c r="J60" s="65"/>
      <c r="K60" s="57"/>
      <c r="L60" s="66"/>
      <c r="M60" s="8"/>
    </row>
    <row r="61" spans="1:18" ht="18.75" x14ac:dyDescent="0.3">
      <c r="A61" s="63" t="s">
        <v>102</v>
      </c>
      <c r="B61" s="25"/>
      <c r="C61" s="25"/>
      <c r="D61" s="25"/>
      <c r="E61" s="25"/>
      <c r="F61" s="25"/>
      <c r="G61" s="64"/>
      <c r="H61" s="25" t="s">
        <v>101</v>
      </c>
      <c r="I61" s="25"/>
      <c r="J61" s="65"/>
      <c r="K61" s="57"/>
      <c r="L61" s="66"/>
      <c r="M61" s="8"/>
    </row>
    <row r="62" spans="1:18" ht="18.75" x14ac:dyDescent="0.3">
      <c r="A62" s="63" t="s">
        <v>103</v>
      </c>
      <c r="B62" s="25"/>
      <c r="C62" s="25"/>
      <c r="D62" s="25"/>
      <c r="E62" s="25"/>
      <c r="F62" s="25"/>
      <c r="G62" s="64"/>
      <c r="H62" s="25" t="s">
        <v>104</v>
      </c>
      <c r="I62" s="25"/>
      <c r="J62" s="65"/>
      <c r="K62" s="57"/>
      <c r="L62" s="66"/>
      <c r="M62" s="8"/>
    </row>
    <row r="63" spans="1:18" ht="18.75" x14ac:dyDescent="0.3">
      <c r="A63" s="63"/>
      <c r="B63" s="25"/>
      <c r="C63" s="25"/>
      <c r="D63" s="25"/>
      <c r="E63" s="25"/>
      <c r="F63" s="25"/>
      <c r="G63" s="25"/>
      <c r="H63" s="25"/>
      <c r="I63" s="25"/>
      <c r="J63" s="67"/>
      <c r="K63" s="57"/>
      <c r="L63" s="68"/>
      <c r="M63" s="8"/>
    </row>
    <row r="64" spans="1:18" ht="18.75" x14ac:dyDescent="0.3">
      <c r="A64" s="17" t="s">
        <v>105</v>
      </c>
      <c r="B64" s="18"/>
      <c r="C64" s="18"/>
      <c r="D64" s="18"/>
      <c r="E64" s="18"/>
      <c r="F64" s="18"/>
      <c r="G64" s="18"/>
      <c r="H64" s="61"/>
      <c r="I64" s="61"/>
      <c r="J64" s="32"/>
      <c r="K64" s="62"/>
      <c r="L64" s="47"/>
      <c r="M64" s="8"/>
    </row>
    <row r="65" spans="1:14" ht="18.75" x14ac:dyDescent="0.3">
      <c r="A65" s="24"/>
      <c r="B65" s="25" t="s">
        <v>106</v>
      </c>
      <c r="C65" s="69"/>
      <c r="D65" s="70"/>
      <c r="E65" s="25"/>
      <c r="F65" s="25"/>
      <c r="G65" s="25"/>
      <c r="H65" s="29"/>
      <c r="I65" s="29"/>
      <c r="J65" s="32"/>
      <c r="K65" s="33"/>
      <c r="L65" s="48"/>
      <c r="M65" s="8"/>
    </row>
    <row r="66" spans="1:14" ht="18.75" x14ac:dyDescent="0.3">
      <c r="A66" s="24"/>
      <c r="B66" s="25"/>
      <c r="C66" s="69"/>
      <c r="D66" s="25"/>
      <c r="E66" s="25"/>
      <c r="F66" s="25"/>
      <c r="G66" s="25"/>
      <c r="H66" s="29"/>
      <c r="I66" s="29"/>
      <c r="J66" s="32"/>
      <c r="K66" s="33"/>
      <c r="L66" s="48"/>
      <c r="M66" s="8"/>
    </row>
    <row r="67" spans="1:14" ht="18.75" x14ac:dyDescent="0.3">
      <c r="A67" s="24"/>
      <c r="B67" s="25" t="s">
        <v>107</v>
      </c>
      <c r="C67" s="25"/>
      <c r="D67" s="25"/>
      <c r="E67" s="25"/>
      <c r="F67" s="25"/>
      <c r="G67" s="64"/>
      <c r="H67" s="71" t="s">
        <v>108</v>
      </c>
      <c r="I67" s="55"/>
      <c r="J67" s="97" t="s">
        <v>109</v>
      </c>
      <c r="K67" s="97"/>
      <c r="L67" s="60" t="e">
        <f>SUM(G67/I67)</f>
        <v>#DIV/0!</v>
      </c>
      <c r="M67" s="8"/>
    </row>
    <row r="68" spans="1:14" ht="18.75" x14ac:dyDescent="0.3">
      <c r="A68" s="39"/>
      <c r="B68" s="40"/>
      <c r="C68" s="40"/>
      <c r="D68" s="40"/>
      <c r="E68" s="40"/>
      <c r="F68" s="40"/>
      <c r="G68" s="40"/>
      <c r="H68" s="41"/>
      <c r="I68" s="72"/>
      <c r="J68" s="73"/>
      <c r="K68" s="73"/>
      <c r="L68" s="50"/>
      <c r="M68" s="8"/>
    </row>
    <row r="69" spans="1:14" ht="18.75" x14ac:dyDescent="0.3">
      <c r="A69" s="25" t="s">
        <v>110</v>
      </c>
      <c r="B69" s="25"/>
      <c r="C69" s="25"/>
      <c r="D69" s="25"/>
      <c r="E69" s="25"/>
      <c r="F69" s="74"/>
      <c r="G69" s="74"/>
      <c r="H69" s="25" t="s">
        <v>111</v>
      </c>
      <c r="I69" s="25"/>
      <c r="J69" s="25"/>
      <c r="K69" s="25"/>
      <c r="L69" s="25"/>
      <c r="M69" s="75"/>
      <c r="N69" s="91"/>
    </row>
    <row r="70" spans="1:14" ht="18.75" x14ac:dyDescent="0.3">
      <c r="A70" s="25" t="s">
        <v>112</v>
      </c>
      <c r="B70" s="25"/>
      <c r="C70" s="25"/>
      <c r="D70" s="25"/>
      <c r="E70" s="25"/>
      <c r="F70" s="76"/>
      <c r="G70" s="74"/>
      <c r="H70" s="25" t="s">
        <v>113</v>
      </c>
      <c r="I70" s="77"/>
      <c r="J70" s="77"/>
      <c r="K70" s="77"/>
      <c r="L70" s="77"/>
      <c r="M70" s="77"/>
    </row>
    <row r="71" spans="1:14" ht="18.75" x14ac:dyDescent="0.3">
      <c r="A71" s="25"/>
      <c r="B71" s="77"/>
      <c r="C71" s="77"/>
      <c r="D71" s="77"/>
      <c r="E71" s="77"/>
      <c r="G71" s="78"/>
      <c r="H71" s="78"/>
      <c r="I71" s="78"/>
      <c r="J71" s="78"/>
      <c r="K71" s="78"/>
      <c r="L71" s="78"/>
      <c r="M71" s="8"/>
    </row>
    <row r="72" spans="1:14" ht="15.6" customHeight="1" x14ac:dyDescent="0.25">
      <c r="G72" s="79"/>
      <c r="H72" s="79"/>
      <c r="I72" s="79"/>
      <c r="J72" s="79"/>
      <c r="K72" s="79"/>
      <c r="L72" s="79"/>
      <c r="M72" s="8"/>
    </row>
    <row r="73" spans="1:14" ht="18.75" x14ac:dyDescent="0.3">
      <c r="A73" s="25"/>
      <c r="B73" s="2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4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4" ht="10.15" hidden="1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88"/>
    </row>
    <row r="77" spans="1:14" ht="15.6" customHeight="1" x14ac:dyDescent="0.25">
      <c r="A77" s="90"/>
      <c r="B77" s="89"/>
      <c r="C77" s="99" t="s">
        <v>135</v>
      </c>
      <c r="D77" s="100"/>
      <c r="E77" s="100"/>
      <c r="F77" s="100"/>
      <c r="G77" s="100"/>
      <c r="H77" s="100"/>
      <c r="I77" s="100"/>
      <c r="J77" s="100"/>
      <c r="K77" s="100"/>
      <c r="L77" s="100"/>
      <c r="M77" s="88"/>
    </row>
    <row r="78" spans="1:14" ht="36.6" customHeight="1" x14ac:dyDescent="0.25">
      <c r="A78" s="90"/>
      <c r="B78" s="8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88"/>
    </row>
    <row r="79" spans="1:14" x14ac:dyDescent="0.25">
      <c r="A79" s="8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8"/>
    </row>
    <row r="80" spans="1:14" ht="18.75" x14ac:dyDescent="0.25">
      <c r="A80" s="86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82"/>
    </row>
    <row r="81" spans="1:13" ht="18.75" x14ac:dyDescent="0.25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2"/>
    </row>
    <row r="82" spans="1:13" ht="18" customHeight="1" x14ac:dyDescent="0.25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2"/>
    </row>
    <row r="83" spans="1:13" ht="44.65" customHeight="1" x14ac:dyDescent="0.25">
      <c r="A83" s="85" t="s">
        <v>134</v>
      </c>
      <c r="B83" s="95" t="s">
        <v>133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82"/>
    </row>
    <row r="84" spans="1:13" ht="21" x14ac:dyDescent="0.25">
      <c r="A84" s="8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82"/>
    </row>
    <row r="85" spans="1:13" ht="2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2"/>
    </row>
    <row r="86" spans="1:13" ht="21" x14ac:dyDescent="0.25">
      <c r="A86" s="85" t="s">
        <v>132</v>
      </c>
      <c r="B86" s="95" t="s">
        <v>131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82"/>
    </row>
    <row r="87" spans="1:13" ht="18" customHeight="1" x14ac:dyDescent="0.25">
      <c r="A87" s="85"/>
      <c r="B87" s="95" t="s">
        <v>130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82"/>
    </row>
    <row r="88" spans="1:13" ht="21" x14ac:dyDescent="0.25">
      <c r="A88" s="85"/>
      <c r="B88" s="95" t="s">
        <v>129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82"/>
    </row>
    <row r="89" spans="1:13" ht="2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2"/>
    </row>
    <row r="90" spans="1:13" ht="21" x14ac:dyDescent="0.25">
      <c r="A90" s="8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82"/>
    </row>
    <row r="91" spans="1:13" ht="18" customHeight="1" x14ac:dyDescent="0.25">
      <c r="A91" s="85" t="s">
        <v>128</v>
      </c>
      <c r="B91" s="95" t="s">
        <v>127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82"/>
    </row>
    <row r="92" spans="1:13" ht="18" customHeight="1" x14ac:dyDescent="0.25">
      <c r="A92" s="85"/>
      <c r="B92" s="95" t="s">
        <v>126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82"/>
    </row>
    <row r="93" spans="1:13" ht="18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2"/>
    </row>
    <row r="94" spans="1:13" ht="2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2"/>
    </row>
    <row r="95" spans="1:13" ht="18" customHeight="1" x14ac:dyDescent="0.25">
      <c r="A95" s="85" t="s">
        <v>125</v>
      </c>
      <c r="B95" s="95" t="s">
        <v>124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82"/>
    </row>
    <row r="96" spans="1:13" ht="18" customHeight="1" x14ac:dyDescent="0.25">
      <c r="A96" s="85"/>
      <c r="B96" s="95" t="s">
        <v>123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82"/>
    </row>
    <row r="97" spans="1:13" ht="18" customHeight="1" x14ac:dyDescent="0.25">
      <c r="A97" s="85"/>
      <c r="B97" s="95" t="s">
        <v>122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82"/>
    </row>
    <row r="98" spans="1:13" ht="21" x14ac:dyDescent="0.2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2"/>
    </row>
    <row r="99" spans="1:13" ht="21" x14ac:dyDescent="0.25">
      <c r="A99" s="83"/>
      <c r="B99" s="84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2"/>
    </row>
    <row r="100" spans="1:13" ht="21" x14ac:dyDescent="0.25">
      <c r="A100" s="83" t="s">
        <v>121</v>
      </c>
      <c r="B100" s="94" t="s">
        <v>120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82"/>
    </row>
    <row r="101" spans="1:13" ht="21" x14ac:dyDescent="0.25">
      <c r="A101" s="83"/>
      <c r="B101" s="94" t="s">
        <v>119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82"/>
    </row>
    <row r="102" spans="1:13" ht="21" x14ac:dyDescent="0.25">
      <c r="A102" s="83"/>
      <c r="B102" s="84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2"/>
    </row>
    <row r="103" spans="1:13" ht="21" x14ac:dyDescent="0.2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2"/>
    </row>
    <row r="104" spans="1:13" ht="21" x14ac:dyDescent="0.25">
      <c r="A104" s="83" t="s">
        <v>118</v>
      </c>
      <c r="B104" s="94" t="s">
        <v>117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82"/>
    </row>
    <row r="105" spans="1:13" ht="21" x14ac:dyDescent="0.25">
      <c r="A105" s="83"/>
      <c r="B105" s="94" t="s">
        <v>116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82"/>
    </row>
    <row r="106" spans="1:13" ht="21" x14ac:dyDescent="0.25">
      <c r="A106" s="83"/>
      <c r="B106" s="94" t="s">
        <v>115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82"/>
    </row>
    <row r="107" spans="1:13" ht="21" x14ac:dyDescent="0.25">
      <c r="A107" s="83"/>
      <c r="B107" s="94" t="s">
        <v>114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82"/>
    </row>
    <row r="108" spans="1:13" ht="16.149999999999999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2"/>
    </row>
    <row r="109" spans="1:13" ht="21" x14ac:dyDescent="0.2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2"/>
    </row>
    <row r="110" spans="1:13" ht="21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25"/>
    </row>
    <row r="111" spans="1:13" ht="21" x14ac:dyDescent="0.3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"/>
    </row>
    <row r="112" spans="1:13" ht="21" x14ac:dyDescent="0.3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"/>
    </row>
    <row r="113" spans="1:1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K124"/>
    </row>
    <row r="125" spans="1:13" x14ac:dyDescent="0.25">
      <c r="K125"/>
    </row>
    <row r="126" spans="1:13" x14ac:dyDescent="0.25">
      <c r="K126"/>
    </row>
    <row r="127" spans="1:13" x14ac:dyDescent="0.25">
      <c r="K127"/>
    </row>
    <row r="128" spans="1:13" x14ac:dyDescent="0.25">
      <c r="K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heetProtection algorithmName="SHA-512" hashValue="FnCEubi5XL9oFNaNM3BAyZBbGEWr1VIVrXaPhkvqfCIxiCXPY+zwfeJFZrnyH3/8OULGUyzyZu/ZM5JfymJbkQ==" saltValue="Va+XRLMgtaO6HyVoClGL+g==" spinCount="100000" sheet="1" objects="1" scenarios="1"/>
  <mergeCells count="27">
    <mergeCell ref="C44:E44"/>
    <mergeCell ref="J1:L1"/>
    <mergeCell ref="A2:L2"/>
    <mergeCell ref="A3:L3"/>
    <mergeCell ref="A4:L4"/>
    <mergeCell ref="B43:G43"/>
    <mergeCell ref="B92:L92"/>
    <mergeCell ref="J67:K67"/>
    <mergeCell ref="A76:L76"/>
    <mergeCell ref="C77:L78"/>
    <mergeCell ref="B80:L80"/>
    <mergeCell ref="B83:L83"/>
    <mergeCell ref="B84:L84"/>
    <mergeCell ref="B86:L86"/>
    <mergeCell ref="B87:L87"/>
    <mergeCell ref="B88:L88"/>
    <mergeCell ref="B90:L90"/>
    <mergeCell ref="B91:L91"/>
    <mergeCell ref="B105:L105"/>
    <mergeCell ref="B106:L106"/>
    <mergeCell ref="B107:L107"/>
    <mergeCell ref="B95:L95"/>
    <mergeCell ref="B96:L96"/>
    <mergeCell ref="B97:L97"/>
    <mergeCell ref="B100:L100"/>
    <mergeCell ref="B101:L101"/>
    <mergeCell ref="B104:L104"/>
  </mergeCells>
  <printOptions horizontalCentered="1"/>
  <pageMargins left="0.5" right="0.5" top="0.25" bottom="0.25" header="0.3" footer="0.3"/>
  <pageSetup scale="53" orientation="portrait" r:id="rId1"/>
  <headerFooter>
    <oddFooter xml:space="preserve">&amp;LREV 64  0097 (10/18/2017)
&amp;R
</oddFooter>
  </headerFooter>
  <rowBreaks count="1" manualBreakCount="1">
    <brk id="72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51</vt:i4>
      </vt:variant>
    </vt:vector>
  </HeadingPairs>
  <TitlesOfParts>
    <vt:vector size="104" baseType="lpstr">
      <vt:lpstr>Worksheet</vt:lpstr>
      <vt:lpstr>Summary</vt:lpstr>
      <vt:lpstr>B-1</vt:lpstr>
      <vt:lpstr>B-4</vt:lpstr>
      <vt:lpstr>K-0</vt:lpstr>
      <vt:lpstr>K-1</vt:lpstr>
      <vt:lpstr>K-18</vt:lpstr>
      <vt:lpstr>K-24</vt:lpstr>
      <vt:lpstr>K-26</vt:lpstr>
      <vt:lpstr>K-27</vt:lpstr>
      <vt:lpstr>P-1</vt:lpstr>
      <vt:lpstr>R-1</vt:lpstr>
      <vt:lpstr>R-2</vt:lpstr>
      <vt:lpstr>R-3</vt:lpstr>
      <vt:lpstr>R-5</vt:lpstr>
      <vt:lpstr>R-8</vt:lpstr>
      <vt:lpstr>R-11</vt:lpstr>
      <vt:lpstr>R-12</vt:lpstr>
      <vt:lpstr>R-13</vt:lpstr>
      <vt:lpstr>W-1</vt:lpstr>
      <vt:lpstr>W-6</vt:lpstr>
      <vt:lpstr>1210</vt:lpstr>
      <vt:lpstr>1212</vt:lpstr>
      <vt:lpstr>1215</vt:lpstr>
      <vt:lpstr>1222</vt:lpstr>
      <vt:lpstr>1224</vt:lpstr>
      <vt:lpstr>1225</vt:lpstr>
      <vt:lpstr>1226</vt:lpstr>
      <vt:lpstr>1227</vt:lpstr>
      <vt:lpstr>1228</vt:lpstr>
      <vt:lpstr>1231</vt:lpstr>
      <vt:lpstr>1331</vt:lpstr>
      <vt:lpstr>1400</vt:lpstr>
      <vt:lpstr>1404</vt:lpstr>
      <vt:lpstr>1410</vt:lpstr>
      <vt:lpstr>1412</vt:lpstr>
      <vt:lpstr>1424</vt:lpstr>
      <vt:lpstr>1431</vt:lpstr>
      <vt:lpstr>1444</vt:lpstr>
      <vt:lpstr>1515</vt:lpstr>
      <vt:lpstr>1516</vt:lpstr>
      <vt:lpstr>1600</vt:lpstr>
      <vt:lpstr>1610</vt:lpstr>
      <vt:lpstr>1612</vt:lpstr>
      <vt:lpstr>1613</vt:lpstr>
      <vt:lpstr>1615</vt:lpstr>
      <vt:lpstr>1616</vt:lpstr>
      <vt:lpstr>1625</vt:lpstr>
      <vt:lpstr>1715</vt:lpstr>
      <vt:lpstr>1716</vt:lpstr>
      <vt:lpstr>1731</vt:lpstr>
      <vt:lpstr>1736</vt:lpstr>
      <vt:lpstr>1813</vt:lpstr>
      <vt:lpstr>'1210'!Print_Area</vt:lpstr>
      <vt:lpstr>'1212'!Print_Area</vt:lpstr>
      <vt:lpstr>'1215'!Print_Area</vt:lpstr>
      <vt:lpstr>'1222'!Print_Area</vt:lpstr>
      <vt:lpstr>'1224'!Print_Area</vt:lpstr>
      <vt:lpstr>'1225'!Print_Area</vt:lpstr>
      <vt:lpstr>'1226'!Print_Area</vt:lpstr>
      <vt:lpstr>'1227'!Print_Area</vt:lpstr>
      <vt:lpstr>'1228'!Print_Area</vt:lpstr>
      <vt:lpstr>'1231'!Print_Area</vt:lpstr>
      <vt:lpstr>'1331'!Print_Area</vt:lpstr>
      <vt:lpstr>'1400'!Print_Area</vt:lpstr>
      <vt:lpstr>'1404'!Print_Area</vt:lpstr>
      <vt:lpstr>'1410'!Print_Area</vt:lpstr>
      <vt:lpstr>'1412'!Print_Area</vt:lpstr>
      <vt:lpstr>'1424'!Print_Area</vt:lpstr>
      <vt:lpstr>'1431'!Print_Area</vt:lpstr>
      <vt:lpstr>'1444'!Print_Area</vt:lpstr>
      <vt:lpstr>'1515'!Print_Area</vt:lpstr>
      <vt:lpstr>'1516'!Print_Area</vt:lpstr>
      <vt:lpstr>'1600'!Print_Area</vt:lpstr>
      <vt:lpstr>'1610'!Print_Area</vt:lpstr>
      <vt:lpstr>'1612'!Print_Area</vt:lpstr>
      <vt:lpstr>'1613'!Print_Area</vt:lpstr>
      <vt:lpstr>'1615'!Print_Area</vt:lpstr>
      <vt:lpstr>'1616'!Print_Area</vt:lpstr>
      <vt:lpstr>'1625'!Print_Area</vt:lpstr>
      <vt:lpstr>'1715'!Print_Area</vt:lpstr>
      <vt:lpstr>'1716'!Print_Area</vt:lpstr>
      <vt:lpstr>'1731'!Print_Area</vt:lpstr>
      <vt:lpstr>'1736'!Print_Area</vt:lpstr>
      <vt:lpstr>'1813'!Print_Area</vt:lpstr>
      <vt:lpstr>'B-1'!Print_Area</vt:lpstr>
      <vt:lpstr>'B-4'!Print_Area</vt:lpstr>
      <vt:lpstr>'K-0'!Print_Area</vt:lpstr>
      <vt:lpstr>'K-1'!Print_Area</vt:lpstr>
      <vt:lpstr>'K-18'!Print_Area</vt:lpstr>
      <vt:lpstr>'K-24'!Print_Area</vt:lpstr>
      <vt:lpstr>'K-26'!Print_Area</vt:lpstr>
      <vt:lpstr>'K-27'!Print_Area</vt:lpstr>
      <vt:lpstr>'P-1'!Print_Area</vt:lpstr>
      <vt:lpstr>'R-1'!Print_Area</vt:lpstr>
      <vt:lpstr>'R-11'!Print_Area</vt:lpstr>
      <vt:lpstr>'R-12'!Print_Area</vt:lpstr>
      <vt:lpstr>'R-13'!Print_Area</vt:lpstr>
      <vt:lpstr>'R-2'!Print_Area</vt:lpstr>
      <vt:lpstr>'R-3'!Print_Area</vt:lpstr>
      <vt:lpstr>'R-5'!Print_Area</vt:lpstr>
      <vt:lpstr>'R-8'!Print_Area</vt:lpstr>
      <vt:lpstr>'W-1'!Print_Area</vt:lpstr>
      <vt:lpstr>'W-6'!Print_Area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Lee</dc:creator>
  <cp:lastModifiedBy>Danielle Hayes</cp:lastModifiedBy>
  <dcterms:created xsi:type="dcterms:W3CDTF">2021-09-30T13:39:06Z</dcterms:created>
  <dcterms:modified xsi:type="dcterms:W3CDTF">2025-01-06T20:02:17Z</dcterms:modified>
</cp:coreProperties>
</file>