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City of Kennewick\"/>
    </mc:Choice>
  </mc:AlternateContent>
  <xr:revisionPtr revIDLastSave="0" documentId="13_ncr:1_{07DF74F8-E70B-4C4A-896A-E2BA05B31842}"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14505" yWindow="0" windowWidth="14310" windowHeight="154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<sst xmlns="http://schemas.openxmlformats.org/spreadsheetml/2006/main" count="219" uniqueCount="142">
  <si>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</si>
  <si>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</si>
  <si>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</si>
  <si>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</si>
  <si>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</si>
  <si>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</si>
  <si>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</si>
  <si>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</si>
  <si>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</si>
  <si>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</si>
  <si>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</si>
  <si>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</si>
  <si>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</si>
  <si>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</si>
  <si>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</si>
  <si>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</si>
  <si>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</si>
  <si>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</si>
  <si>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</si>
  <si>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</si>
  <si>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</si>
  <si>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</si>
  <si>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</si>
  <si>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</si>
  <si>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</si>
  <si>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</si>
  <si>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</si>
  <si>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</si>
  <si>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</si>
  <si>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</si>
  <si>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</si>
  <si>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</si>
  <si>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</si>
  <si>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</si>
  <si>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</si>
  <si>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</si>
  <si>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</si>
  <si>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</si>
  <si>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</si>
  <si>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</si>
  <si>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</si>
  <si>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</si>
  <si>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</si>
  <si>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</si>
  <si>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</si>
  <si>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</si>
  <si>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</si>
  <si>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</si>
  <si>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</si>
  <si>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</si>
  <si>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</si>
  <si>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</si>
  <si>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</si>
  <si>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</si>
  <si>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</si>
  <si>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</si>
  <si>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</si>
  <si>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</si>
  <si>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</si>
  <si>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</si>
  <si>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</si>
  <si>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</si>
  <si>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</si>
  <si>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</si>
  <si>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</si>
  <si>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</si>
  <si>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</si>
  <si>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</si>
  <si>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</si>
  <si>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</si>
  <si>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</si>
  <si>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</si>
  <si>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</si>
  <si>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</si>
  <si>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</si>
  <si>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</si>
  <si>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</si>
  <si>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</si>
  <si>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</si>
  <si>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</si>
  <si>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</si>
  <si>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</si>
  <si>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</si>
  <si>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</si>
  <si>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</si>
  <si>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</si>
  <si>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</si>
  <si>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</si>
  <si>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</si>
  <si>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</si>
  <si>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</si>
  <si>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</si>
  <si>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</si>
  <si>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</si>
  <si>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</si>
  <si>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</si>
  <si>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</si>
  <si>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</si>
  <si>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</si>
  <si>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</si>
  <si>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</si>
  <si>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</si>
  <si>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</si>
  <si>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</si>
  <si>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</si>
  <si>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</si>
  <si>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</si>
  <si>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</si>
  <si>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</si>
  <si>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</si>
  <si>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</si>
  <si>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</si>
  <si>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</si>
  <si>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</si>
  <si>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</si>
  <si>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</si>
  <si>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</si>
  <si>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</si>
  <si>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</si>
  <si>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</si>
  <si>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</si>
  <si>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</si>
  <si>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</si>
  <si>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</si>
  <si>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</si>
  <si>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</si>
  <si>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</si>
  <si>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</si>
  <si>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</si>
  <si>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</si>
  <si>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</si>
  <si>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</si>
  <si>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</si>
  <si>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</si>
  <si>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</si>
  <si>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</si>
  <si>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</si>
  <si>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</si>
  <si>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</si>
  <si>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</si>
  <si>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</si>
  <si>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Kennewick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</si>
</sst>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61" zoomScaleNormal="100" workbookViewId="0">
      <selection activeCell="N100" sqref="N100:P10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15524655.01</v>
      </c>
      <c r="F7" s="189"/>
      <c r="G7" s="114" t="s">
        <v>8</v>
      </c>
      <c r="H7" s="190">
        <v>1.01</v>
      </c>
      <c r="I7" s="191"/>
      <c r="J7" s="191"/>
      <c r="K7" s="137"/>
      <c r="L7" s="181" t="s">
        <v>9</v>
      </c>
      <c r="M7" s="192"/>
      <c r="N7" s="183">
        <f>(E7*H7)</f>
        <v>15679901.560000001</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207660560</v>
      </c>
      <c r="C10" s="178"/>
      <c r="D10" s="178"/>
      <c r="E10" s="114" t="s">
        <v>8</v>
      </c>
      <c r="F10" s="179">
        <v>1.324557023338</v>
      </c>
      <c r="G10" s="180"/>
      <c r="H10" s="180"/>
      <c r="I10" s="114" t="s">
        <v>14</v>
      </c>
      <c r="J10" s="19">
        <v>1000</v>
      </c>
      <c r="K10" s="20"/>
      <c r="L10" s="181" t="s">
        <v>9</v>
      </c>
      <c r="M10" s="182"/>
      <c r="N10" s="183">
        <f>(B10*F10/1000)</f>
        <v>275058.25</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1.324557023338</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v>106761715</v>
      </c>
      <c r="C17" s="178"/>
      <c r="D17" s="178"/>
      <c r="E17" s="114" t="s">
        <v>21</v>
      </c>
      <c r="F17" s="178">
        <v>101761715</v>
      </c>
      <c r="G17" s="201"/>
      <c r="H17" s="201"/>
      <c r="I17" s="28" t="s">
        <v>9</v>
      </c>
      <c r="J17" s="202">
        <f>IF(B17&lt;0,"0",(B17-F17))</f>
        <v>5000000</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5000000</v>
      </c>
      <c r="C19" s="196"/>
      <c r="D19" s="196"/>
      <c r="E19" s="114" t="s">
        <v>8</v>
      </c>
      <c r="F19" s="197">
        <f>F10</f>
        <v>1.324557023338</v>
      </c>
      <c r="G19" s="198"/>
      <c r="H19" s="198"/>
      <c r="I19" s="114" t="s">
        <v>14</v>
      </c>
      <c r="J19" s="19">
        <v>1000</v>
      </c>
      <c r="K19" s="20"/>
      <c r="L19" s="181" t="s">
        <v>9</v>
      </c>
      <c r="M19" s="192"/>
      <c r="N19" s="183">
        <f>IF(B17-F17&lt;0,"0",(B19*F19/J19))</f>
        <v>6622.79</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15961582.6</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15961582.6</v>
      </c>
      <c r="C28" s="183"/>
      <c r="D28" s="183"/>
      <c r="E28" s="114" t="s">
        <v>14</v>
      </c>
      <c r="F28" s="214">
        <v>12106927290</v>
      </c>
      <c r="G28" s="215"/>
      <c r="H28" s="215"/>
      <c r="I28" s="114" t="s">
        <v>8</v>
      </c>
      <c r="J28" s="19">
        <v>1000</v>
      </c>
      <c r="K28" s="20"/>
      <c r="L28" s="181" t="s">
        <v>9</v>
      </c>
      <c r="M28" s="192"/>
      <c r="N28" s="216">
        <f>(B28/F28*1000)</f>
        <v>1.3183842784940001</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v>1658800</v>
      </c>
      <c r="C31" s="178"/>
      <c r="D31" s="178"/>
      <c r="E31" s="114" t="s">
        <v>8</v>
      </c>
      <c r="F31" s="216">
        <f>SUM(N28)</f>
        <v>1.3183842784940001</v>
      </c>
      <c r="G31" s="198"/>
      <c r="H31" s="198"/>
      <c r="I31" s="114" t="s">
        <v>14</v>
      </c>
      <c r="J31" s="19">
        <v>1000</v>
      </c>
      <c r="K31" s="20"/>
      <c r="L31" s="181" t="s">
        <v>9</v>
      </c>
      <c r="M31" s="192"/>
      <c r="N31" s="183">
        <f>IF(ISBLANK(B31),"0",(B31*F31/1000))</f>
        <v>2186.94</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15963769.539999999</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v>3.6</v>
      </c>
      <c r="C38" s="221"/>
      <c r="D38" s="114" t="s">
        <v>21</v>
      </c>
      <c r="E38" s="221"/>
      <c r="F38" s="221"/>
      <c r="G38" s="114" t="s">
        <v>21</v>
      </c>
      <c r="H38" s="221">
        <v>0.225564627617</v>
      </c>
      <c r="I38" s="221"/>
      <c r="J38" s="114" t="s">
        <v>44</v>
      </c>
      <c r="K38" s="222">
        <v>0.22500000000000001</v>
      </c>
      <c r="L38" s="222"/>
      <c r="M38" s="40" t="s">
        <v>45</v>
      </c>
      <c r="N38" s="153">
        <f>B38-E38-H38+K38</f>
        <v>3.5994353723830002</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12108586090</v>
      </c>
      <c r="C40" s="196"/>
      <c r="D40" s="196"/>
      <c r="E40" s="28" t="s">
        <v>8</v>
      </c>
      <c r="F40" s="216">
        <f>N38</f>
        <v>3.5994353723830002</v>
      </c>
      <c r="G40" s="198"/>
      <c r="H40" s="198"/>
      <c r="I40" s="114" t="s">
        <v>14</v>
      </c>
      <c r="J40" s="19">
        <v>1000</v>
      </c>
      <c r="K40" s="20"/>
      <c r="L40" s="181" t="s">
        <v>9</v>
      </c>
      <c r="M40" s="192"/>
      <c r="N40" s="183">
        <f>(B40*F40/1000)</f>
        <v>43584073.079999998</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15963769.539999999</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15963769.539999999</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12108586090</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12108586090</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12108586090</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12108586090</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City of Kennewick</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1.010100017631E-2</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33">
        <v>15398785</v>
      </c>
      <c r="F79" s="233"/>
      <c r="G79" s="114" t="s">
        <v>44</v>
      </c>
      <c r="H79" s="259">
        <v>155543.13</v>
      </c>
      <c r="I79" s="259"/>
      <c r="J79" s="259"/>
      <c r="K79" s="260"/>
      <c r="L79" s="181" t="s">
        <v>9</v>
      </c>
      <c r="M79" s="192"/>
      <c r="N79" s="256">
        <f>E79+H79</f>
        <v>15554328.130000001</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253">
        <f>E79</f>
        <v>15398785</v>
      </c>
      <c r="F81" s="253"/>
      <c r="G81" s="114" t="s">
        <v>8</v>
      </c>
      <c r="H81" s="254">
        <v>1.0101000000000001E-2</v>
      </c>
      <c r="I81" s="254"/>
      <c r="J81" s="254"/>
      <c r="K81" s="255"/>
      <c r="L81" s="181" t="s">
        <v>9</v>
      </c>
      <c r="M81" s="192"/>
      <c r="N81" s="256">
        <f>E81*(100%+H81)</f>
        <v>15554328.130000001</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275058.25</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6622.79</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f>(N31)</f>
        <v>2186.94</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15838196.109999999</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15838196.109999999</v>
      </c>
      <c r="C95" s="253"/>
      <c r="D95" s="253"/>
      <c r="E95" s="114" t="s">
        <v>44</v>
      </c>
      <c r="F95" s="189">
        <v>11321</v>
      </c>
      <c r="G95" s="267"/>
      <c r="H95" s="267"/>
      <c r="I95" s="114"/>
      <c r="J95" s="20"/>
      <c r="K95" s="20"/>
      <c r="L95" s="181" t="s">
        <v>9</v>
      </c>
      <c r="M95" s="192"/>
      <c r="N95" s="183">
        <f>(B95+F95)</f>
        <v>15849517.109999999</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v>15865554</v>
      </c>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15963769.539999999</v>
      </c>
      <c r="C105" s="253"/>
      <c r="D105" s="253"/>
      <c r="E105" s="114" t="s">
        <v>44</v>
      </c>
      <c r="F105" s="183">
        <f>F95</f>
        <v>11321</v>
      </c>
      <c r="G105" s="272"/>
      <c r="H105" s="272"/>
      <c r="I105" s="114"/>
      <c r="J105" s="20"/>
      <c r="K105" s="20"/>
      <c r="L105" s="181" t="s">
        <v>9</v>
      </c>
      <c r="M105" s="192"/>
      <c r="N105" s="183">
        <f>(B105+F105)</f>
        <v>15975090.539999999</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15849517.109999999</v>
      </c>
      <c r="C110" s="253"/>
      <c r="D110" s="253"/>
      <c r="E110" s="114" t="s">
        <v>105</v>
      </c>
      <c r="F110" s="189"/>
      <c r="G110" s="189"/>
      <c r="H110" s="189"/>
      <c r="I110" s="114"/>
      <c r="J110" s="20"/>
      <c r="K110" s="20"/>
      <c r="L110" s="181" t="s">
        <v>9</v>
      </c>
      <c r="M110" s="181"/>
      <c r="N110" s="183">
        <f>(B110-F110)</f>
        <v>15849517.109999999</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43584073.079999998</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15849517.109999999</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15849517.109999999</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15849517.109999999</v>
      </c>
      <c r="C128" s="183"/>
      <c r="D128" s="272"/>
      <c r="E128" s="114" t="s">
        <v>14</v>
      </c>
      <c r="F128" s="232">
        <f>SUM(N51)</f>
        <v>12108586090</v>
      </c>
      <c r="G128" s="232"/>
      <c r="H128" s="232"/>
      <c r="I128" s="28" t="s">
        <v>8</v>
      </c>
      <c r="J128" s="19">
        <v>1000</v>
      </c>
      <c r="K128" s="20"/>
      <c r="L128" s="181" t="s">
        <v>9</v>
      </c>
      <c r="M128" s="234"/>
      <c r="N128" s="216">
        <f>SUM(B128/F128*J128)</f>
        <v>1.308948624736</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15849517.109999999</v>
      </c>
      <c r="C134" s="183"/>
      <c r="D134" s="183"/>
      <c r="E134" s="114" t="s">
        <v>14</v>
      </c>
      <c r="F134" s="232">
        <f>SUM(N51)</f>
        <v>12108586090</v>
      </c>
      <c r="G134" s="232"/>
      <c r="H134" s="232"/>
      <c r="I134" s="28" t="s">
        <v>8</v>
      </c>
      <c r="J134" s="19">
        <v>1000</v>
      </c>
      <c r="K134" s="20"/>
      <c r="L134" s="114" t="s">
        <v>9</v>
      </c>
      <c r="M134" s="120"/>
      <c r="N134" s="216">
        <f>SUM(B134/F134*J134)</f>
        <v>1.308948624736</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15849517.109999999</v>
      </c>
      <c r="C140" s="155"/>
      <c r="D140" s="155"/>
      <c r="E140" s="114" t="s">
        <v>14</v>
      </c>
      <c r="F140" s="152">
        <f>SUM(N51)</f>
        <v>12108586090</v>
      </c>
      <c r="G140" s="152"/>
      <c r="H140" s="152"/>
      <c r="I140" s="28" t="s">
        <v>8</v>
      </c>
      <c r="J140" s="19">
        <v>1000</v>
      </c>
      <c r="K140" s="136"/>
      <c r="L140" s="114" t="s">
        <v>9</v>
      </c>
      <c r="M140" s="136"/>
      <c r="N140" s="153">
        <f>SUM(B140/F140*J140)</f>
        <v>1.308948624736</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2024-11-05T21:51:20Z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