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ity of Richland\"/>
    </mc:Choice>
  </mc:AlternateContent>
  <xr:revisionPtr revIDLastSave="0" documentId="8_{13426D19-EC30-4DDE-B822-4EF0FE351668}"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<sst xmlns="http://schemas.openxmlformats.org/spreadsheetml/2006/main" count="220" uniqueCount="143">
  <si>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</si>
  <si>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</si>
  <si>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</si>
  <si>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</si>
  <si>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</si>
  <si>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</si>
  <si>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</si>
  <si>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</si>
  <si>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</si>
  <si>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</si>
  <si>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</si>
  <si>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</si>
  <si>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</si>
  <si>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</si>
  <si>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</si>
  <si>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</si>
  <si>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</si>
  <si>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</si>
  <si>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</si>
  <si>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</si>
  <si>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</si>
  <si>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</si>
  <si>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</si>
  <si>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</si>
  <si>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</si>
  <si>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</si>
  <si>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</si>
  <si>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</si>
  <si>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</si>
  <si>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</si>
  <si>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</si>
  <si>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</si>
  <si>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</si>
  <si>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</si>
  <si>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</si>
  <si>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</si>
  <si>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</si>
  <si>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</si>
  <si>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</si>
  <si>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</si>
  <si>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</si>
  <si>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</si>
  <si>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</si>
  <si>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</si>
  <si>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</si>
  <si>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</si>
  <si>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</si>
  <si>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</si>
  <si>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</si>
  <si>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</si>
  <si>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</si>
  <si>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</si>
  <si>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</si>
  <si>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</si>
  <si>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</si>
  <si>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</si>
  <si>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</si>
  <si>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</si>
  <si>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</si>
  <si>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</si>
  <si>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</si>
  <si>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</si>
  <si>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</si>
  <si>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</si>
  <si>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</si>
  <si>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</si>
  <si>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</si>
  <si>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</si>
  <si>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</si>
  <si>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</si>
  <si>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</si>
  <si>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</si>
  <si>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</si>
  <si>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</si>
  <si>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</si>
  <si>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</si>
  <si>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</si>
  <si>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</si>
  <si>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</si>
  <si>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</si>
  <si>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</si>
  <si>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</si>
  <si>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</si>
  <si>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</si>
  <si>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</si>
  <si>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</si>
  <si>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</si>
  <si>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</si>
  <si>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</si>
  <si>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</si>
  <si>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</si>
  <si>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</si>
  <si>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</si>
  <si>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</si>
  <si>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</si>
  <si>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</si>
  <si>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</si>
  <si>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</si>
  <si>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</si>
  <si>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</si>
  <si>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</si>
  <si>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</si>
  <si>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</si>
  <si>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</si>
  <si>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</si>
  <si>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</si>
  <si>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</si>
  <si>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</si>
  <si>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</si>
  <si>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</si>
  <si>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</si>
  <si>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</si>
  <si>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</si>
  <si>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</si>
  <si>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</si>
  <si>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</si>
  <si>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</si>
  <si>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</si>
  <si>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</si>
  <si>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</si>
  <si>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</si>
  <si>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</si>
  <si>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</si>
  <si>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</si>
  <si>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</si>
  <si>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</si>
  <si>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</si>
  <si>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</si>
  <si>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</si>
  <si>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</si>
  <si>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</si>
  <si>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</si>
  <si>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</si>
  <si>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</si>
  <si>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</si>
  <si>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</si>
  <si>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</si>
  <si>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</si>
  <si>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</si>
  <si>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</si>
  <si>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</si>
  <si>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City of Richland -estimate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</si>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</sst>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zoomScaleNormal="100" workbookViewId="0">
      <selection activeCell="B137" sqref="B137:E137"/>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22196542.059999999</v>
      </c>
      <c r="F7" s="177"/>
      <c r="G7" s="114" t="s">
        <v>8</v>
      </c>
      <c r="H7" s="286">
        <v>1.01</v>
      </c>
      <c r="I7" s="287"/>
      <c r="J7" s="287"/>
      <c r="K7" s="137"/>
      <c r="L7" s="156" t="s">
        <v>9</v>
      </c>
      <c r="M7" s="157"/>
      <c r="N7" s="173">
        <f>(E7*H7)</f>
        <v>22418507.48</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269835840</v>
      </c>
      <c r="C10" s="236"/>
      <c r="D10" s="236"/>
      <c r="E10" s="114" t="s">
        <v>8</v>
      </c>
      <c r="F10" s="284">
        <v>1.7804104734240001</v>
      </c>
      <c r="G10" s="285"/>
      <c r="H10" s="285"/>
      <c r="I10" s="114" t="s">
        <v>14</v>
      </c>
      <c r="J10" s="19">
        <v>1000</v>
      </c>
      <c r="K10" s="20"/>
      <c r="L10" s="156" t="s">
        <v>9</v>
      </c>
      <c r="M10" s="189"/>
      <c r="N10" s="173">
        <f>(B10*F10/1000)</f>
        <v>480418.56</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1.7804104734240001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c r="C17" s="236"/>
      <c r="D17" s="236"/>
      <c r="E17" s="114" t="s">
        <v>21</v>
      </c>
      <c r="F17" s="236"/>
      <c r="G17" s="262"/>
      <c r="H17" s="262"/>
      <c r="I17" s="28" t="s">
        <v>9</v>
      </c>
      <c r="J17" s="263">
        <f>IF(B17&lt;0,"0",(B17-F17))</f>
        <v>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0</v>
      </c>
      <c r="C19" s="242"/>
      <c r="D19" s="242"/>
      <c r="E19" s="114" t="s">
        <v>8</v>
      </c>
      <c r="F19" s="259">
        <f>F10</f>
        <v>1.7804104734240001</v>
      </c>
      <c r="G19" s="243"/>
      <c r="H19" s="243"/>
      <c r="I19" s="114" t="s">
        <v>14</v>
      </c>
      <c r="J19" s="19">
        <v>1000</v>
      </c>
      <c r="K19" s="20"/>
      <c r="L19" s="156" t="s">
        <v>9</v>
      </c>
      <c r="M19" s="157"/>
      <c r="N19" s="173">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22898926.039999999</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22898926.039999999</v>
      </c>
      <c r="C28" s="173"/>
      <c r="D28" s="173"/>
      <c r="E28" s="114" t="s">
        <v>14</v>
      </c>
      <c r="F28" s="237">
        <v>12228925776</v>
      </c>
      <c r="G28" s="256"/>
      <c r="H28" s="256"/>
      <c r="I28" s="114" t="s">
        <v>8</v>
      </c>
      <c r="J28" s="19">
        <v>1000</v>
      </c>
      <c r="K28" s="20"/>
      <c r="L28" s="156" t="s">
        <v>9</v>
      </c>
      <c r="M28" s="157"/>
      <c r="N28" s="181">
        <f>(B28/F28*1000)</f>
        <v>1.872521467498</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v>927700</v>
      </c>
      <c r="C31" s="236"/>
      <c r="D31" s="236"/>
      <c r="E31" s="114" t="s">
        <v>8</v>
      </c>
      <c r="F31" s="181">
        <f>SUM(N28)</f>
        <v>1.872521467498</v>
      </c>
      <c r="G31" s="243"/>
      <c r="H31" s="243"/>
      <c r="I31" s="114" t="s">
        <v>14</v>
      </c>
      <c r="J31" s="19">
        <v>1000</v>
      </c>
      <c r="K31" s="20"/>
      <c r="L31" s="156" t="s">
        <v>9</v>
      </c>
      <c r="M31" s="157"/>
      <c r="N31" s="173">
        <f>IF(ISBLANK(B31),"0",(B31*F31/1000))</f>
        <v>1737.14</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22900663.18</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3.6</v>
      </c>
      <c r="C38" s="248"/>
      <c r="D38" s="114" t="s">
        <v>21</v>
      </c>
      <c r="E38" s="248"/>
      <c r="F38" s="248"/>
      <c r="G38" s="114" t="s">
        <v>21</v>
      </c>
      <c r="H38" s="248">
        <v>0.13759772374199999</v>
      </c>
      <c r="I38" s="248"/>
      <c r="J38" s="114" t="s">
        <v>44</v>
      </c>
      <c r="K38" s="249"/>
      <c r="L38" s="249"/>
      <c r="M38" s="40" t="s">
        <v>45</v>
      </c>
      <c r="N38" s="250">
        <f>B38-E38-H38+K38</f>
        <v>3.462402276258</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12229853476</v>
      </c>
      <c r="C40" s="242"/>
      <c r="D40" s="242"/>
      <c r="E40" s="28" t="s">
        <v>8</v>
      </c>
      <c r="F40" s="181">
        <f>N38</f>
        <v>3.462402276258</v>
      </c>
      <c r="G40" s="243"/>
      <c r="H40" s="243"/>
      <c r="I40" s="114" t="s">
        <v>14</v>
      </c>
      <c r="J40" s="19">
        <v>1000</v>
      </c>
      <c r="K40" s="20"/>
      <c r="L40" s="156" t="s">
        <v>9</v>
      </c>
      <c r="M40" s="157"/>
      <c r="N40" s="173">
        <f>(B40*F40/1000)</f>
        <v>42344672.509999998</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22900663.18</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22900663.18</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12229853476</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12229853476</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v>1682800</v>
      </c>
      <c r="C59" s="211"/>
      <c r="D59" s="211"/>
      <c r="E59" s="114" t="s">
        <v>14</v>
      </c>
      <c r="F59" s="180">
        <f>SUM(N55)</f>
        <v>12229853476</v>
      </c>
      <c r="G59" s="180"/>
      <c r="H59" s="180"/>
      <c r="I59" s="28" t="s">
        <v>8</v>
      </c>
      <c r="J59" s="19">
        <v>1000</v>
      </c>
      <c r="K59" s="20"/>
      <c r="L59" s="156" t="s">
        <v>9</v>
      </c>
      <c r="M59" s="184"/>
      <c r="N59" s="181">
        <f>(B59/F59*1000)</f>
        <v>0.13759772374199999</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12229853476</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City of Richland -estimate</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9.9999981478700005E-3</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11">
        <v>20786903.850000001</v>
      </c>
      <c r="F79" s="211"/>
      <c r="G79" s="114" t="s">
        <v>44</v>
      </c>
      <c r="H79" s="212">
        <v>207869</v>
      </c>
      <c r="I79" s="212"/>
      <c r="J79" s="212"/>
      <c r="K79" s="213"/>
      <c r="L79" s="156" t="s">
        <v>9</v>
      </c>
      <c r="M79" s="157"/>
      <c r="N79" s="194">
        <f>E79+H79</f>
        <v>20994772.850000001</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176">
        <f>E79</f>
        <v>20786903.850000001</v>
      </c>
      <c r="F81" s="176"/>
      <c r="G81" s="114" t="s">
        <v>8</v>
      </c>
      <c r="H81" s="204">
        <v>0.01</v>
      </c>
      <c r="I81" s="204"/>
      <c r="J81" s="204"/>
      <c r="K81" s="205"/>
      <c r="L81" s="156" t="s">
        <v>9</v>
      </c>
      <c r="M81" s="157"/>
      <c r="N81" s="194">
        <f>E81*(100%+H81)</f>
        <v>20994772.890000001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480418.56</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f>(N31)</f>
        <v>1737.14</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21476928.550000001</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21476928.550000001</v>
      </c>
      <c r="C95" s="176"/>
      <c r="D95" s="176"/>
      <c r="E95" s="114" t="s">
        <v>44</v>
      </c>
      <c r="F95" s="177"/>
      <c r="G95" s="196"/>
      <c r="H95" s="196"/>
      <c r="I95" s="114"/>
      <c r="J95" s="20"/>
      <c r="K95" s="20"/>
      <c r="L95" s="156" t="s">
        <v>9</v>
      </c>
      <c r="M95" s="157"/>
      <c r="N95" s="173">
        <f>(B95+F95)</f>
        <v>21476928.550000001</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21550000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22900663.18</v>
      </c>
      <c r="C105" s="176"/>
      <c r="D105" s="176"/>
      <c r="E105" s="114" t="s">
        <v>44</v>
      </c>
      <c r="F105" s="173">
        <f>F95</f>
        <v>0</v>
      </c>
      <c r="G105" s="183"/>
      <c r="H105" s="183"/>
      <c r="I105" s="114"/>
      <c r="J105" s="20"/>
      <c r="K105" s="20"/>
      <c r="L105" s="156" t="s">
        <v>9</v>
      </c>
      <c r="M105" s="157"/>
      <c r="N105" s="173">
        <f>(B105+F105)</f>
        <v>22900663.18</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21476928.550000001</v>
      </c>
      <c r="C110" s="176"/>
      <c r="D110" s="176"/>
      <c r="E110" s="114" t="s">
        <v>105</v>
      </c>
      <c r="F110" s="177"/>
      <c r="G110" s="177"/>
      <c r="H110" s="177"/>
      <c r="I110" s="114"/>
      <c r="J110" s="20"/>
      <c r="K110" s="20"/>
      <c r="L110" s="156" t="s">
        <v>9</v>
      </c>
      <c r="M110" s="156"/>
      <c r="N110" s="173">
        <f>(B110-F110)</f>
        <v>21476928.550000001</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42344672.509999998</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21476928.550000001</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2024</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17016.5</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21493945.050000001</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21476928.550000001</v>
      </c>
      <c r="C128" s="173"/>
      <c r="D128" s="183"/>
      <c r="E128" s="114" t="s">
        <v>14</v>
      </c>
      <c r="F128" s="180">
        <f>SUM(N51)</f>
        <v>12229853476</v>
      </c>
      <c r="G128" s="180"/>
      <c r="H128" s="180"/>
      <c r="I128" s="28" t="s">
        <v>8</v>
      </c>
      <c r="J128" s="19">
        <v>1000</v>
      </c>
      <c r="K128" s="20"/>
      <c r="L128" s="156" t="s">
        <v>9</v>
      </c>
      <c r="M128" s="184"/>
      <c r="N128" s="181">
        <f>SUM(B128/F128*J128)</f>
        <v>1.7561067752890001</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21493945.050000001</v>
      </c>
      <c r="C134" s="173"/>
      <c r="D134" s="173"/>
      <c r="E134" s="114" t="s">
        <v>14</v>
      </c>
      <c r="F134" s="180">
        <f>SUM(N51)</f>
        <v>12229853476</v>
      </c>
      <c r="G134" s="180"/>
      <c r="H134" s="180"/>
      <c r="I134" s="28" t="s">
        <v>8</v>
      </c>
      <c r="J134" s="19">
        <v>1000</v>
      </c>
      <c r="K134" s="20"/>
      <c r="L134" s="114" t="s">
        <v>9</v>
      </c>
      <c r="M134" s="120"/>
      <c r="N134" s="181">
        <f>SUM(B134/F134*J134)</f>
        <v>1.757498165631</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21493945.050000001</v>
      </c>
      <c r="C140" s="245"/>
      <c r="D140" s="245"/>
      <c r="E140" s="114" t="s">
        <v>14</v>
      </c>
      <c r="F140" s="288">
        <f>SUM(N51)</f>
        <v>12229853476</v>
      </c>
      <c r="G140" s="288"/>
      <c r="H140" s="288"/>
      <c r="I140" s="28" t="s">
        <v>8</v>
      </c>
      <c r="J140" s="19">
        <v>1000</v>
      </c>
      <c r="K140" s="136"/>
      <c r="L140" s="114" t="s">
        <v>9</v>
      </c>
      <c r="M140" s="136"/>
      <c r="N140" s="250">
        <f>SUM(B140/F140*J140)</f>
        <v>1.757498165631</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2024-11-18T22:56:33Z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