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MCL\"/>
    </mc:Choice>
  </mc:AlternateContent>
  <xr:revisionPtr revIDLastSave="0" documentId="13_ncr:1_{E91C1473-B43F-430D-A4C5-198B5ED19ED5}"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945" yWindow="1020" windowWidth="28050" windowHeight="154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<sst xmlns="http://schemas.openxmlformats.org/spreadsheetml/2006/main" count="218" uniqueCount="141">
  <si>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</si>
  <si>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</si>
  <si>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</si>
  <si>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</si>
  <si>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</si>
  <si>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</si>
  <si>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</si>
  <si>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</si>
  <si>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</si>
  <si>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</si>
  <si>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</si>
  <si>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</si>
  <si>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</si>
  <si>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</si>
  <si>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</si>
  <si>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</si>
  <si>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</si>
  <si>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</si>
  <si>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</si>
  <si>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</si>
  <si>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</si>
  <si>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</si>
  <si>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</si>
  <si>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</si>
  <si>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</si>
  <si>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</si>
  <si>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</si>
  <si>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</si>
  <si>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</si>
  <si>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</si>
  <si>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</si>
  <si>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</si>
  <si>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</si>
  <si>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</si>
  <si>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</si>
  <si>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</si>
  <si>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</si>
  <si>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</si>
  <si>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</si>
  <si>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</si>
  <si>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</si>
  <si>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</si>
  <si>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</si>
  <si>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</si>
  <si>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</si>
  <si>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</si>
  <si>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</si>
  <si>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</si>
  <si>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</si>
  <si>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</si>
  <si>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</si>
  <si>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</si>
  <si>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</si>
  <si>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</si>
  <si>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</si>
  <si>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</si>
  <si>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</si>
  <si>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</si>
  <si>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</si>
  <si>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</si>
  <si>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</si>
  <si>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</si>
  <si>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</si>
  <si>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</si>
  <si>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</si>
  <si>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</si>
  <si>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</si>
  <si>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</si>
  <si>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</si>
  <si>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</si>
  <si>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</si>
  <si>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</si>
  <si>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</si>
  <si>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</si>
  <si>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</si>
  <si>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</si>
  <si>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</si>
  <si>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</si>
  <si>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</si>
  <si>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</si>
  <si>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</si>
  <si>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</si>
  <si>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</si>
  <si>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</si>
  <si>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</si>
  <si>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</si>
  <si>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</si>
  <si>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</si>
  <si>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</si>
  <si>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</si>
  <si>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</si>
  <si>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</si>
  <si>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</si>
  <si>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</si>
  <si>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</si>
  <si>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</si>
  <si>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</si>
  <si>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</si>
  <si>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</si>
  <si>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</si>
  <si>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</si>
  <si>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</si>
  <si>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</si>
  <si>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</si>
  <si>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</si>
  <si>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</si>
  <si>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</si>
  <si>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</si>
  <si>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</si>
  <si>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</si>
  <si>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</si>
  <si>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</si>
  <si>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</si>
  <si>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</si>
  <si>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</si>
  <si>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</si>
  <si>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</si>
  <si>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</si>
  <si>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</si>
  <si>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</si>
  <si>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</si>
  <si>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</si>
  <si>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</si>
  <si>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</si>
  <si>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</si>
  <si>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</si>
  <si>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</si>
  <si>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</si>
  <si>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</si>
  <si>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</si>
  <si>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</si>
  <si>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</si>
  <si>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</si>
  <si>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</si>
  <si>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</si>
  <si>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</si>
  <si>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</si>
  <si>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</si>
  <si>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</si>
  <si>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</si>
  <si>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Mid-Columbia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</si>
</sst>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118" zoomScaleNormal="100" workbookViewId="0">
      <selection activeCell="E38" sqref="E38:F38"/>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140</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5835804.7400000002</v>
      </c>
      <c r="F7" s="170"/>
      <c r="G7" s="115" t="s">
        <v>8</v>
      </c>
      <c r="H7" s="279">
        <v>1.01</v>
      </c>
      <c r="I7" s="280"/>
      <c r="J7" s="280"/>
      <c r="K7" s="132"/>
      <c r="L7" s="149" t="s">
        <v>9</v>
      </c>
      <c r="M7" s="150"/>
      <c r="N7" s="166">
        <f>(E7*H7)</f>
        <v>5894162.79</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416323650</v>
      </c>
      <c r="C10" s="228"/>
      <c r="D10" s="228"/>
      <c r="E10" s="115" t="s">
        <v>8</v>
      </c>
      <c r="F10" s="276">
        <v>0.225564627617</v>
      </c>
      <c r="G10" s="277"/>
      <c r="H10" s="277"/>
      <c r="I10" s="115" t="s">
        <v>14</v>
      </c>
      <c r="J10" s="19">
        <v>1000</v>
      </c>
      <c r="K10" s="20"/>
      <c r="L10" s="149" t="s">
        <v>9</v>
      </c>
      <c r="M10" s="278"/>
      <c r="N10" s="166">
        <f>(B10*F10/1000)</f>
        <v>93907.89</v>
      </c>
      <c r="O10" s="166"/>
      <c r="P10" s="166"/>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v>0</v>
      </c>
      <c r="C13" s="263"/>
      <c r="D13" s="263"/>
      <c r="E13" s="109" t="s">
        <v>8</v>
      </c>
      <c r="F13" s="260">
        <f>F10</f>
        <v>0.225564627617</v>
      </c>
      <c r="G13" s="261"/>
      <c r="H13" s="261"/>
      <c r="I13" s="109" t="s">
        <v>14</v>
      </c>
      <c r="J13" s="102">
        <v>1000</v>
      </c>
      <c r="K13" s="120"/>
      <c r="L13" s="149" t="s">
        <v>9</v>
      </c>
      <c r="M13" s="208"/>
      <c r="N13" s="262">
        <f>(B13*F13/1000)</f>
        <v>0</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v>663909436</v>
      </c>
      <c r="C17" s="228"/>
      <c r="D17" s="228"/>
      <c r="E17" s="115" t="s">
        <v>21</v>
      </c>
      <c r="F17" s="228">
        <v>626132029</v>
      </c>
      <c r="G17" s="254"/>
      <c r="H17" s="254"/>
      <c r="I17" s="28" t="s">
        <v>9</v>
      </c>
      <c r="J17" s="255">
        <f>IF(B17&lt;0,"0",(B17-F17))</f>
        <v>37777407</v>
      </c>
      <c r="K17" s="256"/>
      <c r="L17" s="256"/>
      <c r="M17" s="256"/>
      <c r="N17" s="257"/>
      <c r="O17" s="257"/>
      <c r="P17" s="257"/>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f>IF(B17-F17&lt;0,"0",(B17-F17))</f>
        <v>37777407</v>
      </c>
      <c r="C19" s="234"/>
      <c r="D19" s="234"/>
      <c r="E19" s="115" t="s">
        <v>8</v>
      </c>
      <c r="F19" s="251">
        <f>F10</f>
        <v>0.225564627617</v>
      </c>
      <c r="G19" s="235"/>
      <c r="H19" s="235"/>
      <c r="I19" s="115" t="s">
        <v>14</v>
      </c>
      <c r="J19" s="19">
        <v>1000</v>
      </c>
      <c r="K19" s="20"/>
      <c r="L19" s="149" t="s">
        <v>9</v>
      </c>
      <c r="M19" s="150"/>
      <c r="N19" s="166">
        <f>IF(B17-F17&lt;0,"0",(B19*F19/J19))</f>
        <v>8521.25</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5996591.9299999997</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5996591.9299999997</v>
      </c>
      <c r="C28" s="166"/>
      <c r="D28" s="166"/>
      <c r="E28" s="115" t="s">
        <v>14</v>
      </c>
      <c r="F28" s="229">
        <v>25205176366</v>
      </c>
      <c r="G28" s="248"/>
      <c r="H28" s="248"/>
      <c r="I28" s="115" t="s">
        <v>8</v>
      </c>
      <c r="J28" s="19">
        <v>1000</v>
      </c>
      <c r="K28" s="20"/>
      <c r="L28" s="149" t="s">
        <v>9</v>
      </c>
      <c r="M28" s="150"/>
      <c r="N28" s="174">
        <f>(B28/F28*1000)</f>
        <v>0.237911127577</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f>SUM(N28)</f>
        <v>0.237911127577</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5996591.9299999997</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v>0.5</v>
      </c>
      <c r="C38" s="240"/>
      <c r="D38" s="115" t="s">
        <v>21</v>
      </c>
      <c r="E38" s="240"/>
      <c r="F38" s="240"/>
      <c r="G38" s="115" t="s">
        <v>21</v>
      </c>
      <c r="H38" s="240"/>
      <c r="I38" s="240"/>
      <c r="J38" s="115" t="s">
        <v>44</v>
      </c>
      <c r="K38" s="241"/>
      <c r="L38" s="241"/>
      <c r="M38" s="40" t="s">
        <v>45</v>
      </c>
      <c r="N38" s="242">
        <f>B38-E38-H38+K38</f>
        <v>0.5</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25205176366</v>
      </c>
      <c r="C40" s="234"/>
      <c r="D40" s="234"/>
      <c r="E40" s="28" t="s">
        <v>8</v>
      </c>
      <c r="F40" s="174">
        <f>N38</f>
        <v>0.5</v>
      </c>
      <c r="G40" s="235"/>
      <c r="H40" s="235"/>
      <c r="I40" s="115" t="s">
        <v>14</v>
      </c>
      <c r="J40" s="19">
        <v>1000</v>
      </c>
      <c r="K40" s="20"/>
      <c r="L40" s="149" t="s">
        <v>9</v>
      </c>
      <c r="M40" s="150"/>
      <c r="N40" s="166">
        <f>(B40*F40/1000)</f>
        <v>12602588.18</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4"/>
      <c r="L44" s="231" t="s">
        <v>9</v>
      </c>
      <c r="M44" s="232"/>
      <c r="N44" s="233">
        <f>MIN(N33,N40)</f>
        <v>5996591.9299999997</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38" t="s">
        <v>56</v>
      </c>
      <c r="C46" s="238"/>
      <c r="D46" s="238"/>
      <c r="E46" s="238"/>
      <c r="F46" s="238"/>
      <c r="G46" s="238"/>
      <c r="H46" s="238"/>
      <c r="I46" s="238"/>
      <c r="J46" s="238"/>
      <c r="K46" s="238"/>
      <c r="L46" s="149" t="s">
        <v>9</v>
      </c>
      <c r="M46" s="150"/>
      <c r="N46" s="236">
        <f>MAX(MIN(N40,(N33-N13)),E7)</f>
        <v>5996591.9299999997</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25205176366</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25205176366</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25205176366</v>
      </c>
      <c r="G59" s="173"/>
      <c r="H59" s="173"/>
      <c r="I59" s="28" t="s">
        <v>8</v>
      </c>
      <c r="J59" s="19">
        <v>1000</v>
      </c>
      <c r="K59" s="20"/>
      <c r="L59" s="149" t="s">
        <v>9</v>
      </c>
      <c r="M59" s="177"/>
      <c r="N59" s="174">
        <f>(B59/F59*1000)</f>
        <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25205176366</v>
      </c>
      <c r="G63" s="173"/>
      <c r="H63" s="173"/>
      <c r="I63" s="28" t="s">
        <v>8</v>
      </c>
      <c r="J63" s="19">
        <v>1000</v>
      </c>
      <c r="K63" s="20"/>
      <c r="L63" s="149" t="s">
        <v>9</v>
      </c>
      <c r="M63" s="177"/>
      <c r="N63" s="174">
        <f>(B63/F63*1000)</f>
        <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71</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Mid-Columbia Library</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5"/>
      <c r="J75" s="208" t="s">
        <v>81</v>
      </c>
      <c r="K75" s="208"/>
      <c r="L75" s="208"/>
      <c r="M75" s="208"/>
      <c r="N75" s="217">
        <f>H79/E79</f>
        <v>8.9349060801709998E-2</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5416119.8300000001</v>
      </c>
      <c r="F79" s="203"/>
      <c r="G79" s="115" t="s">
        <v>44</v>
      </c>
      <c r="H79" s="204">
        <v>483925.22</v>
      </c>
      <c r="I79" s="204"/>
      <c r="J79" s="204"/>
      <c r="K79" s="205"/>
      <c r="L79" s="149" t="s">
        <v>9</v>
      </c>
      <c r="M79" s="150"/>
      <c r="N79" s="186">
        <f>E79+H79</f>
        <v>5900045.0499999998</v>
      </c>
      <c r="O79" s="186"/>
      <c r="P79" s="18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5416119.8300000001</v>
      </c>
      <c r="F81" s="169"/>
      <c r="G81" s="115" t="s">
        <v>8</v>
      </c>
      <c r="H81" s="196">
        <v>8.9349059999999994E-2</v>
      </c>
      <c r="I81" s="196"/>
      <c r="J81" s="196"/>
      <c r="K81" s="197"/>
      <c r="L81" s="149" t="s">
        <v>9</v>
      </c>
      <c r="M81" s="150"/>
      <c r="N81" s="186">
        <f>E81*(100%+H81)</f>
        <v>5900045.0499999998</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93907.89</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0</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f>(N19)</f>
        <v>8521.25</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6002474.1900000004</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6002474.1900000004</v>
      </c>
      <c r="C95" s="169"/>
      <c r="D95" s="169"/>
      <c r="E95" s="115" t="s">
        <v>44</v>
      </c>
      <c r="F95" s="170">
        <v>4868.1899999999996</v>
      </c>
      <c r="G95" s="188"/>
      <c r="H95" s="188"/>
      <c r="I95" s="115"/>
      <c r="J95" s="20"/>
      <c r="K95" s="20"/>
      <c r="L95" s="149" t="s">
        <v>9</v>
      </c>
      <c r="M95" s="150"/>
      <c r="N95" s="166">
        <f>(B95+F95)</f>
        <v>6007342.3799999999</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6000000</v>
      </c>
      <c r="O100" s="170"/>
      <c r="P100" s="170"/>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5996591.9299999997</v>
      </c>
      <c r="C105" s="169"/>
      <c r="D105" s="169"/>
      <c r="E105" s="115" t="s">
        <v>44</v>
      </c>
      <c r="F105" s="166">
        <f>F95</f>
        <v>4868.1899999999996</v>
      </c>
      <c r="G105" s="176"/>
      <c r="H105" s="176"/>
      <c r="I105" s="115"/>
      <c r="J105" s="20"/>
      <c r="K105" s="20"/>
      <c r="L105" s="149" t="s">
        <v>9</v>
      </c>
      <c r="M105" s="150"/>
      <c r="N105" s="166">
        <f>(B105+F105)</f>
        <v>6001460.1200000001</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6000000</v>
      </c>
      <c r="C110" s="169"/>
      <c r="D110" s="169"/>
      <c r="E110" s="115" t="s">
        <v>105</v>
      </c>
      <c r="F110" s="170"/>
      <c r="G110" s="170"/>
      <c r="H110" s="170"/>
      <c r="I110" s="115"/>
      <c r="J110" s="20"/>
      <c r="K110" s="20"/>
      <c r="L110" s="149" t="s">
        <v>9</v>
      </c>
      <c r="M110" s="149"/>
      <c r="N110" s="166">
        <f>(B110-F110)</f>
        <v>6000000</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6"/>
      <c r="L115" s="149" t="s">
        <v>9</v>
      </c>
      <c r="M115" s="150"/>
      <c r="N115" s="166">
        <f>N40</f>
        <v>12602588.18</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6000000</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6000000</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6000000</v>
      </c>
      <c r="C127" s="166"/>
      <c r="D127" s="176"/>
      <c r="E127" s="115" t="s">
        <v>14</v>
      </c>
      <c r="F127" s="173">
        <f>SUM(N51)</f>
        <v>25205176366</v>
      </c>
      <c r="G127" s="173"/>
      <c r="H127" s="173"/>
      <c r="I127" s="28" t="s">
        <v>8</v>
      </c>
      <c r="J127" s="19">
        <v>1000</v>
      </c>
      <c r="K127" s="20"/>
      <c r="L127" s="149" t="s">
        <v>9</v>
      </c>
      <c r="M127" s="177"/>
      <c r="N127" s="174">
        <f>SUM(B127/F127*J127)</f>
        <v>0.238046340675</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6000000</v>
      </c>
      <c r="C133" s="166"/>
      <c r="D133" s="166"/>
      <c r="E133" s="115" t="s">
        <v>14</v>
      </c>
      <c r="F133" s="173">
        <f>SUM(N51)</f>
        <v>25205176366</v>
      </c>
      <c r="G133" s="173"/>
      <c r="H133" s="173"/>
      <c r="I133" s="28" t="s">
        <v>8</v>
      </c>
      <c r="J133" s="19">
        <v>1000</v>
      </c>
      <c r="K133" s="20"/>
      <c r="L133" s="115" t="s">
        <v>9</v>
      </c>
      <c r="M133" s="122"/>
      <c r="N133" s="174">
        <f>SUM(B133/F133*J133)</f>
        <v>0.238046340675</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282"/>
      <c r="C136" s="282"/>
      <c r="D136" s="282"/>
      <c r="E136" s="282"/>
      <c r="F136" s="94" t="s">
        <v>133</v>
      </c>
      <c r="G136" s="92"/>
      <c r="H136" s="285"/>
      <c r="I136" s="285"/>
      <c r="J136" s="285"/>
      <c r="K136" s="285"/>
      <c r="L136" s="285"/>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283" t="s">
        <v>134</v>
      </c>
      <c r="C137" s="283"/>
      <c r="D137" s="283"/>
      <c r="E137" s="283"/>
      <c r="F137" s="116"/>
      <c r="G137" s="116"/>
      <c r="H137" s="131" t="s">
        <v>135</v>
      </c>
      <c r="I137" s="22"/>
      <c r="J137" s="93"/>
      <c r="K137" s="93"/>
      <c r="L137" s="131"/>
      <c r="M137" s="131"/>
      <c r="N137" s="266"/>
      <c r="O137" s="266"/>
      <c r="P137" s="26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265"/>
      <c r="C138" s="266"/>
      <c r="D138" s="266"/>
      <c r="E138" s="266"/>
      <c r="F138" s="131"/>
      <c r="G138" s="131"/>
      <c r="H138" s="267"/>
      <c r="I138" s="267"/>
      <c r="J138" s="267"/>
      <c r="K138" s="267"/>
      <c r="L138" s="26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236">
        <f>(B133+B136-H136)</f>
        <v>6000000</v>
      </c>
      <c r="C139" s="237"/>
      <c r="D139" s="237"/>
      <c r="E139" s="115" t="s">
        <v>14</v>
      </c>
      <c r="F139" s="281">
        <f>SUM(N51)</f>
        <v>25205176366</v>
      </c>
      <c r="G139" s="281"/>
      <c r="H139" s="281"/>
      <c r="I139" s="28" t="s">
        <v>8</v>
      </c>
      <c r="J139" s="19">
        <v>1000</v>
      </c>
      <c r="K139" s="131"/>
      <c r="L139" s="115" t="s">
        <v>9</v>
      </c>
      <c r="M139" s="131"/>
      <c r="N139" s="242">
        <f>SUM(B139/F139*J139)</f>
        <v>0.238046340675</v>
      </c>
      <c r="O139" s="242"/>
      <c r="P139" s="242"/>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284" t="s">
        <v>137</v>
      </c>
      <c r="C140" s="284"/>
      <c r="D140" s="284"/>
      <c r="E140" s="143"/>
      <c r="F140" s="162" t="s">
        <v>128</v>
      </c>
      <c r="G140" s="162"/>
      <c r="H140" s="162"/>
      <c r="I140" s="143"/>
      <c r="J140" s="143"/>
      <c r="K140" s="143"/>
      <c r="L140" s="143"/>
      <c r="M140" s="143"/>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2024-08-28T17:13:05Z</cp:lastPrinted>
  <dcterms:created xsi:type="dcterms:W3CDTF">2002-12-18T19:03:54Z</dcterms:created>
  <dcterms:modified xsi:type="dcterms:W3CDTF">2024-12-31T17:36:28Z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