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I:\MCL training\banked capacity meeting\"/>
    </mc:Choice>
  </mc:AlternateContent>
  <xr:revisionPtr revIDLastSave="0" documentId="13_ncr:1_{2AF59BFC-5BB6-446F-BC42-E6DD0221E763}"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28680" yWindow="-120" windowWidth="29040" windowHeight="15720" xr2:uid="{00000000-000D-0000-FFFF-FFFF00000000}"/>
  </bookViews>
  <sheets>
    <sheet name="with updates" sheetId="2" r:id="rId1"/>
  </sheets>
  <calcPr calcId="191028" fullPrecision="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<sst xmlns="http://schemas.openxmlformats.org/spreadsheetml/2006/main" count="218" uniqueCount="141">
  <si>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</si>
  <si>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</si>
  <si>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</si>
  <si>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</si>
  <si>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</si>
  <si>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</si>
  <si>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</si>
  <si>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</si>
  <si>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</si>
  <si>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</si>
  <si>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</si>
  <si>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</si>
  <si>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</si>
  <si>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</si>
  <si>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</si>
  <si>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</si>
  <si>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</si>
  <si>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</si>
  <si>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</si>
  <si>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</si>
  <si>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</si>
  <si>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</si>
  <si>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</si>
  <si>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</si>
  <si>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</si>
  <si>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</si>
  <si>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</si>
  <si>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</si>
  <si>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</si>
  <si>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</si>
  <si>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</si>
  <si>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</si>
  <si>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</si>
  <si>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</si>
  <si>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</si>
  <si>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</si>
  <si>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</si>
  <si>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</si>
  <si>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</si>
  <si>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</si>
  <si>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</si>
  <si>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</si>
  <si>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</si>
  <si>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</si>
  <si>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</si>
  <si>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</si>
  <si>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</si>
  <si>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</si>
  <si>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</si>
  <si>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</si>
  <si>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</si>
  <si>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</si>
  <si>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</si>
  <si>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</si>
  <si>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</si>
  <si>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</si>
  <si>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</si>
  <si>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</si>
  <si>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</si>
  <si>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</si>
  <si>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</si>
  <si>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</si>
  <si>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</si>
  <si>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</si>
  <si>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</si>
  <si>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</si>
  <si>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</si>
  <si>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</si>
  <si>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</si>
  <si>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</si>
  <si>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</si>
  <si>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</si>
  <si>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</si>
  <si>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</si>
  <si>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</si>
  <si>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</si>
  <si>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</si>
  <si>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</si>
  <si>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</si>
  <si>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</si>
  <si>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</si>
  <si>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</si>
  <si>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</si>
  <si>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</si>
  <si>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</si>
  <si>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</si>
  <si>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</si>
  <si>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</si>
  <si>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</si>
  <si>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</si>
  <si>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</si>
  <si>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</si>
  <si>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</si>
  <si>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</si>
  <si>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</si>
  <si>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</si>
  <si>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</si>
  <si>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</si>
  <si>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</si>
  <si>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</si>
  <si>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</si>
  <si>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</si>
  <si>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</si>
  <si>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</si>
  <si>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</si>
  <si>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</si>
  <si>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</si>
  <si>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</si>
  <si>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</si>
  <si>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</si>
  <si>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</si>
  <si>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</si>
  <si>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</si>
  <si>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</si>
  <si>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</si>
  <si>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</si>
  <si>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</si>
  <si>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</si>
  <si>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</si>
  <si>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</si>
  <si>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</si>
  <si>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</si>
  <si>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</si>
  <si>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</si>
  <si>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</si>
  <si>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</si>
  <si>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</si>
  <si>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</si>
  <si>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</si>
  <si>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</si>
  <si>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</si>
  <si>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</si>
  <si>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</si>
  <si>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</si>
  <si>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</si>
  <si>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</si>
  <si>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</si>
  <si>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</si>
  <si>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</si>
  <si>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</si>
  <si>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MCL- example only banked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</si>
</sst>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 fillId="0" borderId="0" xfId="0" applyFont="1" applyAlignment="1" applyProtection="1">
      <alignment horizontal="center" vertical="top"/>
      <protection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D3" sqref="D3:H3"/>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68" t="s">
        <v>0</v>
      </c>
      <c r="B1" s="268"/>
      <c r="C1" s="268"/>
      <c r="D1" s="268"/>
      <c r="E1" s="268"/>
      <c r="F1" s="268"/>
      <c r="G1" s="268"/>
      <c r="H1" s="268"/>
      <c r="I1" s="268"/>
      <c r="J1" s="268"/>
      <c r="K1" s="268"/>
      <c r="L1" s="268"/>
      <c r="M1" s="268"/>
      <c r="N1" s="268"/>
      <c r="O1" s="268"/>
      <c r="P1" s="268"/>
      <c r="Q1" s="26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269"/>
      <c r="B2" s="269"/>
      <c r="C2" s="269"/>
      <c r="D2" s="269"/>
      <c r="E2" s="269"/>
      <c r="F2" s="269"/>
      <c r="G2" s="269"/>
      <c r="H2" s="269"/>
      <c r="I2" s="269"/>
      <c r="J2" s="269"/>
      <c r="K2" s="269"/>
      <c r="L2" s="269"/>
      <c r="M2" s="269"/>
      <c r="N2" s="269"/>
      <c r="O2" s="269"/>
      <c r="P2" s="269"/>
      <c r="Q2" s="26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53" t="s">
        <v>1</v>
      </c>
      <c r="B3" s="153"/>
      <c r="C3" s="153"/>
      <c r="D3" s="270" t="s">
        <v>140</v>
      </c>
      <c r="E3" s="271"/>
      <c r="F3" s="271"/>
      <c r="G3" s="272"/>
      <c r="H3" s="272"/>
      <c r="I3" s="3"/>
      <c r="J3" s="110">
        <v>2024</v>
      </c>
      <c r="K3" s="273" t="s">
        <v>2</v>
      </c>
      <c r="L3" s="223"/>
      <c r="M3" s="223"/>
      <c r="N3" s="51">
        <f>IF(J3&lt;&gt;"",(J3+1),"")</f>
        <v>2025</v>
      </c>
      <c r="O3" s="274" t="s">
        <v>3</v>
      </c>
      <c r="P3" s="225"/>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146" t="s">
        <v>4</v>
      </c>
      <c r="B4" s="146"/>
      <c r="C4" s="146"/>
      <c r="D4" s="146"/>
      <c r="E4" s="146"/>
      <c r="F4" s="146"/>
      <c r="G4" s="146"/>
      <c r="H4" s="146"/>
      <c r="I4" s="146"/>
      <c r="J4" s="146"/>
      <c r="K4" s="146"/>
      <c r="L4" s="146"/>
      <c r="M4" s="146"/>
      <c r="N4" s="146"/>
      <c r="O4" s="146"/>
      <c r="P4" s="14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1" t="s">
        <v>6</v>
      </c>
      <c r="C5" s="201"/>
      <c r="D5" s="201"/>
      <c r="E5" s="201"/>
      <c r="F5" s="201"/>
      <c r="G5" s="201"/>
      <c r="H5" s="201"/>
      <c r="I5" s="201"/>
      <c r="J5" s="201"/>
      <c r="K5" s="201"/>
      <c r="L5" s="201"/>
      <c r="M5" s="201"/>
      <c r="N5" s="201"/>
      <c r="O5" s="201"/>
      <c r="P5" s="201"/>
      <c r="Q5" s="20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70">
        <v>5835804.7400000002</v>
      </c>
      <c r="F7" s="170"/>
      <c r="G7" s="115" t="s">
        <v>8</v>
      </c>
      <c r="H7" s="279">
        <v>1.01</v>
      </c>
      <c r="I7" s="280"/>
      <c r="J7" s="280"/>
      <c r="K7" s="132"/>
      <c r="L7" s="149" t="s">
        <v>9</v>
      </c>
      <c r="M7" s="150"/>
      <c r="N7" s="166">
        <f>(E7*H7)</f>
        <v>5894162.79</v>
      </c>
      <c r="O7" s="166"/>
      <c r="P7" s="166"/>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91" t="s">
        <v>10</v>
      </c>
      <c r="F8" s="249"/>
      <c r="G8" s="120"/>
      <c r="H8" s="250" t="s">
        <v>11</v>
      </c>
      <c r="I8" s="250"/>
      <c r="J8" s="250"/>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38" t="s">
        <v>13</v>
      </c>
      <c r="C9" s="238"/>
      <c r="D9" s="238"/>
      <c r="E9" s="238"/>
      <c r="F9" s="238"/>
      <c r="G9" s="238"/>
      <c r="H9" s="238"/>
      <c r="I9" s="238"/>
      <c r="J9" s="238"/>
      <c r="K9" s="238"/>
      <c r="L9" s="238"/>
      <c r="M9" s="238"/>
      <c r="N9" s="238"/>
      <c r="O9" s="238"/>
      <c r="P9" s="238"/>
      <c r="Q9" s="246"/>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28">
        <v>374273420</v>
      </c>
      <c r="C10" s="228"/>
      <c r="D10" s="228"/>
      <c r="E10" s="115" t="s">
        <v>8</v>
      </c>
      <c r="F10" s="276">
        <v>0.225564627617</v>
      </c>
      <c r="G10" s="277"/>
      <c r="H10" s="277"/>
      <c r="I10" s="115" t="s">
        <v>14</v>
      </c>
      <c r="J10" s="19">
        <v>1000</v>
      </c>
      <c r="K10" s="20"/>
      <c r="L10" s="149" t="s">
        <v>9</v>
      </c>
      <c r="M10" s="278"/>
      <c r="N10" s="166">
        <f>(B10*F10/1000)</f>
        <v>84422.84</v>
      </c>
      <c r="O10" s="166"/>
      <c r="P10" s="166"/>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27" t="s">
        <v>15</v>
      </c>
      <c r="C11" s="227"/>
      <c r="D11" s="227"/>
      <c r="E11" s="116"/>
      <c r="F11" s="178" t="s">
        <v>16</v>
      </c>
      <c r="G11" s="259"/>
      <c r="H11" s="259"/>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64" t="s">
        <v>18</v>
      </c>
      <c r="C12" s="258"/>
      <c r="D12" s="258"/>
      <c r="E12" s="258"/>
      <c r="F12" s="258"/>
      <c r="G12" s="258"/>
      <c r="H12" s="258"/>
      <c r="I12" s="258"/>
      <c r="J12" s="258"/>
      <c r="K12" s="258"/>
      <c r="L12" s="258"/>
      <c r="M12" s="258"/>
      <c r="N12" s="258"/>
      <c r="O12" s="258"/>
      <c r="P12" s="258"/>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63"/>
      <c r="C13" s="263"/>
      <c r="D13" s="263"/>
      <c r="E13" s="109" t="s">
        <v>8</v>
      </c>
      <c r="F13" s="260">
        <f>F10</f>
        <v>0.225564627617</v>
      </c>
      <c r="G13" s="261"/>
      <c r="H13" s="261"/>
      <c r="I13" s="109" t="s">
        <v>14</v>
      </c>
      <c r="J13" s="102">
        <v>1000</v>
      </c>
      <c r="K13" s="120"/>
      <c r="L13" s="149" t="s">
        <v>9</v>
      </c>
      <c r="M13" s="208"/>
      <c r="N13" s="262">
        <f>(B13*F13/1000)</f>
        <v>0</v>
      </c>
      <c r="O13" s="262"/>
      <c r="P13" s="262"/>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8" t="s">
        <v>16</v>
      </c>
      <c r="G14" s="259"/>
      <c r="H14" s="259"/>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38" t="s">
        <v>20</v>
      </c>
      <c r="C15" s="252"/>
      <c r="D15" s="252"/>
      <c r="E15" s="252"/>
      <c r="F15" s="252"/>
      <c r="G15" s="252"/>
      <c r="H15" s="252"/>
      <c r="I15" s="252"/>
      <c r="J15" s="252"/>
      <c r="K15" s="252"/>
      <c r="L15" s="252"/>
      <c r="M15" s="252"/>
      <c r="N15" s="252"/>
      <c r="O15" s="252"/>
      <c r="P15" s="252"/>
      <c r="Q15" s="253"/>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28">
        <v>640000000</v>
      </c>
      <c r="C17" s="228"/>
      <c r="D17" s="228"/>
      <c r="E17" s="115" t="s">
        <v>21</v>
      </c>
      <c r="F17" s="228">
        <v>626132029</v>
      </c>
      <c r="G17" s="254"/>
      <c r="H17" s="254"/>
      <c r="I17" s="28" t="s">
        <v>9</v>
      </c>
      <c r="J17" s="255">
        <f>IF(B17&lt;0,"0",(B17-F17))</f>
        <v>13867971</v>
      </c>
      <c r="K17" s="256"/>
      <c r="L17" s="256"/>
      <c r="M17" s="256"/>
      <c r="N17" s="257"/>
      <c r="O17" s="257"/>
      <c r="P17" s="257"/>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27" t="s">
        <v>22</v>
      </c>
      <c r="C18" s="227"/>
      <c r="D18" s="227"/>
      <c r="E18" s="22"/>
      <c r="F18" s="227" t="s">
        <v>23</v>
      </c>
      <c r="G18" s="227"/>
      <c r="H18" s="227"/>
      <c r="I18" s="116"/>
      <c r="J18" s="178" t="s">
        <v>24</v>
      </c>
      <c r="K18" s="178"/>
      <c r="L18" s="244"/>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34">
        <f>IF(B17-F17&lt;0,"0",(B17-F17))</f>
        <v>13867971</v>
      </c>
      <c r="C19" s="234"/>
      <c r="D19" s="234"/>
      <c r="E19" s="115" t="s">
        <v>8</v>
      </c>
      <c r="F19" s="251">
        <f>F10</f>
        <v>0.225564627617</v>
      </c>
      <c r="G19" s="235"/>
      <c r="H19" s="235"/>
      <c r="I19" s="115" t="s">
        <v>14</v>
      </c>
      <c r="J19" s="19">
        <v>1000</v>
      </c>
      <c r="K19" s="20"/>
      <c r="L19" s="149" t="s">
        <v>9</v>
      </c>
      <c r="M19" s="150"/>
      <c r="N19" s="166">
        <f>IF(B17-F17&lt;0,"0",(B19*F19/J19))</f>
        <v>3128.12</v>
      </c>
      <c r="O19" s="166"/>
      <c r="P19" s="166"/>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27" t="s">
        <v>25</v>
      </c>
      <c r="C20" s="227"/>
      <c r="D20" s="227"/>
      <c r="E20" s="22"/>
      <c r="F20" s="178" t="s">
        <v>16</v>
      </c>
      <c r="G20" s="150"/>
      <c r="H20" s="150"/>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64" t="s">
        <v>27</v>
      </c>
      <c r="C21" s="164"/>
      <c r="D21" s="164"/>
      <c r="E21" s="164"/>
      <c r="F21" s="164"/>
      <c r="G21" s="164"/>
      <c r="H21" s="164"/>
      <c r="I21" s="164"/>
      <c r="J21" s="106" t="s">
        <v>28</v>
      </c>
      <c r="K21" s="29"/>
      <c r="L21" s="149" t="s">
        <v>9</v>
      </c>
      <c r="M21" s="150"/>
      <c r="N21" s="166">
        <f>IF(N17&lt;0,(N7+N10),(N7+N10+N13+N19))</f>
        <v>5981713.75</v>
      </c>
      <c r="O21" s="166"/>
      <c r="P21" s="166"/>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47" t="s">
        <v>29</v>
      </c>
      <c r="B24" s="201"/>
      <c r="C24" s="201"/>
      <c r="D24" s="201"/>
      <c r="E24" s="201"/>
      <c r="F24" s="201"/>
      <c r="G24" s="201"/>
      <c r="H24" s="201"/>
      <c r="I24" s="201"/>
      <c r="J24" s="201"/>
      <c r="K24" s="201"/>
      <c r="L24" s="201"/>
      <c r="M24" s="201"/>
      <c r="N24" s="201"/>
      <c r="O24" s="201"/>
      <c r="P24" s="201"/>
      <c r="Q24" s="20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38" t="s">
        <v>31</v>
      </c>
      <c r="C26" s="238"/>
      <c r="D26" s="238"/>
      <c r="E26" s="238"/>
      <c r="F26" s="238"/>
      <c r="G26" s="238"/>
      <c r="H26" s="238"/>
      <c r="I26" s="238"/>
      <c r="J26" s="238"/>
      <c r="K26" s="238"/>
      <c r="L26" s="238"/>
      <c r="M26" s="238"/>
      <c r="N26" s="238"/>
      <c r="O26" s="238"/>
      <c r="P26" s="238"/>
      <c r="Q26" s="246"/>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66">
        <f>SUM(N21)</f>
        <v>5981713.75</v>
      </c>
      <c r="C28" s="166"/>
      <c r="D28" s="166"/>
      <c r="E28" s="115" t="s">
        <v>14</v>
      </c>
      <c r="F28" s="229">
        <v>25467179894</v>
      </c>
      <c r="G28" s="248"/>
      <c r="H28" s="248"/>
      <c r="I28" s="115" t="s">
        <v>8</v>
      </c>
      <c r="J28" s="19">
        <v>1000</v>
      </c>
      <c r="K28" s="20"/>
      <c r="L28" s="149" t="s">
        <v>9</v>
      </c>
      <c r="M28" s="150"/>
      <c r="N28" s="174">
        <f>(B28/F28*1000)</f>
        <v>0.234879314274</v>
      </c>
      <c r="O28" s="174"/>
      <c r="P28" s="174"/>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27" t="s">
        <v>32</v>
      </c>
      <c r="C29" s="227"/>
      <c r="D29" s="227"/>
      <c r="E29" s="22"/>
      <c r="F29" s="90" t="s">
        <v>33</v>
      </c>
      <c r="G29" s="91"/>
      <c r="H29" s="91"/>
      <c r="I29" s="118"/>
      <c r="J29" s="116"/>
      <c r="K29" s="116"/>
      <c r="L29" s="116"/>
      <c r="M29" s="22"/>
      <c r="N29" s="178"/>
      <c r="O29" s="178"/>
      <c r="P29" s="178"/>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38" t="s">
        <v>35</v>
      </c>
      <c r="C30" s="238"/>
      <c r="D30" s="238"/>
      <c r="E30" s="238"/>
      <c r="F30" s="238"/>
      <c r="G30" s="238"/>
      <c r="H30" s="238"/>
      <c r="I30" s="238"/>
      <c r="J30" s="238"/>
      <c r="K30" s="238"/>
      <c r="L30" s="238"/>
      <c r="M30" s="238"/>
      <c r="N30" s="238"/>
      <c r="O30" s="238"/>
      <c r="P30" s="238"/>
      <c r="Q30" s="246"/>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28"/>
      <c r="C31" s="228"/>
      <c r="D31" s="228"/>
      <c r="E31" s="115" t="s">
        <v>8</v>
      </c>
      <c r="F31" s="174">
        <f>SUM(N28)</f>
        <v>0.234879314274</v>
      </c>
      <c r="G31" s="235"/>
      <c r="H31" s="235"/>
      <c r="I31" s="115" t="s">
        <v>14</v>
      </c>
      <c r="J31" s="19">
        <v>1000</v>
      </c>
      <c r="K31" s="20"/>
      <c r="L31" s="149" t="s">
        <v>9</v>
      </c>
      <c r="M31" s="150"/>
      <c r="N31" s="166" t="str">
        <f>IF(ISBLANK(B31),"0",(B31*F31/1000))</f>
        <v>0</v>
      </c>
      <c r="O31" s="166"/>
      <c r="P31" s="166"/>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27" t="s">
        <v>36</v>
      </c>
      <c r="C32" s="227"/>
      <c r="D32" s="227"/>
      <c r="E32" s="22"/>
      <c r="F32" s="178" t="s">
        <v>37</v>
      </c>
      <c r="G32" s="244"/>
      <c r="H32" s="244"/>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64" t="s">
        <v>39</v>
      </c>
      <c r="C33" s="165"/>
      <c r="D33" s="165"/>
      <c r="E33" s="165"/>
      <c r="F33" s="165"/>
      <c r="G33" s="165"/>
      <c r="H33" s="165"/>
      <c r="I33" s="165"/>
      <c r="J33" s="148"/>
      <c r="K33" s="107" t="s">
        <v>40</v>
      </c>
      <c r="L33" s="149" t="s">
        <v>9</v>
      </c>
      <c r="M33" s="150"/>
      <c r="N33" s="166">
        <f>IF(F28&lt;0,(N21),(N21+N31))</f>
        <v>5981713.75</v>
      </c>
      <c r="O33" s="166"/>
      <c r="P33" s="166"/>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56" t="s">
        <v>42</v>
      </c>
      <c r="C36" s="156"/>
      <c r="D36" s="156"/>
      <c r="E36" s="156"/>
      <c r="F36" s="156"/>
      <c r="G36" s="156"/>
      <c r="H36" s="156"/>
      <c r="I36" s="156"/>
      <c r="J36" s="156"/>
      <c r="K36" s="156"/>
      <c r="L36" s="156"/>
      <c r="M36" s="156"/>
      <c r="N36" s="245"/>
      <c r="O36" s="245"/>
      <c r="P36" s="245"/>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0">
        <v>0.5</v>
      </c>
      <c r="C38" s="240"/>
      <c r="D38" s="115" t="s">
        <v>21</v>
      </c>
      <c r="E38" s="240"/>
      <c r="F38" s="240"/>
      <c r="G38" s="115" t="s">
        <v>21</v>
      </c>
      <c r="H38" s="240"/>
      <c r="I38" s="240"/>
      <c r="J38" s="115" t="s">
        <v>44</v>
      </c>
      <c r="K38" s="241"/>
      <c r="L38" s="241"/>
      <c r="M38" s="40" t="s">
        <v>45</v>
      </c>
      <c r="N38" s="242">
        <f>B38-E38-H38+K38</f>
        <v>0.5</v>
      </c>
      <c r="O38" s="237"/>
      <c r="P38" s="23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8" t="s">
        <v>46</v>
      </c>
      <c r="C39" s="178"/>
      <c r="D39" s="117"/>
      <c r="E39" s="227" t="s">
        <v>47</v>
      </c>
      <c r="F39" s="227"/>
      <c r="G39" s="117"/>
      <c r="H39" s="227" t="s">
        <v>48</v>
      </c>
      <c r="I39" s="227"/>
      <c r="J39" s="178" t="s">
        <v>49</v>
      </c>
      <c r="K39" s="178"/>
      <c r="L39" s="178"/>
      <c r="M39" s="178"/>
      <c r="N39" s="243" t="s">
        <v>50</v>
      </c>
      <c r="O39" s="243"/>
      <c r="P39" s="24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34">
        <f>F28+B31</f>
        <v>25467179894</v>
      </c>
      <c r="C40" s="234"/>
      <c r="D40" s="234"/>
      <c r="E40" s="28" t="s">
        <v>8</v>
      </c>
      <c r="F40" s="174">
        <f>N38</f>
        <v>0.5</v>
      </c>
      <c r="G40" s="235"/>
      <c r="H40" s="235"/>
      <c r="I40" s="115" t="s">
        <v>14</v>
      </c>
      <c r="J40" s="19">
        <v>1000</v>
      </c>
      <c r="K40" s="20"/>
      <c r="L40" s="149" t="s">
        <v>9</v>
      </c>
      <c r="M40" s="150"/>
      <c r="N40" s="166">
        <f>(B40*F40/1000)</f>
        <v>12733589.949999999</v>
      </c>
      <c r="O40" s="166"/>
      <c r="P40" s="166"/>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83" t="s">
        <v>51</v>
      </c>
      <c r="C41" s="183"/>
      <c r="D41" s="183"/>
      <c r="E41" s="42"/>
      <c r="F41" s="162" t="s">
        <v>50</v>
      </c>
      <c r="G41" s="167"/>
      <c r="H41" s="167"/>
      <c r="I41" s="42"/>
      <c r="J41" s="42"/>
      <c r="K41" s="42"/>
      <c r="L41" s="42"/>
      <c r="M41" s="42"/>
      <c r="N41" s="183" t="s">
        <v>52</v>
      </c>
      <c r="O41" s="183"/>
      <c r="P41" s="18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163"/>
      <c r="C43" s="163"/>
      <c r="D43" s="163"/>
      <c r="E43" s="163"/>
      <c r="F43" s="163"/>
      <c r="G43" s="163"/>
      <c r="H43" s="163"/>
      <c r="I43" s="163"/>
      <c r="J43" s="163"/>
      <c r="K43" s="163"/>
      <c r="L43" s="163"/>
      <c r="M43" s="163"/>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56" t="s">
        <v>54</v>
      </c>
      <c r="C44" s="230"/>
      <c r="D44" s="230"/>
      <c r="E44" s="230"/>
      <c r="F44" s="230"/>
      <c r="G44" s="230"/>
      <c r="H44" s="230"/>
      <c r="I44" s="230"/>
      <c r="J44" s="230"/>
      <c r="K44" s="134"/>
      <c r="L44" s="231" t="s">
        <v>9</v>
      </c>
      <c r="M44" s="232"/>
      <c r="N44" s="233">
        <f>MIN(N33,N40)</f>
        <v>5981713.75</v>
      </c>
      <c r="O44" s="233"/>
      <c r="P44" s="233"/>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38" t="s">
        <v>56</v>
      </c>
      <c r="C46" s="238"/>
      <c r="D46" s="238"/>
      <c r="E46" s="238"/>
      <c r="F46" s="238"/>
      <c r="G46" s="238"/>
      <c r="H46" s="238"/>
      <c r="I46" s="238"/>
      <c r="J46" s="238"/>
      <c r="K46" s="238"/>
      <c r="L46" s="149" t="s">
        <v>9</v>
      </c>
      <c r="M46" s="150"/>
      <c r="N46" s="236">
        <f>MAX(MIN(N40,(N33-N13)),E7)</f>
        <v>5981713.75</v>
      </c>
      <c r="O46" s="237"/>
      <c r="P46" s="23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9"/>
      <c r="C47" s="239"/>
      <c r="D47" s="239"/>
      <c r="E47" s="239"/>
      <c r="F47" s="239"/>
      <c r="G47" s="239"/>
      <c r="H47" s="239"/>
      <c r="I47" s="239"/>
      <c r="J47" s="239"/>
      <c r="K47" s="239"/>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156" t="s">
        <v>58</v>
      </c>
      <c r="C49" s="156"/>
      <c r="D49" s="156"/>
      <c r="E49" s="156"/>
      <c r="F49" s="156"/>
      <c r="G49" s="156"/>
      <c r="H49" s="156"/>
      <c r="I49" s="156"/>
      <c r="J49" s="156"/>
      <c r="K49" s="156"/>
      <c r="L49" s="156"/>
      <c r="M49" s="156"/>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64" t="s">
        <v>59</v>
      </c>
      <c r="C50" s="164"/>
      <c r="D50" s="164"/>
      <c r="E50" s="164"/>
      <c r="F50" s="164"/>
      <c r="G50" s="164"/>
      <c r="H50" s="164"/>
      <c r="I50" s="164"/>
      <c r="J50" s="164"/>
      <c r="K50" s="164"/>
      <c r="L50" s="164"/>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64" t="s">
        <v>60</v>
      </c>
      <c r="C51" s="164"/>
      <c r="D51" s="164"/>
      <c r="E51" s="164"/>
      <c r="F51" s="164"/>
      <c r="G51" s="164"/>
      <c r="H51" s="164"/>
      <c r="I51" s="164"/>
      <c r="J51" s="164"/>
      <c r="K51" s="164"/>
      <c r="L51" s="164"/>
      <c r="M51" s="117"/>
      <c r="N51" s="173">
        <f>B40</f>
        <v>25467179894</v>
      </c>
      <c r="O51" s="173"/>
      <c r="P51" s="173"/>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64" t="s">
        <v>61</v>
      </c>
      <c r="C52" s="164"/>
      <c r="D52" s="164"/>
      <c r="E52" s="164"/>
      <c r="F52" s="164"/>
      <c r="G52" s="164"/>
      <c r="H52" s="164"/>
      <c r="I52" s="164"/>
      <c r="J52" s="164"/>
      <c r="K52" s="164"/>
      <c r="L52" s="164"/>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64" t="s">
        <v>62</v>
      </c>
      <c r="C53" s="164"/>
      <c r="D53" s="164"/>
      <c r="E53" s="164"/>
      <c r="F53" s="164"/>
      <c r="G53" s="164"/>
      <c r="H53" s="164"/>
      <c r="I53" s="164"/>
      <c r="J53" s="164"/>
      <c r="K53" s="164"/>
      <c r="L53" s="164"/>
      <c r="M53" s="117"/>
      <c r="N53" s="229"/>
      <c r="O53" s="229"/>
      <c r="P53" s="229"/>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64" t="s">
        <v>63</v>
      </c>
      <c r="C54" s="164"/>
      <c r="D54" s="164"/>
      <c r="E54" s="164"/>
      <c r="F54" s="164"/>
      <c r="G54" s="164"/>
      <c r="H54" s="164"/>
      <c r="I54" s="164"/>
      <c r="J54" s="164"/>
      <c r="K54" s="117"/>
      <c r="L54" s="117"/>
      <c r="M54" s="117"/>
      <c r="N54" s="228"/>
      <c r="O54" s="228"/>
      <c r="P54" s="22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64" t="s">
        <v>64</v>
      </c>
      <c r="C55" s="164"/>
      <c r="D55" s="164"/>
      <c r="E55" s="164"/>
      <c r="F55" s="164"/>
      <c r="G55" s="164"/>
      <c r="H55" s="164"/>
      <c r="I55" s="164"/>
      <c r="J55" s="164"/>
      <c r="K55" s="164" t="s">
        <v>65</v>
      </c>
      <c r="L55" s="164"/>
      <c r="M55" s="117"/>
      <c r="N55" s="173">
        <f>(N51-N53+N54)</f>
        <v>25467179894</v>
      </c>
      <c r="O55" s="173"/>
      <c r="P55" s="173"/>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03"/>
      <c r="C59" s="203"/>
      <c r="D59" s="203"/>
      <c r="E59" s="115" t="s">
        <v>14</v>
      </c>
      <c r="F59" s="173">
        <f>SUM(N55)</f>
        <v>25467179894</v>
      </c>
      <c r="G59" s="173"/>
      <c r="H59" s="173"/>
      <c r="I59" s="28" t="s">
        <v>8</v>
      </c>
      <c r="J59" s="19">
        <v>1000</v>
      </c>
      <c r="K59" s="20"/>
      <c r="L59" s="149" t="s">
        <v>9</v>
      </c>
      <c r="M59" s="177"/>
      <c r="N59" s="174">
        <f>(B59/F59*1000)</f>
        <v>0</v>
      </c>
      <c r="O59" s="174"/>
      <c r="P59" s="174"/>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8" t="s">
        <v>67</v>
      </c>
      <c r="C60" s="178"/>
      <c r="D60" s="178"/>
      <c r="E60" s="116"/>
      <c r="F60" s="227" t="s">
        <v>68</v>
      </c>
      <c r="G60" s="227"/>
      <c r="H60" s="227"/>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03"/>
      <c r="C63" s="203"/>
      <c r="D63" s="203"/>
      <c r="E63" s="115" t="s">
        <v>70</v>
      </c>
      <c r="F63" s="173">
        <f>SUM(N55)</f>
        <v>25467179894</v>
      </c>
      <c r="G63" s="173"/>
      <c r="H63" s="173"/>
      <c r="I63" s="28" t="s">
        <v>8</v>
      </c>
      <c r="J63" s="19">
        <v>1000</v>
      </c>
      <c r="K63" s="20"/>
      <c r="L63" s="149" t="s">
        <v>9</v>
      </c>
      <c r="M63" s="177"/>
      <c r="N63" s="174">
        <f>(B63/F63*1000)</f>
        <v>0</v>
      </c>
      <c r="O63" s="174"/>
      <c r="P63" s="174"/>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2" t="s">
        <v>67</v>
      </c>
      <c r="C64" s="162"/>
      <c r="D64" s="162"/>
      <c r="E64" s="108"/>
      <c r="F64" s="183" t="s">
        <v>68</v>
      </c>
      <c r="G64" s="183"/>
      <c r="H64" s="18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45" t="s">
        <v>71</v>
      </c>
      <c r="C65" s="14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19"/>
      <c r="B66" s="219"/>
      <c r="C66" s="219"/>
      <c r="D66" s="219"/>
      <c r="E66" s="219"/>
      <c r="F66" s="219"/>
      <c r="G66" s="219"/>
      <c r="H66" s="219"/>
      <c r="I66" s="219"/>
      <c r="J66" s="219"/>
      <c r="K66" s="219"/>
      <c r="L66" s="219"/>
      <c r="M66" s="219"/>
      <c r="N66" s="219"/>
      <c r="O66" s="219"/>
      <c r="P66" s="219"/>
      <c r="Q66" s="21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53" t="s">
        <v>1</v>
      </c>
      <c r="B67" s="153"/>
      <c r="C67" s="153"/>
      <c r="D67" s="220" t="str">
        <f>(D3)</f>
        <v>MCL- example only banked capacity</v>
      </c>
      <c r="E67" s="220"/>
      <c r="F67" s="220"/>
      <c r="G67" s="221"/>
      <c r="H67" s="221"/>
      <c r="I67" s="3"/>
      <c r="J67" s="51">
        <f>(J3)</f>
        <v>2024</v>
      </c>
      <c r="K67" s="222" t="s">
        <v>73</v>
      </c>
      <c r="L67" s="223"/>
      <c r="M67" s="223"/>
      <c r="N67" s="52">
        <f>(N3)</f>
        <v>2025</v>
      </c>
      <c r="O67" s="224" t="s">
        <v>3</v>
      </c>
      <c r="P67" s="225"/>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26"/>
      <c r="B68" s="226"/>
      <c r="C68" s="226"/>
      <c r="D68" s="226"/>
      <c r="E68" s="226"/>
      <c r="F68" s="226"/>
      <c r="G68" s="226"/>
      <c r="H68" s="226"/>
      <c r="I68" s="226"/>
      <c r="J68" s="226"/>
      <c r="K68" s="226"/>
      <c r="L68" s="226"/>
      <c r="M68" s="226"/>
      <c r="N68" s="226"/>
      <c r="O68" s="226"/>
      <c r="P68" s="226"/>
      <c r="Q68" s="226"/>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09" t="s">
        <v>74</v>
      </c>
      <c r="B69" s="210"/>
      <c r="C69" s="210"/>
      <c r="D69" s="211" t="s">
        <v>75</v>
      </c>
      <c r="E69" s="212"/>
      <c r="F69" s="212"/>
      <c r="G69" s="212"/>
      <c r="H69" s="21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98" t="s">
        <v>76</v>
      </c>
      <c r="B71" s="238"/>
      <c r="C71" s="238"/>
      <c r="D71" s="238"/>
      <c r="E71" s="238"/>
      <c r="F71" s="238"/>
      <c r="G71" s="238"/>
      <c r="H71" s="238"/>
      <c r="I71" s="238"/>
      <c r="J71" s="238"/>
      <c r="K71" s="238"/>
      <c r="L71" s="275" t="s">
        <v>77</v>
      </c>
      <c r="M71" s="275"/>
      <c r="N71" s="275"/>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14"/>
      <c r="B72" s="215"/>
      <c r="C72" s="215"/>
      <c r="D72" s="215"/>
      <c r="E72" s="215"/>
      <c r="F72" s="215"/>
      <c r="G72" s="215"/>
      <c r="H72" s="215"/>
      <c r="I72" s="215"/>
      <c r="J72" s="215"/>
      <c r="K72" s="215"/>
      <c r="L72" s="215"/>
      <c r="M72" s="215"/>
      <c r="N72" s="215"/>
      <c r="O72" s="215"/>
      <c r="P72" s="215"/>
      <c r="Q72" s="21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98" t="s">
        <v>78</v>
      </c>
      <c r="B73" s="150"/>
      <c r="C73" s="150"/>
      <c r="D73" s="150"/>
      <c r="E73" s="150"/>
      <c r="F73" s="150"/>
      <c r="G73" s="150"/>
      <c r="H73" s="150"/>
      <c r="I73" s="150"/>
      <c r="J73" s="150"/>
      <c r="K73" s="150"/>
      <c r="L73" s="206" t="s">
        <v>79</v>
      </c>
      <c r="M73" s="206"/>
      <c r="N73" s="206"/>
      <c r="O73" s="206"/>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199" t="s">
        <v>80</v>
      </c>
      <c r="B75" s="200"/>
      <c r="C75" s="200"/>
      <c r="D75" s="200"/>
      <c r="E75" s="200"/>
      <c r="F75" s="207"/>
      <c r="G75" s="207"/>
      <c r="H75" s="207"/>
      <c r="I75" s="135"/>
      <c r="J75" s="208" t="s">
        <v>81</v>
      </c>
      <c r="K75" s="208"/>
      <c r="L75" s="208"/>
      <c r="M75" s="208"/>
      <c r="N75" s="217">
        <f>H79/E79</f>
        <v>8.9349060801709998E-2</v>
      </c>
      <c r="O75" s="218"/>
      <c r="P75" s="21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1" t="s">
        <v>82</v>
      </c>
      <c r="C78" s="201"/>
      <c r="D78" s="201"/>
      <c r="E78" s="201"/>
      <c r="F78" s="201"/>
      <c r="G78" s="201"/>
      <c r="H78" s="201"/>
      <c r="I78" s="201"/>
      <c r="J78" s="201"/>
      <c r="K78" s="201"/>
      <c r="L78" s="201"/>
      <c r="M78" s="201"/>
      <c r="N78" s="201"/>
      <c r="O78" s="201"/>
      <c r="P78" s="201"/>
      <c r="Q78" s="20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03">
        <v>5416119.8300000001</v>
      </c>
      <c r="F79" s="203"/>
      <c r="G79" s="115" t="s">
        <v>44</v>
      </c>
      <c r="H79" s="204">
        <v>483925.22</v>
      </c>
      <c r="I79" s="204"/>
      <c r="J79" s="204"/>
      <c r="K79" s="205"/>
      <c r="L79" s="149" t="s">
        <v>9</v>
      </c>
      <c r="M79" s="150"/>
      <c r="N79" s="186">
        <f>E79+H79</f>
        <v>5900045.0499999998</v>
      </c>
      <c r="O79" s="186"/>
      <c r="P79" s="18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91" t="s">
        <v>83</v>
      </c>
      <c r="F80" s="191"/>
      <c r="G80" s="120"/>
      <c r="H80" s="192" t="s">
        <v>84</v>
      </c>
      <c r="I80" s="192"/>
      <c r="J80" s="192"/>
      <c r="K80" s="193"/>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169">
        <f>E79</f>
        <v>5416119.8300000001</v>
      </c>
      <c r="F81" s="169"/>
      <c r="G81" s="115" t="s">
        <v>8</v>
      </c>
      <c r="H81" s="196">
        <v>8.9349059999999994E-2</v>
      </c>
      <c r="I81" s="196"/>
      <c r="J81" s="196"/>
      <c r="K81" s="197"/>
      <c r="L81" s="149" t="s">
        <v>9</v>
      </c>
      <c r="M81" s="150"/>
      <c r="N81" s="186">
        <f>E81*(100%+H81)</f>
        <v>5900045.0499999998</v>
      </c>
      <c r="O81" s="186"/>
      <c r="P81" s="18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91" t="s">
        <v>83</v>
      </c>
      <c r="F82" s="191"/>
      <c r="G82" s="120"/>
      <c r="H82" s="192" t="s">
        <v>85</v>
      </c>
      <c r="I82" s="192"/>
      <c r="J82" s="192"/>
      <c r="K82" s="193"/>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64" t="s">
        <v>87</v>
      </c>
      <c r="C83" s="164"/>
      <c r="D83" s="164"/>
      <c r="E83" s="164"/>
      <c r="F83" s="164"/>
      <c r="G83" s="164"/>
      <c r="H83" s="164"/>
      <c r="I83" s="164"/>
      <c r="J83" s="164"/>
      <c r="K83" s="164"/>
      <c r="L83" s="149" t="s">
        <v>9</v>
      </c>
      <c r="M83" s="150"/>
      <c r="N83" s="194">
        <f>N10</f>
        <v>84422.84</v>
      </c>
      <c r="O83" s="195"/>
      <c r="P83" s="195"/>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64" t="s">
        <v>88</v>
      </c>
      <c r="C84" s="164"/>
      <c r="D84" s="164"/>
      <c r="E84" s="164"/>
      <c r="F84" s="164"/>
      <c r="G84" s="164"/>
      <c r="H84" s="164"/>
      <c r="I84" s="164"/>
      <c r="J84" s="164"/>
      <c r="K84" s="117"/>
      <c r="L84" s="149" t="s">
        <v>9</v>
      </c>
      <c r="M84" s="150"/>
      <c r="N84" s="186">
        <f>N13</f>
        <v>0</v>
      </c>
      <c r="O84" s="186"/>
      <c r="P84" s="18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64" t="s">
        <v>90</v>
      </c>
      <c r="C86" s="164"/>
      <c r="D86" s="164"/>
      <c r="E86" s="164"/>
      <c r="F86" s="164"/>
      <c r="G86" s="164"/>
      <c r="H86" s="164"/>
      <c r="I86" s="164"/>
      <c r="J86" s="164"/>
      <c r="K86" s="117"/>
      <c r="L86" s="149" t="s">
        <v>9</v>
      </c>
      <c r="M86" s="150"/>
      <c r="N86" s="186">
        <f>(N19)</f>
        <v>3128.12</v>
      </c>
      <c r="O86" s="186"/>
      <c r="P86" s="18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64" t="s">
        <v>91</v>
      </c>
      <c r="C88" s="164"/>
      <c r="D88" s="164"/>
      <c r="E88" s="164"/>
      <c r="F88" s="164"/>
      <c r="G88" s="164"/>
      <c r="H88" s="164"/>
      <c r="I88" s="164"/>
      <c r="J88" s="120"/>
      <c r="K88" s="120"/>
      <c r="L88" s="149" t="s">
        <v>9</v>
      </c>
      <c r="M88" s="150"/>
      <c r="N88" s="186" t="str">
        <f>(N31)</f>
        <v>0</v>
      </c>
      <c r="O88" s="186"/>
      <c r="P88" s="18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89" t="s">
        <v>93</v>
      </c>
      <c r="C90" s="189"/>
      <c r="D90" s="189"/>
      <c r="E90" s="189"/>
      <c r="F90" s="189"/>
      <c r="G90" s="189"/>
      <c r="H90" s="189"/>
      <c r="I90" s="190" t="s">
        <v>94</v>
      </c>
      <c r="J90" s="190"/>
      <c r="K90" s="190"/>
      <c r="L90" s="149" t="s">
        <v>9</v>
      </c>
      <c r="M90" s="150"/>
      <c r="N90" s="186">
        <f>(MIN(N79:N81)+N83+N84+N86+N88)</f>
        <v>5987596.0099999998</v>
      </c>
      <c r="O90" s="186"/>
      <c r="P90" s="18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57" t="s">
        <v>95</v>
      </c>
      <c r="C93" s="157"/>
      <c r="D93" s="157"/>
      <c r="E93" s="157"/>
      <c r="F93" s="157"/>
      <c r="G93" s="157"/>
      <c r="H93" s="157"/>
      <c r="I93" s="157"/>
      <c r="J93" s="157"/>
      <c r="K93" s="157"/>
      <c r="L93" s="157"/>
      <c r="M93" s="157"/>
      <c r="N93" s="187"/>
      <c r="O93" s="187"/>
      <c r="P93" s="187"/>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69">
        <f>N90</f>
        <v>5987596.0099999998</v>
      </c>
      <c r="C95" s="169"/>
      <c r="D95" s="169"/>
      <c r="E95" s="115" t="s">
        <v>44</v>
      </c>
      <c r="F95" s="170">
        <v>10000</v>
      </c>
      <c r="G95" s="188"/>
      <c r="H95" s="188"/>
      <c r="I95" s="115"/>
      <c r="J95" s="20"/>
      <c r="K95" s="20"/>
      <c r="L95" s="149" t="s">
        <v>9</v>
      </c>
      <c r="M95" s="150"/>
      <c r="N95" s="166">
        <f>(B95+F95)</f>
        <v>5997596.0099999998</v>
      </c>
      <c r="O95" s="166"/>
      <c r="P95" s="166"/>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83" t="s">
        <v>96</v>
      </c>
      <c r="C96" s="183"/>
      <c r="D96" s="183"/>
      <c r="E96" s="42"/>
      <c r="F96" s="162" t="s">
        <v>97</v>
      </c>
      <c r="G96" s="167"/>
      <c r="H96" s="167"/>
      <c r="I96" s="42"/>
      <c r="J96" s="42"/>
      <c r="K96" s="42"/>
      <c r="L96" s="42"/>
      <c r="M96" s="42"/>
      <c r="N96" s="184" t="s">
        <v>98</v>
      </c>
      <c r="O96" s="183"/>
      <c r="P96" s="18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85"/>
      <c r="C98" s="185"/>
      <c r="D98" s="185"/>
      <c r="E98" s="185"/>
      <c r="F98" s="185"/>
      <c r="G98" s="185"/>
      <c r="H98" s="185"/>
      <c r="I98" s="185"/>
      <c r="J98" s="185"/>
      <c r="K98" s="185"/>
      <c r="L98" s="185"/>
      <c r="M98" s="185"/>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64" t="s">
        <v>99</v>
      </c>
      <c r="C99" s="164"/>
      <c r="D99" s="164"/>
      <c r="E99" s="164"/>
      <c r="F99" s="164"/>
      <c r="G99" s="164"/>
      <c r="H99" s="164"/>
      <c r="I99" s="164"/>
      <c r="J99" s="164"/>
      <c r="K99" s="164"/>
      <c r="L99" s="164"/>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64" t="s">
        <v>100</v>
      </c>
      <c r="C100" s="164"/>
      <c r="D100" s="164"/>
      <c r="E100" s="164"/>
      <c r="F100" s="164"/>
      <c r="G100" s="164"/>
      <c r="H100" s="164"/>
      <c r="I100" s="164"/>
      <c r="J100" s="164"/>
      <c r="K100" s="117"/>
      <c r="L100" s="149" t="s">
        <v>9</v>
      </c>
      <c r="M100" s="150"/>
      <c r="N100" s="170">
        <v>6000000</v>
      </c>
      <c r="O100" s="170"/>
      <c r="P100" s="170"/>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82"/>
      <c r="C101" s="182"/>
      <c r="D101" s="182"/>
      <c r="E101" s="182"/>
      <c r="F101" s="182"/>
      <c r="G101" s="182"/>
      <c r="H101" s="182"/>
      <c r="I101" s="182"/>
      <c r="J101" s="182"/>
      <c r="K101" s="182"/>
      <c r="L101" s="182"/>
      <c r="M101" s="182"/>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180"/>
      <c r="C102" s="180"/>
      <c r="D102" s="180"/>
      <c r="E102" s="180"/>
      <c r="F102" s="180"/>
      <c r="G102" s="180"/>
      <c r="H102" s="180"/>
      <c r="I102" s="180"/>
      <c r="J102" s="180"/>
      <c r="K102" s="180"/>
      <c r="L102" s="180"/>
      <c r="M102" s="180"/>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57" t="s">
        <v>101</v>
      </c>
      <c r="C103" s="157"/>
      <c r="D103" s="157"/>
      <c r="E103" s="157"/>
      <c r="F103" s="157"/>
      <c r="G103" s="157"/>
      <c r="H103" s="157"/>
      <c r="I103" s="157"/>
      <c r="J103" s="157"/>
      <c r="K103" s="157"/>
      <c r="L103" s="157"/>
      <c r="M103" s="15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69">
        <f>(N33)</f>
        <v>5981713.75</v>
      </c>
      <c r="C105" s="169"/>
      <c r="D105" s="169"/>
      <c r="E105" s="115" t="s">
        <v>44</v>
      </c>
      <c r="F105" s="166">
        <f>F95</f>
        <v>10000</v>
      </c>
      <c r="G105" s="176"/>
      <c r="H105" s="176"/>
      <c r="I105" s="115"/>
      <c r="J105" s="20"/>
      <c r="K105" s="20"/>
      <c r="L105" s="149" t="s">
        <v>9</v>
      </c>
      <c r="M105" s="150"/>
      <c r="N105" s="166">
        <f>(B105+F105)</f>
        <v>5991713.75</v>
      </c>
      <c r="O105" s="166"/>
      <c r="P105" s="166"/>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2" t="s">
        <v>102</v>
      </c>
      <c r="C106" s="162"/>
      <c r="D106" s="162"/>
      <c r="E106" s="42"/>
      <c r="F106" s="162" t="s">
        <v>97</v>
      </c>
      <c r="G106" s="167"/>
      <c r="H106" s="167"/>
      <c r="I106" s="42"/>
      <c r="J106" s="42"/>
      <c r="K106" s="42"/>
      <c r="L106" s="42"/>
      <c r="M106" s="42"/>
      <c r="N106" s="162" t="s">
        <v>103</v>
      </c>
      <c r="O106" s="162"/>
      <c r="P106" s="162"/>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57" t="s">
        <v>104</v>
      </c>
      <c r="C108" s="168"/>
      <c r="D108" s="168"/>
      <c r="E108" s="168"/>
      <c r="F108" s="168"/>
      <c r="G108" s="168"/>
      <c r="H108" s="168"/>
      <c r="I108" s="168"/>
      <c r="J108" s="168"/>
      <c r="K108" s="168"/>
      <c r="L108" s="168"/>
      <c r="M108" s="168"/>
      <c r="N108" s="16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69">
        <f>MIN(N95:N100:N105)</f>
        <v>5991713.75</v>
      </c>
      <c r="C110" s="169"/>
      <c r="D110" s="169"/>
      <c r="E110" s="115" t="s">
        <v>105</v>
      </c>
      <c r="F110" s="170"/>
      <c r="G110" s="170"/>
      <c r="H110" s="170"/>
      <c r="I110" s="115"/>
      <c r="J110" s="20"/>
      <c r="K110" s="20"/>
      <c r="L110" s="149" t="s">
        <v>9</v>
      </c>
      <c r="M110" s="149"/>
      <c r="N110" s="166">
        <f>(B110-F110)</f>
        <v>5991713.75</v>
      </c>
      <c r="O110" s="166"/>
      <c r="P110" s="166"/>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2" t="s">
        <v>106</v>
      </c>
      <c r="C111" s="162"/>
      <c r="D111" s="162"/>
      <c r="E111" s="42"/>
      <c r="F111" s="162" t="s">
        <v>107</v>
      </c>
      <c r="G111" s="162"/>
      <c r="H111" s="162"/>
      <c r="I111" s="42"/>
      <c r="J111" s="42"/>
      <c r="K111" s="42"/>
      <c r="L111" s="42"/>
      <c r="M111" s="42"/>
      <c r="N111" s="162" t="s">
        <v>103</v>
      </c>
      <c r="O111" s="162"/>
      <c r="P111" s="162"/>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163"/>
      <c r="C113" s="163"/>
      <c r="D113" s="163"/>
      <c r="E113" s="163"/>
      <c r="F113" s="163"/>
      <c r="G113" s="163"/>
      <c r="H113" s="163"/>
      <c r="I113" s="163"/>
      <c r="J113" s="163"/>
      <c r="K113" s="163"/>
      <c r="L113" s="163"/>
      <c r="M113" s="163"/>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64" t="s">
        <v>109</v>
      </c>
      <c r="C115" s="165"/>
      <c r="D115" s="165"/>
      <c r="E115" s="165"/>
      <c r="F115" s="165"/>
      <c r="G115" s="165"/>
      <c r="H115" s="165"/>
      <c r="I115" s="165"/>
      <c r="J115" s="165"/>
      <c r="K115" s="136"/>
      <c r="L115" s="149" t="s">
        <v>9</v>
      </c>
      <c r="M115" s="150"/>
      <c r="N115" s="166">
        <f>N40</f>
        <v>12733589.949999999</v>
      </c>
      <c r="O115" s="166"/>
      <c r="P115" s="166"/>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157" t="s">
        <v>110</v>
      </c>
      <c r="C118" s="157"/>
      <c r="D118" s="157"/>
      <c r="E118" s="157"/>
      <c r="F118" s="157"/>
      <c r="G118" s="157"/>
      <c r="H118" s="157"/>
      <c r="I118" s="157"/>
      <c r="J118" s="157"/>
      <c r="K118" s="157"/>
      <c r="L118" s="157"/>
      <c r="M118" s="157"/>
      <c r="N118" s="158">
        <f>MIN(N110:N115)</f>
        <v>5991713.75</v>
      </c>
      <c r="O118" s="158"/>
      <c r="P118" s="159"/>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180" t="s">
        <v>112</v>
      </c>
      <c r="C119" s="165"/>
      <c r="D119" s="181" t="s">
        <v>113</v>
      </c>
      <c r="E119" s="181"/>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147" t="s">
        <v>114</v>
      </c>
      <c r="C120" s="148"/>
      <c r="D120" s="148"/>
      <c r="E120" s="148"/>
      <c r="F120" s="148"/>
      <c r="G120" s="148"/>
      <c r="H120" s="148"/>
      <c r="I120" s="148"/>
      <c r="J120" s="148"/>
      <c r="K120" s="117"/>
      <c r="L120" s="117"/>
      <c r="M120" s="117"/>
      <c r="N120" s="160"/>
      <c r="O120" s="160"/>
      <c r="P120" s="161"/>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147" t="s">
        <v>115</v>
      </c>
      <c r="C121" s="148"/>
      <c r="D121" s="148"/>
      <c r="E121" s="148"/>
      <c r="F121" s="148"/>
      <c r="G121" s="148"/>
      <c r="H121" s="148"/>
      <c r="I121" s="148"/>
      <c r="J121" s="148"/>
      <c r="K121" s="117"/>
      <c r="L121" s="149"/>
      <c r="M121" s="150"/>
      <c r="N121" s="151"/>
      <c r="O121" s="151"/>
      <c r="P121" s="15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53" t="s">
        <v>117</v>
      </c>
      <c r="C122" s="154"/>
      <c r="D122" s="154"/>
      <c r="E122" s="154"/>
      <c r="F122" s="154"/>
      <c r="G122" s="154"/>
      <c r="H122" s="154"/>
      <c r="I122" s="154"/>
      <c r="J122" s="154"/>
      <c r="K122" s="129"/>
      <c r="L122" s="129"/>
      <c r="M122" s="129"/>
      <c r="N122" s="155">
        <f>(N118-N120+N121)</f>
        <v>5991713.75</v>
      </c>
      <c r="O122" s="155"/>
      <c r="P122" s="155"/>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156" t="s">
        <v>119</v>
      </c>
      <c r="C125" s="156"/>
      <c r="D125" s="156"/>
      <c r="E125" s="156"/>
      <c r="F125" s="156"/>
      <c r="G125" s="156"/>
      <c r="H125" s="156"/>
      <c r="I125" s="156"/>
      <c r="J125" s="156"/>
      <c r="K125" s="156"/>
      <c r="L125" s="156"/>
      <c r="M125" s="156"/>
      <c r="N125" s="156"/>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66">
        <f>MIN(N115,N118)</f>
        <v>5991713.75</v>
      </c>
      <c r="C127" s="166"/>
      <c r="D127" s="176"/>
      <c r="E127" s="115" t="s">
        <v>14</v>
      </c>
      <c r="F127" s="173">
        <f>SUM(N51)</f>
        <v>25467179894</v>
      </c>
      <c r="G127" s="173"/>
      <c r="H127" s="173"/>
      <c r="I127" s="28" t="s">
        <v>8</v>
      </c>
      <c r="J127" s="19">
        <v>1000</v>
      </c>
      <c r="K127" s="20"/>
      <c r="L127" s="149" t="s">
        <v>9</v>
      </c>
      <c r="M127" s="177"/>
      <c r="N127" s="174">
        <f>SUM(B127/F127*J127)</f>
        <v>0.235271976518</v>
      </c>
      <c r="O127" s="174"/>
      <c r="P127" s="174"/>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8" t="s">
        <v>121</v>
      </c>
      <c r="C128" s="178"/>
      <c r="D128" s="178"/>
      <c r="E128" s="115"/>
      <c r="F128" s="178" t="s">
        <v>122</v>
      </c>
      <c r="G128" s="178"/>
      <c r="H128" s="178"/>
      <c r="I128" s="28"/>
      <c r="J128" s="20"/>
      <c r="K128" s="20"/>
      <c r="L128" s="115"/>
      <c r="M128" s="122"/>
      <c r="N128" s="179" t="s">
        <v>123</v>
      </c>
      <c r="O128" s="179"/>
      <c r="P128" s="179"/>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171" t="s">
        <v>125</v>
      </c>
      <c r="C131" s="168"/>
      <c r="D131" s="168"/>
      <c r="E131" s="168"/>
      <c r="F131" s="168"/>
      <c r="G131" s="168"/>
      <c r="H131" s="168"/>
      <c r="I131" s="168"/>
      <c r="J131" s="168"/>
      <c r="K131" s="168"/>
      <c r="L131" s="168"/>
      <c r="M131" s="168"/>
      <c r="N131" s="168"/>
      <c r="O131" s="168"/>
      <c r="P131" s="168"/>
      <c r="Q131" s="172"/>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66">
        <f>MIN(N115,N122)</f>
        <v>5991713.75</v>
      </c>
      <c r="C133" s="166"/>
      <c r="D133" s="166"/>
      <c r="E133" s="115" t="s">
        <v>14</v>
      </c>
      <c r="F133" s="173">
        <f>SUM(N51)</f>
        <v>25467179894</v>
      </c>
      <c r="G133" s="173"/>
      <c r="H133" s="173"/>
      <c r="I133" s="28" t="s">
        <v>8</v>
      </c>
      <c r="J133" s="19">
        <v>1000</v>
      </c>
      <c r="K133" s="20"/>
      <c r="L133" s="115" t="s">
        <v>9</v>
      </c>
      <c r="M133" s="122"/>
      <c r="N133" s="174">
        <f>SUM(B133/F133*J133)</f>
        <v>0.235271976518</v>
      </c>
      <c r="O133" s="174"/>
      <c r="P133" s="174"/>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62" t="s">
        <v>127</v>
      </c>
      <c r="C134" s="162"/>
      <c r="D134" s="162"/>
      <c r="E134" s="123"/>
      <c r="F134" s="162" t="s">
        <v>128</v>
      </c>
      <c r="G134" s="162"/>
      <c r="H134" s="162"/>
      <c r="I134" s="80"/>
      <c r="J134" s="19"/>
      <c r="K134" s="19"/>
      <c r="L134" s="123"/>
      <c r="M134" s="81"/>
      <c r="N134" s="175" t="s">
        <v>129</v>
      </c>
      <c r="O134" s="175"/>
      <c r="P134" s="175"/>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264" t="s">
        <v>131</v>
      </c>
      <c r="C135" s="264"/>
      <c r="D135" s="264"/>
      <c r="E135" s="264"/>
      <c r="F135" s="264"/>
      <c r="G135" s="264"/>
      <c r="H135" s="264"/>
      <c r="I135" s="264"/>
      <c r="J135" s="264"/>
      <c r="K135" s="264"/>
      <c r="L135" s="264"/>
      <c r="M135" s="264"/>
      <c r="N135" s="264"/>
      <c r="O135" s="264"/>
      <c r="P135" s="26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282"/>
      <c r="C136" s="282"/>
      <c r="D136" s="282"/>
      <c r="E136" s="282"/>
      <c r="F136" s="94" t="s">
        <v>133</v>
      </c>
      <c r="G136" s="92"/>
      <c r="H136" s="285"/>
      <c r="I136" s="285"/>
      <c r="J136" s="285"/>
      <c r="K136" s="285"/>
      <c r="L136" s="285"/>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283" t="s">
        <v>134</v>
      </c>
      <c r="C137" s="283"/>
      <c r="D137" s="283"/>
      <c r="E137" s="283"/>
      <c r="F137" s="116"/>
      <c r="G137" s="116"/>
      <c r="H137" s="131" t="s">
        <v>135</v>
      </c>
      <c r="I137" s="22"/>
      <c r="J137" s="93"/>
      <c r="K137" s="93"/>
      <c r="L137" s="131"/>
      <c r="M137" s="131"/>
      <c r="N137" s="266"/>
      <c r="O137" s="266"/>
      <c r="P137" s="26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265"/>
      <c r="C138" s="266"/>
      <c r="D138" s="266"/>
      <c r="E138" s="266"/>
      <c r="F138" s="131"/>
      <c r="G138" s="131"/>
      <c r="H138" s="267"/>
      <c r="I138" s="267"/>
      <c r="J138" s="267"/>
      <c r="K138" s="267"/>
      <c r="L138" s="26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236">
        <f>(B133+B136-H136)</f>
        <v>5991713.75</v>
      </c>
      <c r="C139" s="237"/>
      <c r="D139" s="237"/>
      <c r="E139" s="115" t="s">
        <v>14</v>
      </c>
      <c r="F139" s="281">
        <f>SUM(N51)</f>
        <v>25467179894</v>
      </c>
      <c r="G139" s="281"/>
      <c r="H139" s="281"/>
      <c r="I139" s="28" t="s">
        <v>8</v>
      </c>
      <c r="J139" s="19">
        <v>1000</v>
      </c>
      <c r="K139" s="131"/>
      <c r="L139" s="115" t="s">
        <v>9</v>
      </c>
      <c r="M139" s="131"/>
      <c r="N139" s="242">
        <f>SUM(B139/F139*J139)</f>
        <v>0.235271976518</v>
      </c>
      <c r="O139" s="242"/>
      <c r="P139" s="242"/>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284" t="s">
        <v>137</v>
      </c>
      <c r="C140" s="284"/>
      <c r="D140" s="284"/>
      <c r="E140" s="143"/>
      <c r="F140" s="162" t="s">
        <v>128</v>
      </c>
      <c r="G140" s="162"/>
      <c r="H140" s="162"/>
      <c r="I140" s="143"/>
      <c r="J140" s="143"/>
      <c r="K140" s="143"/>
      <c r="L140" s="143"/>
      <c r="M140" s="143"/>
      <c r="N140" s="284" t="s">
        <v>138</v>
      </c>
      <c r="O140" s="284"/>
      <c r="P140" s="284"/>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F140:H140"/>
    <mergeCell ref="F139:H139"/>
    <mergeCell ref="N139:P139"/>
    <mergeCell ref="B139:D139"/>
    <mergeCell ref="B136:E136"/>
    <mergeCell ref="B137:E137"/>
    <mergeCell ref="N140:P140"/>
    <mergeCell ref="B140:D140"/>
    <mergeCell ref="H136:L136"/>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2024-08-28T17:13:05Z</cp:lastPrinted>
  <dcterms:created xsi:type="dcterms:W3CDTF">2002-12-18T19:03:54Z</dcterms:created>
  <dcterms:modified xsi:type="dcterms:W3CDTF">2024-08-28T19:07:26Z</dcterms:modified>
  <cp:category/>
  <cp:contentStatus/>
</cp:coreProperties>
</file>