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845"/>
  </bookViews>
  <sheets>
    <sheet name="ETF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28" i="2" l="1"/>
  <c r="C27" i="2"/>
  <c r="C9" i="2" l="1"/>
  <c r="C31" i="2" l="1"/>
  <c r="B31" i="2"/>
  <c r="G31" i="2"/>
  <c r="F31" i="2"/>
  <c r="P31" i="2"/>
  <c r="O31" i="2" s="1"/>
  <c r="N31" i="2" s="1"/>
  <c r="M31" i="2" s="1"/>
  <c r="L31" i="2" s="1"/>
  <c r="K31" i="2" s="1"/>
  <c r="C30" i="2"/>
  <c r="B30" i="2"/>
  <c r="P30" i="2"/>
  <c r="O30" i="2" s="1"/>
  <c r="N30" i="2" s="1"/>
  <c r="M30" i="2" s="1"/>
  <c r="L30" i="2" s="1"/>
  <c r="K30" i="2" s="1"/>
  <c r="J30" i="2" s="1"/>
  <c r="F30" i="2" s="1"/>
  <c r="G30" i="2" l="1"/>
  <c r="C25" i="2"/>
  <c r="C11" i="2"/>
  <c r="C15" i="2"/>
  <c r="C23" i="2"/>
  <c r="C10" i="2"/>
  <c r="C7" i="2"/>
  <c r="B7" i="2"/>
  <c r="B26" i="2"/>
  <c r="B11" i="2"/>
  <c r="B10" i="2"/>
  <c r="B15" i="2"/>
  <c r="B9" i="2"/>
  <c r="B25" i="2"/>
  <c r="K2" i="2" l="1"/>
  <c r="L2" i="2" s="1"/>
  <c r="M2" i="2" s="1"/>
  <c r="N2" i="2" s="1"/>
  <c r="O2" i="2" s="1"/>
  <c r="P2" i="2" s="1"/>
  <c r="K4" i="2"/>
  <c r="L4" i="2" s="1"/>
  <c r="M4" i="2" s="1"/>
  <c r="N4" i="2" s="1"/>
  <c r="O4" i="2" s="1"/>
  <c r="P4" i="2" s="1"/>
  <c r="Q4" i="2" s="1"/>
  <c r="T3" i="2"/>
  <c r="Q2" i="2" l="1"/>
  <c r="P23" i="2"/>
  <c r="O23" i="2" s="1"/>
  <c r="N23" i="2" s="1"/>
  <c r="M23" i="2" s="1"/>
  <c r="L23" i="2" s="1"/>
  <c r="K23" i="2" s="1"/>
  <c r="P10" i="2"/>
  <c r="O10" i="2" s="1"/>
  <c r="N10" i="2" s="1"/>
  <c r="M10" i="2" s="1"/>
  <c r="L10" i="2" s="1"/>
  <c r="K10" i="2" s="1"/>
  <c r="J10" i="2" s="1"/>
  <c r="F10" i="2" s="1"/>
  <c r="P13" i="2"/>
  <c r="O13" i="2" s="1"/>
  <c r="N13" i="2" s="1"/>
  <c r="M13" i="2" s="1"/>
  <c r="L13" i="2" s="1"/>
  <c r="K13" i="2" s="1"/>
  <c r="J13" i="2" s="1"/>
  <c r="F13" i="2" s="1"/>
  <c r="P18" i="2"/>
  <c r="O18" i="2" s="1"/>
  <c r="N18" i="2" s="1"/>
  <c r="M18" i="2" s="1"/>
  <c r="L18" i="2" s="1"/>
  <c r="K18" i="2" s="1"/>
  <c r="J18" i="2" s="1"/>
  <c r="F18" i="2" s="1"/>
  <c r="P21" i="2"/>
  <c r="O21" i="2" s="1"/>
  <c r="N21" i="2" s="1"/>
  <c r="M21" i="2" s="1"/>
  <c r="L21" i="2" s="1"/>
  <c r="K21" i="2" s="1"/>
  <c r="J21" i="2" s="1"/>
  <c r="F21" i="2" s="1"/>
  <c r="P7" i="2"/>
  <c r="O7" i="2" s="1"/>
  <c r="N7" i="2" s="1"/>
  <c r="M7" i="2" s="1"/>
  <c r="L7" i="2" s="1"/>
  <c r="K7" i="2" s="1"/>
  <c r="J7" i="2" s="1"/>
  <c r="F7" i="2" s="1"/>
  <c r="P8" i="2"/>
  <c r="O8" i="2" s="1"/>
  <c r="N8" i="2" s="1"/>
  <c r="M8" i="2" s="1"/>
  <c r="L8" i="2" s="1"/>
  <c r="K8" i="2" s="1"/>
  <c r="J8" i="2" s="1"/>
  <c r="F8" i="2" s="1"/>
  <c r="P11" i="2"/>
  <c r="O11" i="2" s="1"/>
  <c r="N11" i="2" s="1"/>
  <c r="M11" i="2" s="1"/>
  <c r="L11" i="2" s="1"/>
  <c r="K11" i="2" s="1"/>
  <c r="J11" i="2" s="1"/>
  <c r="F11" i="2" s="1"/>
  <c r="P16" i="2"/>
  <c r="O16" i="2" s="1"/>
  <c r="N16" i="2" s="1"/>
  <c r="M16" i="2" s="1"/>
  <c r="L16" i="2" s="1"/>
  <c r="K16" i="2" s="1"/>
  <c r="J16" i="2" s="1"/>
  <c r="F16" i="2" s="1"/>
  <c r="P19" i="2"/>
  <c r="O19" i="2" s="1"/>
  <c r="N19" i="2" s="1"/>
  <c r="M19" i="2" s="1"/>
  <c r="L19" i="2" s="1"/>
  <c r="K19" i="2" s="1"/>
  <c r="J19" i="2" s="1"/>
  <c r="F19" i="2" s="1"/>
  <c r="P9" i="2"/>
  <c r="O9" i="2" s="1"/>
  <c r="N9" i="2" s="1"/>
  <c r="M9" i="2" s="1"/>
  <c r="L9" i="2" s="1"/>
  <c r="K9" i="2" s="1"/>
  <c r="J9" i="2" s="1"/>
  <c r="F9" i="2" s="1"/>
  <c r="P14" i="2"/>
  <c r="O14" i="2" s="1"/>
  <c r="N14" i="2" s="1"/>
  <c r="M14" i="2" s="1"/>
  <c r="L14" i="2" s="1"/>
  <c r="K14" i="2" s="1"/>
  <c r="J14" i="2" s="1"/>
  <c r="F14" i="2" s="1"/>
  <c r="P17" i="2"/>
  <c r="O17" i="2" s="1"/>
  <c r="N17" i="2" s="1"/>
  <c r="M17" i="2" s="1"/>
  <c r="L17" i="2" s="1"/>
  <c r="K17" i="2" s="1"/>
  <c r="J17" i="2" s="1"/>
  <c r="F17" i="2" s="1"/>
  <c r="P22" i="2"/>
  <c r="O22" i="2" s="1"/>
  <c r="N22" i="2" s="1"/>
  <c r="M22" i="2" s="1"/>
  <c r="L22" i="2" s="1"/>
  <c r="K22" i="2" s="1"/>
  <c r="J22" i="2" s="1"/>
  <c r="F22" i="2" s="1"/>
  <c r="P12" i="2"/>
  <c r="O12" i="2" s="1"/>
  <c r="N12" i="2" s="1"/>
  <c r="M12" i="2" s="1"/>
  <c r="L12" i="2" s="1"/>
  <c r="K12" i="2" s="1"/>
  <c r="J12" i="2" s="1"/>
  <c r="F12" i="2" s="1"/>
  <c r="P15" i="2"/>
  <c r="O15" i="2" s="1"/>
  <c r="N15" i="2" s="1"/>
  <c r="M15" i="2" s="1"/>
  <c r="L15" i="2" s="1"/>
  <c r="K15" i="2" s="1"/>
  <c r="J15" i="2" s="1"/>
  <c r="F15" i="2" s="1"/>
  <c r="P20" i="2"/>
  <c r="O20" i="2" s="1"/>
  <c r="N20" i="2" s="1"/>
  <c r="M20" i="2" s="1"/>
  <c r="L20" i="2" s="1"/>
  <c r="K20" i="2" s="1"/>
  <c r="J20" i="2" s="1"/>
  <c r="F20" i="2" s="1"/>
  <c r="G19" i="2"/>
  <c r="G21" i="2"/>
  <c r="S2" i="2"/>
  <c r="S19" i="2"/>
  <c r="T19" i="2" s="1"/>
  <c r="G14" i="2" l="1"/>
  <c r="G23" i="2"/>
  <c r="J23" i="2"/>
  <c r="F23" i="2" s="1"/>
  <c r="S23" i="2"/>
  <c r="T23" i="2" s="1"/>
  <c r="S21" i="2"/>
  <c r="T21" i="2" s="1"/>
  <c r="G20" i="2"/>
  <c r="S20" i="2"/>
  <c r="T20" i="2" s="1"/>
  <c r="S14" i="2"/>
  <c r="T14" i="2" s="1"/>
  <c r="S13" i="2"/>
  <c r="G13" i="2"/>
  <c r="S12" i="2"/>
  <c r="T12" i="2" s="1"/>
  <c r="G12" i="2"/>
  <c r="S11" i="2"/>
  <c r="T11" i="2" s="1"/>
  <c r="G11" i="2"/>
  <c r="S18" i="2"/>
  <c r="T18" i="2" s="1"/>
  <c r="G18" i="2"/>
  <c r="T13" i="2"/>
  <c r="S16" i="2" l="1"/>
  <c r="T16" i="2" s="1"/>
  <c r="G16" i="2"/>
  <c r="S9" i="2"/>
  <c r="T9" i="2" s="1"/>
  <c r="G9" i="2"/>
  <c r="S8" i="2"/>
  <c r="T8" i="2" s="1"/>
  <c r="G8" i="2"/>
  <c r="S7" i="2"/>
  <c r="T7" i="2" s="1"/>
  <c r="G7" i="2"/>
  <c r="S10" i="2"/>
  <c r="T10" i="2" s="1"/>
  <c r="G10" i="2"/>
  <c r="S15" i="2"/>
  <c r="T15" i="2" s="1"/>
  <c r="G15" i="2"/>
  <c r="S22" i="2" l="1"/>
  <c r="T22" i="2" s="1"/>
  <c r="G22" i="2"/>
  <c r="S17" i="2"/>
  <c r="T17" i="2" s="1"/>
  <c r="G17" i="2"/>
</calcChain>
</file>

<file path=xl/sharedStrings.xml><?xml version="1.0" encoding="utf-8"?>
<sst xmlns="http://schemas.openxmlformats.org/spreadsheetml/2006/main" count="49" uniqueCount="46">
  <si>
    <t>300ETF</t>
    <phoneticPr fontId="2" type="noConversion"/>
  </si>
  <si>
    <t>H股ETF</t>
    <phoneticPr fontId="2" type="noConversion"/>
  </si>
  <si>
    <t>白银基金</t>
    <phoneticPr fontId="2" type="noConversion"/>
  </si>
  <si>
    <t>国企改革</t>
    <phoneticPr fontId="2" type="noConversion"/>
  </si>
  <si>
    <t>金融ETF</t>
    <phoneticPr fontId="2" type="noConversion"/>
  </si>
  <si>
    <t>现价</t>
    <phoneticPr fontId="2" type="noConversion"/>
  </si>
  <si>
    <t>德国30</t>
    <phoneticPr fontId="2" type="noConversion"/>
  </si>
  <si>
    <t>红利ETF</t>
    <phoneticPr fontId="2" type="noConversion"/>
  </si>
  <si>
    <t>创业板</t>
    <phoneticPr fontId="2" type="noConversion"/>
  </si>
  <si>
    <t>50ETF</t>
    <phoneticPr fontId="2" type="noConversion"/>
  </si>
  <si>
    <t>券商ETF&lt;1Y</t>
    <phoneticPr fontId="2" type="noConversion"/>
  </si>
  <si>
    <t>华宝油气</t>
    <phoneticPr fontId="2" type="noConversion"/>
  </si>
  <si>
    <t>国泰商品</t>
    <phoneticPr fontId="2" type="noConversion"/>
  </si>
  <si>
    <t>平均价</t>
    <phoneticPr fontId="2" type="noConversion"/>
  </si>
  <si>
    <t>购买比</t>
    <phoneticPr fontId="2" type="noConversion"/>
  </si>
  <si>
    <t>0.75:1</t>
    <phoneticPr fontId="2" type="noConversion"/>
  </si>
  <si>
    <t>1:1</t>
    <phoneticPr fontId="2" type="noConversion"/>
  </si>
  <si>
    <t>1.25:1</t>
    <phoneticPr fontId="2" type="noConversion"/>
  </si>
  <si>
    <t>1.5:1</t>
    <phoneticPr fontId="2" type="noConversion"/>
  </si>
  <si>
    <t>标普500</t>
    <phoneticPr fontId="2" type="noConversion"/>
  </si>
  <si>
    <t>精准医疗</t>
    <phoneticPr fontId="2" type="noConversion"/>
  </si>
  <si>
    <t>信息技术</t>
    <phoneticPr fontId="2" type="noConversion"/>
  </si>
  <si>
    <t>军工基金&lt;1Y</t>
    <phoneticPr fontId="2" type="noConversion"/>
  </si>
  <si>
    <t>=(89.8-85)/85</t>
    <phoneticPr fontId="2" type="noConversion"/>
  </si>
  <si>
    <t>反弹</t>
    <phoneticPr fontId="2" type="noConversion"/>
  </si>
  <si>
    <t>逐步卖出</t>
    <phoneticPr fontId="2" type="noConversion"/>
  </si>
  <si>
    <t>阶段买入</t>
    <phoneticPr fontId="2" type="noConversion"/>
  </si>
  <si>
    <t>累计仓位</t>
    <phoneticPr fontId="2" type="noConversion"/>
  </si>
  <si>
    <t>每下跌2%价格</t>
    <phoneticPr fontId="2" type="noConversion"/>
  </si>
  <si>
    <t>定位</t>
    <phoneticPr fontId="2" type="noConversion"/>
  </si>
  <si>
    <t>&gt;100</t>
    <phoneticPr fontId="2" type="noConversion"/>
  </si>
  <si>
    <t>(历史低价)</t>
    <phoneticPr fontId="2" type="noConversion"/>
  </si>
  <si>
    <t>-</t>
    <phoneticPr fontId="2" type="noConversion"/>
  </si>
  <si>
    <t>深红利</t>
    <phoneticPr fontId="2" type="noConversion"/>
  </si>
  <si>
    <t>盈亏</t>
    <phoneticPr fontId="2" type="noConversion"/>
  </si>
  <si>
    <t>持仓价</t>
    <phoneticPr fontId="2" type="noConversion"/>
  </si>
  <si>
    <t>证券ETF</t>
    <phoneticPr fontId="2" type="noConversion"/>
  </si>
  <si>
    <t>调仓价</t>
    <phoneticPr fontId="2" type="noConversion"/>
  </si>
  <si>
    <t>申万量化</t>
    <phoneticPr fontId="2" type="noConversion"/>
  </si>
  <si>
    <t>九泰锐智</t>
    <phoneticPr fontId="2" type="noConversion"/>
  </si>
  <si>
    <t>调仓价变动</t>
    <phoneticPr fontId="2" type="noConversion"/>
  </si>
  <si>
    <t>策略</t>
    <phoneticPr fontId="2" type="noConversion"/>
  </si>
  <si>
    <t>1(建仓)</t>
    <phoneticPr fontId="2" type="noConversion"/>
  </si>
  <si>
    <t>广发聚利</t>
    <phoneticPr fontId="2" type="noConversion"/>
  </si>
  <si>
    <t>诺安纯债</t>
    <phoneticPr fontId="2" type="noConversion"/>
  </si>
  <si>
    <t>国泰小盘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</si>
</sst>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_);[Red]\(0.00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0" fontId="0" fillId="2" borderId="0" xfId="1" applyNumberFormat="1" applyFont="1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77" fontId="4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76" fontId="4" fillId="0" borderId="0" xfId="1" applyNumberFormat="1" applyFont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Q8" sqref="Q8"/>
    </sheetView>
  </sheetViews>
  <sheetFormatPr defaultRowHeight="13.5" x14ac:dyDescent="0.15"/>
  <cols>
    <col min="1" max="1" width="11.25" style="13" customWidth="1"/>
    <col min="2" max="2" width="7.125" style="14" customWidth="1"/>
    <col min="3" max="3" width="8.5" style="14" customWidth="1"/>
    <col min="4" max="4" width="7.75" style="14" customWidth="1"/>
    <col min="5" max="5" width="6.25" style="14" customWidth="1"/>
    <col min="6" max="6" width="9.25" style="24" customWidth="1"/>
    <col min="7" max="7" width="8" style="19" customWidth="1"/>
    <col min="8" max="8" width="7.625" style="14" customWidth="1"/>
    <col min="9" max="9" width="5.375" style="13" customWidth="1"/>
    <col min="10" max="10" width="7" style="16" customWidth="1"/>
    <col min="11" max="11" width="7.75" style="13" customWidth="1"/>
    <col min="12" max="16" width="9" style="13"/>
    <col min="17" max="17" width="9.5" style="16" customWidth="1"/>
    <col min="18" max="18" width="6.875" style="13" customWidth="1"/>
    <col min="19" max="16384" width="9" style="13"/>
  </cols>
  <sheetData>
    <row r="1" spans="1:20" s="1" customFormat="1" ht="27" x14ac:dyDescent="0.15">
      <c r="B1" s="2" t="s">
        <v>34</v>
      </c>
      <c r="C1" s="2" t="s">
        <v>40</v>
      </c>
      <c r="D1" s="2" t="s">
        <v>37</v>
      </c>
      <c r="E1" s="2" t="s">
        <v>35</v>
      </c>
      <c r="F1" s="21" t="s">
        <v>41</v>
      </c>
      <c r="G1" s="1" t="s">
        <v>29</v>
      </c>
      <c r="H1" s="2" t="s">
        <v>5</v>
      </c>
      <c r="J1" s="3" t="s">
        <v>42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3" t="s">
        <v>31</v>
      </c>
      <c r="S1" s="1" t="s">
        <v>13</v>
      </c>
      <c r="T1" s="1" t="s">
        <v>24</v>
      </c>
    </row>
    <row r="2" spans="1:20" s="4" customFormat="1" x14ac:dyDescent="0.15">
      <c r="A2" s="4" t="s">
        <v>28</v>
      </c>
      <c r="B2" s="5"/>
      <c r="C2" s="5"/>
      <c r="D2" s="6"/>
      <c r="E2" s="5"/>
      <c r="F2" s="22"/>
      <c r="H2" s="5"/>
      <c r="I2" s="4" t="s">
        <v>30</v>
      </c>
      <c r="J2" s="7">
        <v>100</v>
      </c>
      <c r="K2" s="4">
        <f>J2-2</f>
        <v>98</v>
      </c>
      <c r="L2" s="4">
        <f t="shared" ref="L2:Q2" si="0">K2-2</f>
        <v>96</v>
      </c>
      <c r="M2" s="4">
        <f t="shared" si="0"/>
        <v>94</v>
      </c>
      <c r="N2" s="4">
        <f t="shared" si="0"/>
        <v>92</v>
      </c>
      <c r="O2" s="4">
        <f t="shared" si="0"/>
        <v>90</v>
      </c>
      <c r="P2" s="4">
        <f t="shared" si="0"/>
        <v>88</v>
      </c>
      <c r="Q2" s="7">
        <f t="shared" si="0"/>
        <v>86</v>
      </c>
      <c r="S2" s="4">
        <f>ROUND((K2*1+L2*1.5+M2*2+N2*2+O2*2.5+P2*2.5+Q2*3)/14.5,3)</f>
        <v>90.828000000000003</v>
      </c>
      <c r="T2" s="4" t="s">
        <v>25</v>
      </c>
    </row>
    <row r="3" spans="1:20" s="4" customFormat="1" x14ac:dyDescent="0.15">
      <c r="A3" s="4" t="s">
        <v>26</v>
      </c>
      <c r="B3" s="5"/>
      <c r="C3" s="5"/>
      <c r="D3" s="6"/>
      <c r="E3" s="5"/>
      <c r="F3" s="22"/>
      <c r="H3" s="5"/>
      <c r="I3" s="4">
        <v>0</v>
      </c>
      <c r="J3" s="7">
        <v>1</v>
      </c>
      <c r="K3" s="4">
        <v>1.5</v>
      </c>
      <c r="L3" s="4">
        <v>1.5</v>
      </c>
      <c r="M3" s="4">
        <v>2</v>
      </c>
      <c r="N3" s="4">
        <v>2</v>
      </c>
      <c r="O3" s="4">
        <v>2.5</v>
      </c>
      <c r="P3" s="4">
        <v>2.5</v>
      </c>
      <c r="Q3" s="7">
        <v>3</v>
      </c>
      <c r="T3" s="8">
        <f>(89.8-85)/85</f>
        <v>5.6470588235294085E-2</v>
      </c>
    </row>
    <row r="4" spans="1:20" s="4" customFormat="1" x14ac:dyDescent="0.15">
      <c r="A4" s="4" t="s">
        <v>27</v>
      </c>
      <c r="B4" s="5"/>
      <c r="C4" s="5"/>
      <c r="D4" s="6"/>
      <c r="E4" s="5"/>
      <c r="F4" s="22"/>
      <c r="H4" s="5"/>
      <c r="I4" s="4">
        <v>0</v>
      </c>
      <c r="J4" s="7">
        <v>1</v>
      </c>
      <c r="K4" s="4">
        <f>J4+K3</f>
        <v>2.5</v>
      </c>
      <c r="L4" s="4">
        <f t="shared" ref="L4:Q4" si="1">K4+L3</f>
        <v>4</v>
      </c>
      <c r="M4" s="4">
        <f t="shared" si="1"/>
        <v>6</v>
      </c>
      <c r="N4" s="4">
        <f t="shared" si="1"/>
        <v>8</v>
      </c>
      <c r="O4" s="4">
        <f t="shared" si="1"/>
        <v>10.5</v>
      </c>
      <c r="P4" s="4">
        <f t="shared" si="1"/>
        <v>13</v>
      </c>
      <c r="Q4" s="7">
        <f t="shared" si="1"/>
        <v>16</v>
      </c>
      <c r="T4" s="4" t="s">
        <v>23</v>
      </c>
    </row>
    <row r="5" spans="1:20" s="9" customFormat="1" x14ac:dyDescent="0.15">
      <c r="A5" s="9" t="s">
        <v>14</v>
      </c>
      <c r="B5" s="10"/>
      <c r="C5" s="10"/>
      <c r="D5" s="11"/>
      <c r="E5" s="10"/>
      <c r="F5" s="23"/>
      <c r="H5" s="10"/>
      <c r="I5" s="9">
        <v>0</v>
      </c>
      <c r="J5" s="12" t="s">
        <v>32</v>
      </c>
      <c r="K5" s="9" t="s">
        <v>15</v>
      </c>
      <c r="L5" s="9" t="s">
        <v>15</v>
      </c>
      <c r="M5" s="9" t="s">
        <v>16</v>
      </c>
      <c r="N5" s="9" t="s">
        <v>16</v>
      </c>
      <c r="O5" s="9" t="s">
        <v>17</v>
      </c>
      <c r="P5" s="9" t="s">
        <v>17</v>
      </c>
      <c r="Q5" s="12" t="s">
        <v>18</v>
      </c>
    </row>
    <row r="6" spans="1:20" x14ac:dyDescent="0.15">
      <c r="B6" s="26"/>
      <c r="D6" s="15"/>
      <c r="G6" s="13"/>
    </row>
    <row r="7" spans="1:20" x14ac:dyDescent="0.15">
      <c r="A7" s="16" t="s">
        <v>9</v>
      </c>
      <c r="B7" s="17">
        <f>(H7-E7)/E7</f>
        <v>-3.1516183986371314E-2</v>
      </c>
      <c r="C7" s="17">
        <f>(H7-D7)/H7</f>
        <v>-2.066842568161836E-2</v>
      </c>
      <c r="D7" s="18">
        <v>2.3210000000000002</v>
      </c>
      <c r="E7" s="14">
        <v>2.3479999999999999</v>
      </c>
      <c r="F7" s="24" t="str">
        <f>IF(H7&gt;J7,"观察",IF(AND(H7&lt;=J7,H7&gt;=K7),"建仓",IF(AND(H7&lt;=J7,H7&gt;=L7),"0.75:1买卖",IF(AND(H7&lt;=L7,H7&gt;=N7),"1:1买卖",IF(AND(H7&lt;=N7,H7&gt;=P7),"1.25:1买卖",IF(H7&lt;=P7,"1.5:1买卖"))))))</f>
        <v>0.75:1买卖</v>
      </c>
      <c r="G7" s="19">
        <f t="shared" ref="G7:G23" si="2">(H7-K7)/K7</f>
        <v>-3.5056967572305027E-3</v>
      </c>
      <c r="H7" s="14">
        <v>2.274</v>
      </c>
      <c r="J7" s="16">
        <f>ROUND(K7*($J$2/$K$2),3)</f>
        <v>2.3290000000000002</v>
      </c>
      <c r="K7" s="13">
        <f>ROUND(L7*($K$2/$L$2),3)</f>
        <v>2.282</v>
      </c>
      <c r="L7" s="13">
        <f>ROUND(M7*($L$2/$M$2),3)</f>
        <v>2.2349999999999999</v>
      </c>
      <c r="M7" s="13">
        <f>ROUND(N7*($M$2/$N$2),3)</f>
        <v>2.1880000000000002</v>
      </c>
      <c r="N7" s="13">
        <f>ROUND(O7*($N$2/$O$2),3)</f>
        <v>2.141</v>
      </c>
      <c r="O7" s="13">
        <f>ROUND(P7*($O$2/$P$2),3)</f>
        <v>2.0939999999999999</v>
      </c>
      <c r="P7" s="13">
        <f>ROUND(Q7*($P$2/$Q$2),3)</f>
        <v>2.0470000000000002</v>
      </c>
      <c r="Q7" s="16">
        <v>2</v>
      </c>
      <c r="S7" s="13">
        <f t="shared" ref="S7:S23" si="3">ROUND((K7*1+L7*1.5+M7*2+N7*2+O7*2.5+P7*2.5+Q7*3)/14.5,3)</f>
        <v>2.113</v>
      </c>
      <c r="T7" s="19">
        <f t="shared" ref="T7:T23" si="4">(S7-Q7)/Q7</f>
        <v>5.6499999999999995E-2</v>
      </c>
    </row>
    <row r="8" spans="1:20" x14ac:dyDescent="0.15">
      <c r="A8" s="16" t="s">
        <v>0</v>
      </c>
      <c r="B8" s="26"/>
      <c r="D8" s="15"/>
      <c r="F8" s="24" t="str">
        <f t="shared" ref="F8:F23" si="5">IF(H8&gt;J8,"观察",IF(AND(H8&lt;=J8,H8&gt;=K8),"建仓",IF(AND(H8&lt;=J8,H8&gt;=L8),"0.75:1买卖",IF(AND(H8&lt;=L8,H8&gt;=N8),"1:1买卖",IF(AND(H8&lt;=N8,H8&gt;=P8),"1.25:1买卖",IF(H8&lt;=P8,"1.5:1买卖"))))))</f>
        <v>观察</v>
      </c>
      <c r="G8" s="19">
        <f t="shared" si="2"/>
        <v>4.9999999999999906E-2</v>
      </c>
      <c r="H8" s="14">
        <v>3.36</v>
      </c>
      <c r="J8" s="16">
        <f t="shared" ref="J8:J23" si="6">ROUND(K8*($J$2/$K$2),3)</f>
        <v>3.2650000000000001</v>
      </c>
      <c r="K8" s="13">
        <f t="shared" ref="K8:K23" si="7">ROUND(L8*($K$2/$L$2),3)</f>
        <v>3.2</v>
      </c>
      <c r="L8" s="13">
        <f t="shared" ref="L8:L23" si="8">ROUND(M8*($L$2/$M$2),3)</f>
        <v>3.1349999999999998</v>
      </c>
      <c r="M8" s="13">
        <f t="shared" ref="M8:M23" si="9">ROUND(N8*($M$2/$N$2),3)</f>
        <v>3.07</v>
      </c>
      <c r="N8" s="13">
        <f t="shared" ref="N8:N23" si="10">ROUND(O8*($N$2/$O$2),3)</f>
        <v>3.0049999999999999</v>
      </c>
      <c r="O8" s="13">
        <f t="shared" ref="O8:O23" si="11">ROUND(P8*($O$2/$P$2),3)</f>
        <v>2.94</v>
      </c>
      <c r="P8" s="13">
        <f t="shared" ref="P8:P23" si="12">ROUND(Q8*($P$2/$Q$2),3)</f>
        <v>2.875</v>
      </c>
      <c r="Q8" s="16">
        <v>2.81</v>
      </c>
      <c r="S8" s="13">
        <f t="shared" si="3"/>
        <v>2.9670000000000001</v>
      </c>
      <c r="T8" s="19">
        <f t="shared" si="4"/>
        <v>5.5871886120996452E-2</v>
      </c>
    </row>
    <row r="9" spans="1:20" x14ac:dyDescent="0.15">
      <c r="A9" s="16" t="s">
        <v>8</v>
      </c>
      <c r="B9" s="17">
        <f>(H9-E9)/E9</f>
        <v>-2.622107969151679E-2</v>
      </c>
      <c r="C9" s="17">
        <f>(H9-D9)/H9</f>
        <v>6.8637803590284588E-3</v>
      </c>
      <c r="D9" s="18">
        <v>1.881</v>
      </c>
      <c r="E9" s="14">
        <v>1.9450000000000001</v>
      </c>
      <c r="F9" s="24" t="str">
        <f t="shared" si="5"/>
        <v>1:1买卖</v>
      </c>
      <c r="G9" s="19">
        <f t="shared" si="2"/>
        <v>-4.1012658227848192E-2</v>
      </c>
      <c r="H9" s="14">
        <v>1.8939999999999999</v>
      </c>
      <c r="J9" s="16">
        <f t="shared" si="6"/>
        <v>2.0150000000000001</v>
      </c>
      <c r="K9" s="13">
        <f t="shared" si="7"/>
        <v>1.9750000000000001</v>
      </c>
      <c r="L9" s="13">
        <f t="shared" si="8"/>
        <v>1.9350000000000001</v>
      </c>
      <c r="M9" s="13">
        <f t="shared" si="9"/>
        <v>1.895</v>
      </c>
      <c r="N9" s="13">
        <f t="shared" si="10"/>
        <v>1.855</v>
      </c>
      <c r="O9" s="13">
        <f t="shared" si="11"/>
        <v>1.8149999999999999</v>
      </c>
      <c r="P9" s="13">
        <f t="shared" si="12"/>
        <v>1.7749999999999999</v>
      </c>
      <c r="Q9" s="13">
        <v>1.7350000000000001</v>
      </c>
      <c r="S9" s="13">
        <f t="shared" si="3"/>
        <v>1.8320000000000001</v>
      </c>
      <c r="T9" s="19">
        <f t="shared" si="4"/>
        <v>5.5907780979827071E-2</v>
      </c>
    </row>
    <row r="10" spans="1:20" x14ac:dyDescent="0.15">
      <c r="A10" s="16" t="s">
        <v>1</v>
      </c>
      <c r="B10" s="17">
        <f>(H10-E10)/E10</f>
        <v>0.26990049751243761</v>
      </c>
      <c r="C10" s="17">
        <f>(H10-D10)/H10</f>
        <v>-7.8354554358472158E-3</v>
      </c>
      <c r="D10" s="18">
        <v>1.0289999999999999</v>
      </c>
      <c r="E10" s="14">
        <v>0.80400000000000005</v>
      </c>
      <c r="F10" s="24" t="str">
        <f t="shared" si="5"/>
        <v>观察</v>
      </c>
      <c r="G10" s="19">
        <f t="shared" si="2"/>
        <v>0.11462882096069854</v>
      </c>
      <c r="H10" s="14">
        <v>1.0209999999999999</v>
      </c>
      <c r="J10" s="16">
        <f t="shared" si="6"/>
        <v>0.93500000000000005</v>
      </c>
      <c r="K10" s="13">
        <f t="shared" si="7"/>
        <v>0.91600000000000004</v>
      </c>
      <c r="L10" s="13">
        <f t="shared" si="8"/>
        <v>0.89700000000000002</v>
      </c>
      <c r="M10" s="13">
        <f t="shared" si="9"/>
        <v>0.878</v>
      </c>
      <c r="N10" s="13">
        <f t="shared" si="10"/>
        <v>0.85899999999999999</v>
      </c>
      <c r="O10" s="13">
        <f t="shared" si="11"/>
        <v>0.84</v>
      </c>
      <c r="P10" s="13">
        <f t="shared" si="12"/>
        <v>0.82099999999999995</v>
      </c>
      <c r="Q10" s="13">
        <v>0.80200000000000005</v>
      </c>
      <c r="S10" s="13">
        <f t="shared" si="3"/>
        <v>0.84799999999999998</v>
      </c>
      <c r="T10" s="19">
        <f t="shared" si="4"/>
        <v>5.7356608478802903E-2</v>
      </c>
    </row>
    <row r="11" spans="1:20" x14ac:dyDescent="0.15">
      <c r="A11" s="16" t="s">
        <v>10</v>
      </c>
      <c r="B11" s="17">
        <f>(H11-E11)/E11</f>
        <v>-4.841897233201585E-2</v>
      </c>
      <c r="C11" s="17">
        <f>(H11-D11)/H11</f>
        <v>0</v>
      </c>
      <c r="D11" s="18">
        <v>0.96299999999999997</v>
      </c>
      <c r="E11" s="14">
        <v>1.012</v>
      </c>
      <c r="F11" s="25" t="str">
        <f t="shared" si="5"/>
        <v>1.5:1买卖</v>
      </c>
      <c r="G11" s="19">
        <f t="shared" si="2"/>
        <v>-0.11813186813186823</v>
      </c>
      <c r="H11" s="16">
        <v>0.96299999999999997</v>
      </c>
      <c r="J11" s="16">
        <f t="shared" si="6"/>
        <v>1.1140000000000001</v>
      </c>
      <c r="K11" s="13">
        <f t="shared" si="7"/>
        <v>1.0920000000000001</v>
      </c>
      <c r="L11" s="13">
        <f t="shared" si="8"/>
        <v>1.07</v>
      </c>
      <c r="M11" s="13">
        <f t="shared" si="9"/>
        <v>1.048</v>
      </c>
      <c r="N11" s="13">
        <f t="shared" si="10"/>
        <v>1.026</v>
      </c>
      <c r="O11" s="13">
        <f t="shared" si="11"/>
        <v>1.004</v>
      </c>
      <c r="P11" s="16">
        <f t="shared" si="12"/>
        <v>0.98199999999999998</v>
      </c>
      <c r="Q11" s="16">
        <v>0.96</v>
      </c>
      <c r="S11" s="13">
        <f t="shared" si="3"/>
        <v>1.0129999999999999</v>
      </c>
      <c r="T11" s="19">
        <f t="shared" si="4"/>
        <v>5.5208333333333269E-2</v>
      </c>
    </row>
    <row r="12" spans="1:20" x14ac:dyDescent="0.15">
      <c r="A12" s="16" t="s">
        <v>7</v>
      </c>
      <c r="B12" s="26"/>
      <c r="D12" s="15"/>
      <c r="F12" s="24" t="str">
        <f t="shared" si="5"/>
        <v>观察</v>
      </c>
      <c r="G12" s="19">
        <f t="shared" si="2"/>
        <v>8.367346938775494E-2</v>
      </c>
      <c r="H12" s="14">
        <v>2.6549999999999998</v>
      </c>
      <c r="J12" s="16">
        <f t="shared" si="6"/>
        <v>2.5</v>
      </c>
      <c r="K12" s="13">
        <f t="shared" si="7"/>
        <v>2.4500000000000002</v>
      </c>
      <c r="L12" s="13">
        <f t="shared" si="8"/>
        <v>2.4</v>
      </c>
      <c r="M12" s="13">
        <f t="shared" si="9"/>
        <v>2.35</v>
      </c>
      <c r="N12" s="13">
        <f t="shared" si="10"/>
        <v>2.2999999999999998</v>
      </c>
      <c r="O12" s="13">
        <f t="shared" si="11"/>
        <v>2.25</v>
      </c>
      <c r="P12" s="13">
        <f t="shared" si="12"/>
        <v>2.2000000000000002</v>
      </c>
      <c r="Q12" s="13">
        <v>2.15</v>
      </c>
      <c r="S12" s="13">
        <f t="shared" si="3"/>
        <v>2.2709999999999999</v>
      </c>
      <c r="T12" s="19">
        <f t="shared" si="4"/>
        <v>5.6279069767441861E-2</v>
      </c>
    </row>
    <row r="13" spans="1:20" x14ac:dyDescent="0.15">
      <c r="A13" s="16" t="s">
        <v>6</v>
      </c>
      <c r="B13" s="26"/>
      <c r="D13" s="15"/>
      <c r="F13" s="24" t="str">
        <f t="shared" si="5"/>
        <v>观察</v>
      </c>
      <c r="G13" s="19">
        <f t="shared" si="2"/>
        <v>4.5652173913043395E-2</v>
      </c>
      <c r="H13" s="14">
        <v>0.96199999999999997</v>
      </c>
      <c r="J13" s="16">
        <f t="shared" si="6"/>
        <v>0.93899999999999995</v>
      </c>
      <c r="K13" s="13">
        <f t="shared" si="7"/>
        <v>0.92</v>
      </c>
      <c r="L13" s="13">
        <f t="shared" si="8"/>
        <v>0.90100000000000002</v>
      </c>
      <c r="M13" s="13">
        <f t="shared" si="9"/>
        <v>0.88200000000000001</v>
      </c>
      <c r="N13" s="13">
        <f t="shared" si="10"/>
        <v>0.86299999999999999</v>
      </c>
      <c r="O13" s="13">
        <f t="shared" si="11"/>
        <v>0.84399999999999997</v>
      </c>
      <c r="P13" s="13">
        <f t="shared" si="12"/>
        <v>0.82499999999999996</v>
      </c>
      <c r="Q13" s="13">
        <v>0.80600000000000005</v>
      </c>
      <c r="S13" s="13">
        <f t="shared" si="3"/>
        <v>0.85199999999999998</v>
      </c>
      <c r="T13" s="19">
        <f t="shared" si="4"/>
        <v>5.7071960297766657E-2</v>
      </c>
    </row>
    <row r="14" spans="1:20" x14ac:dyDescent="0.15">
      <c r="A14" s="16" t="s">
        <v>19</v>
      </c>
      <c r="B14" s="26"/>
      <c r="D14" s="15"/>
      <c r="F14" s="24" t="str">
        <f t="shared" si="5"/>
        <v>观察</v>
      </c>
      <c r="G14" s="19">
        <f t="shared" si="2"/>
        <v>0.46826625386996901</v>
      </c>
      <c r="H14" s="14">
        <v>1.897</v>
      </c>
      <c r="J14" s="16">
        <f t="shared" si="6"/>
        <v>1.3180000000000001</v>
      </c>
      <c r="K14" s="13">
        <f t="shared" si="7"/>
        <v>1.292</v>
      </c>
      <c r="L14" s="13">
        <f t="shared" si="8"/>
        <v>1.266</v>
      </c>
      <c r="M14" s="13">
        <f t="shared" si="9"/>
        <v>1.24</v>
      </c>
      <c r="N14" s="13">
        <f t="shared" si="10"/>
        <v>1.214</v>
      </c>
      <c r="O14" s="13">
        <f t="shared" si="11"/>
        <v>1.1879999999999999</v>
      </c>
      <c r="P14" s="13">
        <f t="shared" si="12"/>
        <v>1.1619999999999999</v>
      </c>
      <c r="Q14" s="13">
        <v>1.1359999999999999</v>
      </c>
      <c r="S14" s="13">
        <f t="shared" si="3"/>
        <v>1.1990000000000001</v>
      </c>
      <c r="T14" s="19">
        <f t="shared" si="4"/>
        <v>5.5457746478873395E-2</v>
      </c>
    </row>
    <row r="15" spans="1:20" x14ac:dyDescent="0.15">
      <c r="A15" s="16" t="s">
        <v>2</v>
      </c>
      <c r="B15" s="17">
        <f>(H15-E15)/E15</f>
        <v>-8.7837837837837912E-2</v>
      </c>
      <c r="C15" s="17">
        <f>(H15-D15)/H15</f>
        <v>0</v>
      </c>
      <c r="D15" s="18">
        <v>0.94499999999999995</v>
      </c>
      <c r="E15" s="14">
        <v>1.036</v>
      </c>
      <c r="F15" s="24" t="str">
        <f t="shared" si="5"/>
        <v>1.25:1买卖</v>
      </c>
      <c r="G15" s="19">
        <f t="shared" si="2"/>
        <v>-7.4436826640548445E-2</v>
      </c>
      <c r="H15" s="16">
        <v>0.94499999999999995</v>
      </c>
      <c r="J15" s="16">
        <f t="shared" si="6"/>
        <v>1.042</v>
      </c>
      <c r="K15" s="13">
        <f t="shared" si="7"/>
        <v>1.0209999999999999</v>
      </c>
      <c r="L15" s="13">
        <f t="shared" si="8"/>
        <v>1</v>
      </c>
      <c r="M15" s="13">
        <f t="shared" si="9"/>
        <v>0.97899999999999998</v>
      </c>
      <c r="N15" s="13">
        <f t="shared" si="10"/>
        <v>0.95799999999999996</v>
      </c>
      <c r="O15" s="13">
        <f t="shared" si="11"/>
        <v>0.93700000000000006</v>
      </c>
      <c r="P15" s="13">
        <f t="shared" si="12"/>
        <v>0.91600000000000004</v>
      </c>
      <c r="Q15" s="13">
        <v>0.89500000000000002</v>
      </c>
      <c r="S15" s="13">
        <f t="shared" si="3"/>
        <v>0.94599999999999995</v>
      </c>
      <c r="T15" s="19">
        <f t="shared" si="4"/>
        <v>5.6983240223463613E-2</v>
      </c>
    </row>
    <row r="16" spans="1:20" x14ac:dyDescent="0.15">
      <c r="A16" s="16" t="s">
        <v>12</v>
      </c>
      <c r="B16" s="26"/>
      <c r="D16" s="15"/>
      <c r="F16" s="24" t="str">
        <f t="shared" si="5"/>
        <v>观察</v>
      </c>
      <c r="G16" s="19">
        <f t="shared" si="2"/>
        <v>0.18041237113402064</v>
      </c>
      <c r="H16" s="14">
        <v>0.45800000000000002</v>
      </c>
      <c r="J16" s="16">
        <f t="shared" si="6"/>
        <v>0.39600000000000002</v>
      </c>
      <c r="K16" s="13">
        <f t="shared" si="7"/>
        <v>0.38800000000000001</v>
      </c>
      <c r="L16" s="13">
        <f t="shared" si="8"/>
        <v>0.38</v>
      </c>
      <c r="M16" s="13">
        <f t="shared" si="9"/>
        <v>0.372</v>
      </c>
      <c r="N16" s="13">
        <f t="shared" si="10"/>
        <v>0.36399999999999999</v>
      </c>
      <c r="O16" s="13">
        <f t="shared" si="11"/>
        <v>0.35599999999999998</v>
      </c>
      <c r="P16" s="13">
        <f t="shared" si="12"/>
        <v>0.34799999999999998</v>
      </c>
      <c r="Q16" s="13">
        <v>0.34</v>
      </c>
      <c r="S16" s="13">
        <f t="shared" si="3"/>
        <v>0.35899999999999999</v>
      </c>
      <c r="T16" s="19">
        <f t="shared" si="4"/>
        <v>5.5882352941176355E-2</v>
      </c>
    </row>
    <row r="17" spans="1:20" x14ac:dyDescent="0.15">
      <c r="A17" s="16" t="s">
        <v>11</v>
      </c>
      <c r="B17" s="26"/>
      <c r="D17" s="15"/>
      <c r="F17" s="24" t="str">
        <f t="shared" si="5"/>
        <v>观察</v>
      </c>
      <c r="G17" s="19">
        <f t="shared" si="2"/>
        <v>0.473469387755102</v>
      </c>
      <c r="H17" s="14">
        <v>0.72199999999999998</v>
      </c>
      <c r="J17" s="16">
        <f t="shared" si="6"/>
        <v>0.5</v>
      </c>
      <c r="K17" s="13">
        <f t="shared" si="7"/>
        <v>0.49</v>
      </c>
      <c r="L17" s="13">
        <f t="shared" si="8"/>
        <v>0.48</v>
      </c>
      <c r="M17" s="13">
        <f t="shared" si="9"/>
        <v>0.47</v>
      </c>
      <c r="N17" s="13">
        <f t="shared" si="10"/>
        <v>0.46</v>
      </c>
      <c r="O17" s="13">
        <f t="shared" si="11"/>
        <v>0.45</v>
      </c>
      <c r="P17" s="13">
        <f t="shared" si="12"/>
        <v>0.44</v>
      </c>
      <c r="Q17" s="13">
        <v>0.43</v>
      </c>
      <c r="S17" s="13">
        <f t="shared" si="3"/>
        <v>0.45400000000000001</v>
      </c>
      <c r="T17" s="19">
        <f t="shared" si="4"/>
        <v>5.5813953488372141E-2</v>
      </c>
    </row>
    <row r="18" spans="1:20" x14ac:dyDescent="0.15">
      <c r="A18" s="16" t="s">
        <v>3</v>
      </c>
      <c r="B18" s="26"/>
      <c r="D18" s="15"/>
      <c r="F18" s="24" t="str">
        <f t="shared" si="5"/>
        <v>观察</v>
      </c>
      <c r="G18" s="19">
        <f t="shared" si="2"/>
        <v>0.44670846394984332</v>
      </c>
      <c r="H18" s="14">
        <v>0.92300000000000004</v>
      </c>
      <c r="J18" s="16">
        <f t="shared" si="6"/>
        <v>0.65100000000000002</v>
      </c>
      <c r="K18" s="13">
        <f t="shared" si="7"/>
        <v>0.63800000000000001</v>
      </c>
      <c r="L18" s="13">
        <f t="shared" si="8"/>
        <v>0.625</v>
      </c>
      <c r="M18" s="13">
        <f t="shared" si="9"/>
        <v>0.61199999999999999</v>
      </c>
      <c r="N18" s="13">
        <f t="shared" si="10"/>
        <v>0.59899999999999998</v>
      </c>
      <c r="O18" s="13">
        <f t="shared" si="11"/>
        <v>0.58599999999999997</v>
      </c>
      <c r="P18" s="13">
        <f t="shared" si="12"/>
        <v>0.57299999999999995</v>
      </c>
      <c r="Q18" s="13">
        <v>0.56000000000000005</v>
      </c>
      <c r="S18" s="13">
        <f t="shared" si="3"/>
        <v>0.59099999999999997</v>
      </c>
      <c r="T18" s="19">
        <f t="shared" si="4"/>
        <v>5.5357142857142702E-2</v>
      </c>
    </row>
    <row r="19" spans="1:20" x14ac:dyDescent="0.15">
      <c r="A19" s="16" t="s">
        <v>20</v>
      </c>
      <c r="B19" s="26"/>
      <c r="D19" s="15"/>
      <c r="F19" s="24" t="str">
        <f t="shared" si="5"/>
        <v>1:1买卖</v>
      </c>
      <c r="G19" s="19">
        <f t="shared" si="2"/>
        <v>-3.6723163841808043E-2</v>
      </c>
      <c r="H19" s="14">
        <v>1.0229999999999999</v>
      </c>
      <c r="J19" s="16">
        <f t="shared" si="6"/>
        <v>1.0840000000000001</v>
      </c>
      <c r="K19" s="13">
        <f t="shared" si="7"/>
        <v>1.0620000000000001</v>
      </c>
      <c r="L19" s="13">
        <f t="shared" si="8"/>
        <v>1.04</v>
      </c>
      <c r="M19" s="13">
        <f t="shared" si="9"/>
        <v>1.018</v>
      </c>
      <c r="N19" s="13">
        <f t="shared" si="10"/>
        <v>0.996</v>
      </c>
      <c r="O19" s="13">
        <f t="shared" si="11"/>
        <v>0.97399999999999998</v>
      </c>
      <c r="P19" s="13">
        <f t="shared" si="12"/>
        <v>0.95199999999999996</v>
      </c>
      <c r="Q19" s="13">
        <v>0.93</v>
      </c>
      <c r="S19" s="13">
        <f t="shared" si="3"/>
        <v>0.98299999999999998</v>
      </c>
      <c r="T19" s="19">
        <f t="shared" si="4"/>
        <v>5.6989247311827883E-2</v>
      </c>
    </row>
    <row r="20" spans="1:20" x14ac:dyDescent="0.15">
      <c r="A20" s="16" t="s">
        <v>21</v>
      </c>
      <c r="B20" s="26"/>
      <c r="D20" s="15"/>
      <c r="F20" s="24" t="str">
        <f t="shared" si="5"/>
        <v>0.75:1买卖</v>
      </c>
      <c r="G20" s="19">
        <f t="shared" si="2"/>
        <v>-1.5342960288808776E-2</v>
      </c>
      <c r="H20" s="14">
        <v>1.091</v>
      </c>
      <c r="J20" s="16">
        <f t="shared" si="6"/>
        <v>1.131</v>
      </c>
      <c r="K20" s="13">
        <f t="shared" si="7"/>
        <v>1.1080000000000001</v>
      </c>
      <c r="L20" s="13">
        <f t="shared" si="8"/>
        <v>1.085</v>
      </c>
      <c r="M20" s="13">
        <f t="shared" si="9"/>
        <v>1.0620000000000001</v>
      </c>
      <c r="N20" s="13">
        <f t="shared" si="10"/>
        <v>1.0389999999999999</v>
      </c>
      <c r="O20" s="13">
        <f t="shared" si="11"/>
        <v>1.016</v>
      </c>
      <c r="P20" s="13">
        <f t="shared" si="12"/>
        <v>0.99299999999999999</v>
      </c>
      <c r="Q20" s="13">
        <v>0.97</v>
      </c>
      <c r="S20" s="13">
        <f t="shared" si="3"/>
        <v>1.026</v>
      </c>
      <c r="T20" s="19">
        <f t="shared" si="4"/>
        <v>5.773195876288665E-2</v>
      </c>
    </row>
    <row r="21" spans="1:20" x14ac:dyDescent="0.15">
      <c r="A21" s="16" t="s">
        <v>22</v>
      </c>
      <c r="B21" s="26"/>
      <c r="D21" s="15"/>
      <c r="F21" s="25" t="str">
        <f t="shared" si="5"/>
        <v>1.5:1买卖</v>
      </c>
      <c r="G21" s="19">
        <f t="shared" si="2"/>
        <v>-0.1041860465116279</v>
      </c>
      <c r="H21" s="14">
        <v>0.96299999999999997</v>
      </c>
      <c r="J21" s="16">
        <f t="shared" si="6"/>
        <v>1.097</v>
      </c>
      <c r="K21" s="13">
        <f t="shared" si="7"/>
        <v>1.075</v>
      </c>
      <c r="L21" s="13">
        <f t="shared" si="8"/>
        <v>1.0529999999999999</v>
      </c>
      <c r="M21" s="13">
        <f t="shared" si="9"/>
        <v>1.0309999999999999</v>
      </c>
      <c r="N21" s="13">
        <f t="shared" si="10"/>
        <v>1.0089999999999999</v>
      </c>
      <c r="O21" s="13">
        <f t="shared" si="11"/>
        <v>0.98699999999999999</v>
      </c>
      <c r="P21" s="13">
        <f t="shared" si="12"/>
        <v>0.96499999999999997</v>
      </c>
      <c r="Q21" s="13">
        <v>0.94299999999999995</v>
      </c>
      <c r="S21" s="13">
        <f t="shared" si="3"/>
        <v>0.996</v>
      </c>
      <c r="T21" s="19">
        <f t="shared" si="4"/>
        <v>5.6203605514316066E-2</v>
      </c>
    </row>
    <row r="22" spans="1:20" x14ac:dyDescent="0.15">
      <c r="A22" s="16" t="s">
        <v>4</v>
      </c>
      <c r="B22" s="26"/>
      <c r="D22" s="15"/>
      <c r="F22" s="24" t="str">
        <f t="shared" si="5"/>
        <v>观察</v>
      </c>
      <c r="G22" s="19">
        <f t="shared" si="2"/>
        <v>5.6122448979591726E-2</v>
      </c>
      <c r="H22" s="14">
        <v>5.1749999999999998</v>
      </c>
      <c r="J22" s="16">
        <f t="shared" si="6"/>
        <v>5</v>
      </c>
      <c r="K22" s="13">
        <f t="shared" si="7"/>
        <v>4.9000000000000004</v>
      </c>
      <c r="L22" s="13">
        <f t="shared" si="8"/>
        <v>4.8</v>
      </c>
      <c r="M22" s="13">
        <f t="shared" si="9"/>
        <v>4.7</v>
      </c>
      <c r="N22" s="13">
        <f t="shared" si="10"/>
        <v>4.5999999999999996</v>
      </c>
      <c r="O22" s="13">
        <f t="shared" si="11"/>
        <v>4.5</v>
      </c>
      <c r="P22" s="13">
        <f t="shared" si="12"/>
        <v>4.4000000000000004</v>
      </c>
      <c r="Q22" s="14">
        <v>4.3</v>
      </c>
      <c r="S22" s="13">
        <f t="shared" si="3"/>
        <v>4.5410000000000004</v>
      </c>
      <c r="T22" s="19">
        <f t="shared" si="4"/>
        <v>5.6046511627907108E-2</v>
      </c>
    </row>
    <row r="23" spans="1:20" x14ac:dyDescent="0.15">
      <c r="A23" s="16" t="s">
        <v>38</v>
      </c>
      <c r="B23" s="26"/>
      <c r="C23" s="17">
        <f>(H23-D23)/H23</f>
        <v>-1.8846588767433028E-2</v>
      </c>
      <c r="D23" s="15">
        <v>2.7029999999999998</v>
      </c>
      <c r="E23" s="14">
        <v>2.665</v>
      </c>
      <c r="F23" s="24" t="str">
        <f t="shared" si="5"/>
        <v>观察</v>
      </c>
      <c r="G23" s="19">
        <f t="shared" si="2"/>
        <v>0.19936708860759483</v>
      </c>
      <c r="H23" s="14">
        <v>2.653</v>
      </c>
      <c r="J23" s="16">
        <f t="shared" si="6"/>
        <v>2.2570000000000001</v>
      </c>
      <c r="K23" s="13">
        <f t="shared" si="7"/>
        <v>2.2120000000000002</v>
      </c>
      <c r="L23" s="13">
        <f t="shared" si="8"/>
        <v>2.1669999999999998</v>
      </c>
      <c r="M23" s="13">
        <f t="shared" si="9"/>
        <v>2.1219999999999999</v>
      </c>
      <c r="N23" s="13">
        <f t="shared" si="10"/>
        <v>2.077</v>
      </c>
      <c r="O23" s="13">
        <f t="shared" si="11"/>
        <v>2.032</v>
      </c>
      <c r="P23" s="13">
        <f t="shared" si="12"/>
        <v>1.9870000000000001</v>
      </c>
      <c r="Q23" s="14">
        <v>1.9419999999999999</v>
      </c>
      <c r="S23" s="13">
        <f t="shared" si="3"/>
        <v>2.0510000000000002</v>
      </c>
      <c r="T23" s="19">
        <f t="shared" si="4"/>
        <v>5.6127703398558298E-2</v>
      </c>
    </row>
    <row r="24" spans="1:20" x14ac:dyDescent="0.15">
      <c r="A24" s="16"/>
      <c r="B24" s="26"/>
      <c r="D24" s="15"/>
      <c r="T24" s="19"/>
    </row>
    <row r="25" spans="1:20" x14ac:dyDescent="0.15">
      <c r="A25" s="16" t="s">
        <v>33</v>
      </c>
      <c r="B25" s="17">
        <f>(H25-E25)/E25</f>
        <v>-7.5098814229248995E-2</v>
      </c>
      <c r="C25" s="17">
        <f>(H25-D25)/H25</f>
        <v>-7.7777777777777751E-2</v>
      </c>
      <c r="D25" s="18">
        <v>1.2609999999999999</v>
      </c>
      <c r="E25" s="14">
        <v>1.2649999999999999</v>
      </c>
      <c r="H25" s="14">
        <v>1.17</v>
      </c>
      <c r="T25" s="19"/>
    </row>
    <row r="26" spans="1:20" x14ac:dyDescent="0.15">
      <c r="A26" s="16" t="s">
        <v>36</v>
      </c>
      <c r="B26" s="17">
        <f>(H26-E26)/E26</f>
        <v>-5.1565377532228403E-2</v>
      </c>
      <c r="C26" s="20"/>
      <c r="D26" s="18"/>
      <c r="E26" s="14">
        <v>1.0860000000000001</v>
      </c>
      <c r="H26" s="14">
        <v>1.03</v>
      </c>
    </row>
    <row r="27" spans="1:20" x14ac:dyDescent="0.15">
      <c r="A27" s="16" t="s">
        <v>39</v>
      </c>
      <c r="B27" s="26"/>
      <c r="C27" s="17">
        <f t="shared" ref="C27:C28" si="13">(H27-D27)/H27</f>
        <v>-0.23902894491129786</v>
      </c>
      <c r="D27" s="14">
        <v>1.327</v>
      </c>
      <c r="E27" s="14">
        <v>1.329</v>
      </c>
      <c r="H27" s="14">
        <v>1.071</v>
      </c>
    </row>
    <row r="28" spans="1:20" x14ac:dyDescent="0.15">
      <c r="A28" s="16" t="s">
        <v>45</v>
      </c>
      <c r="B28" s="26"/>
      <c r="C28" s="17">
        <f t="shared" si="13"/>
        <v>-2.2509225092250902E-2</v>
      </c>
      <c r="D28" s="14">
        <v>2.7709999999999999</v>
      </c>
      <c r="E28" s="14">
        <v>3.0510000000000002</v>
      </c>
      <c r="H28" s="13">
        <v>2.71</v>
      </c>
    </row>
    <row r="29" spans="1:20" x14ac:dyDescent="0.15">
      <c r="B29" s="26"/>
    </row>
    <row r="30" spans="1:20" x14ac:dyDescent="0.15">
      <c r="A30" s="13" t="s">
        <v>43</v>
      </c>
      <c r="B30" s="17">
        <f>(H30-E30)/E30</f>
        <v>-4.2273042273042384E-2</v>
      </c>
      <c r="C30" s="17">
        <f>(H30-D30)/H30</f>
        <v>7.2358900144709837E-4</v>
      </c>
      <c r="D30" s="14">
        <v>1.381</v>
      </c>
      <c r="E30" s="14">
        <v>1.4430000000000001</v>
      </c>
      <c r="F30" s="24" t="str">
        <f t="shared" ref="F30" si="14">IF(H30&gt;J30,"观察",IF(AND(H30&lt;=J30,H30&gt;=K30),"建仓",IF(AND(H30&lt;=J30,H30&gt;=L30),"0.75:1买卖",IF(AND(H30&lt;=L30,H30&gt;=N30),"1:1买卖",IF(AND(H30&lt;=N30,H30&gt;=P30),"1.25:1买卖",IF(H30&lt;=P30,"1.5:1买卖"))))))</f>
        <v>观察</v>
      </c>
      <c r="G30" s="19">
        <f t="shared" ref="G30" si="15">(H30-K30)/K30</f>
        <v>0.23063223508459474</v>
      </c>
      <c r="H30" s="14">
        <v>1.3819999999999999</v>
      </c>
      <c r="J30" s="16">
        <f t="shared" ref="J30" si="16">ROUND(K30*($J$2/$K$2),3)</f>
        <v>1.1459999999999999</v>
      </c>
      <c r="K30" s="13">
        <f t="shared" ref="K30" si="17">ROUND(L30*($K$2/$L$2),3)</f>
        <v>1.123</v>
      </c>
      <c r="L30" s="13">
        <f t="shared" ref="L30" si="18">ROUND(M30*($L$2/$M$2),3)</f>
        <v>1.1000000000000001</v>
      </c>
      <c r="M30" s="13">
        <f t="shared" ref="M30" si="19">ROUND(N30*($M$2/$N$2),3)</f>
        <v>1.077</v>
      </c>
      <c r="N30" s="13">
        <f t="shared" ref="N30" si="20">ROUND(O30*($N$2/$O$2),3)</f>
        <v>1.054</v>
      </c>
      <c r="O30" s="13">
        <f t="shared" ref="O30" si="21">ROUND(P30*($O$2/$P$2),3)</f>
        <v>1.0309999999999999</v>
      </c>
      <c r="P30" s="13">
        <f t="shared" ref="P30" si="22">ROUND(Q30*($P$2/$Q$2),3)</f>
        <v>1.008</v>
      </c>
      <c r="Q30" s="16">
        <v>0.98499999999999999</v>
      </c>
    </row>
    <row r="31" spans="1:20" x14ac:dyDescent="0.15">
      <c r="A31" s="13" t="s">
        <v>44</v>
      </c>
      <c r="B31" s="17">
        <f>(H31-E31)/E31</f>
        <v>0.29719264278799629</v>
      </c>
      <c r="C31" s="17">
        <f>(H31-D31)/H31</f>
        <v>0</v>
      </c>
      <c r="D31" s="14">
        <v>1.34</v>
      </c>
      <c r="E31" s="14">
        <v>1.0329999999999999</v>
      </c>
      <c r="F31" s="24" t="str">
        <f t="shared" ref="F31" si="23">IF(H31&gt;J31,"观察",IF(AND(H31&lt;=J31,H31&gt;=K31),"建仓",IF(AND(H31&lt;=J31,H31&gt;=L31),"0.75:1买卖",IF(AND(H31&lt;=L31,H31&gt;=N31),"1:1买卖",IF(AND(H31&lt;=N31,H31&gt;=P31),"1.25:1买卖",IF(H31&lt;=P31,"1.5:1买卖"))))))</f>
        <v>观察</v>
      </c>
      <c r="G31" s="19">
        <f t="shared" ref="G31" si="24">(H31-K31)/K31</f>
        <v>0.30604288499025345</v>
      </c>
      <c r="H31" s="14">
        <v>1.34</v>
      </c>
      <c r="J31" s="16">
        <v>1.01</v>
      </c>
      <c r="K31" s="13">
        <f t="shared" ref="K31" si="25">ROUND(L31*($K$2/$L$2),3)</f>
        <v>1.026</v>
      </c>
      <c r="L31" s="13">
        <f t="shared" ref="L31" si="26">ROUND(M31*($L$2/$M$2),3)</f>
        <v>1.0049999999999999</v>
      </c>
      <c r="M31" s="13">
        <f t="shared" ref="M31" si="27">ROUND(N31*($M$2/$N$2),3)</f>
        <v>0.98399999999999999</v>
      </c>
      <c r="N31" s="13">
        <f t="shared" ref="N31" si="28">ROUND(O31*($N$2/$O$2),3)</f>
        <v>0.96299999999999997</v>
      </c>
      <c r="O31" s="13">
        <f t="shared" ref="O31" si="29">ROUND(P31*($O$2/$P$2),3)</f>
        <v>0.94199999999999995</v>
      </c>
      <c r="P31" s="13">
        <f t="shared" ref="P31" si="30">ROUND(Q31*($P$2/$Q$2),3)</f>
        <v>0.92100000000000004</v>
      </c>
      <c r="Q31" s="16">
        <v>0.9</v>
      </c>
    </row>
  </sheetData>
  <phoneticPr fontId="2" type="noConversion"/>
  <conditionalFormatting sqref="G32:G1048576 G7:G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C1048576 C1:C30">
    <cfRule type="colorScale" priority="4">
      <colorScale>
        <cfvo type="min"/>
        <cfvo type="max"/>
        <color rgb="FFF8696B"/>
        <color rgb="FFFCFCFF"/>
      </colorScale>
    </cfRule>
  </conditionalFormatting>
  <conditionalFormatting sqref="G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ETF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hechao</dc:creator>
  <cp:lastModifiedBy>hechao</cp:lastModifiedBy>
  <dcterms:created xsi:type="dcterms:W3CDTF">2016-12-16T15:48:49Z</dcterms:created>
  <dcterms:modified xsi:type="dcterms:W3CDTF">2016-12-23T06:22:05Z</dcterms:modified>
</cp:coreProperties>
</file>