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ocuments\GitHub\GestaoDeRiqueza\Listas\"/>
    </mc:Choice>
  </mc:AlternateContent>
  <xr:revisionPtr revIDLastSave="0" documentId="8_{D196F018-F225-48F4-8D0B-3E8773BC5ACD}" xr6:coauthVersionLast="45" xr6:coauthVersionMax="45" xr10:uidLastSave="{00000000-0000-0000-0000-000000000000}"/>
  <bookViews>
    <workbookView xWindow="-120" yWindow="-120" windowWidth="20730" windowHeight="11160" xr2:uid="{44DB8138-DC78-4E13-A45F-A040C1BCFC42}"/>
  </bookViews>
  <sheets>
    <sheet name="Q1" sheetId="1" r:id="rId1"/>
  </sheets>
  <externalReferences>
    <externalReference r:id="rId2"/>
  </externalReferences>
  <definedNames>
    <definedName name="_xlnm.Print_Area" localSheetId="0">'Q1'!$B$1:$O$16</definedName>
    <definedName name="beta1">[1]Q2!#REF!</definedName>
    <definedName name="beta2">[1]Q2!#REF!</definedName>
    <definedName name="beta3">[1]Q2!#REF!</definedName>
    <definedName name="beta4">[1]Q2!#REF!</definedName>
    <definedName name="Lamb1">[1]Q2!#REF!</definedName>
    <definedName name="Lamb2">[1]Q2!#REF!</definedName>
    <definedName name="Omega">'Q1'!$I$26:$J$27</definedName>
    <definedName name="P">'Q1'!$D$26:$G$27</definedName>
    <definedName name="Q">'Q1'!$B$26:$B$27</definedName>
    <definedName name="SSR">[1]Q2!#REF!</definedName>
    <definedName name="tau">'[1]Nelson-Svensson-Siegel'!$I$4:$I$65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1" l="1" a="1"/>
  <c r="D9" i="1"/>
  <c r="F9" i="1" a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D10" i="1"/>
  <c r="D11" i="1"/>
  <c r="D12" i="1"/>
  <c r="K9" i="1" a="1"/>
  <c r="K9" i="1"/>
  <c r="M9" i="1" a="1"/>
  <c r="M9" i="1"/>
  <c r="M10" i="1"/>
  <c r="M11" i="1"/>
  <c r="M12" i="1"/>
  <c r="M15" i="1"/>
  <c r="O9" i="1" a="1"/>
  <c r="O9" i="1"/>
  <c r="O12" i="1" a="1"/>
  <c r="O12" i="1"/>
  <c r="B21" i="1"/>
  <c r="F18" i="1" a="1"/>
  <c r="F18" i="1"/>
  <c r="F19" i="1"/>
  <c r="F20" i="1"/>
  <c r="F21" i="1"/>
  <c r="E26" i="1"/>
  <c r="L26" i="1" a="1"/>
  <c r="L26" i="1"/>
  <c r="I26" i="1"/>
  <c r="M26" i="1"/>
  <c r="M27" i="1"/>
  <c r="J27" i="1"/>
  <c r="L27" i="1"/>
  <c r="B31" i="1" a="1"/>
  <c r="B31" i="1"/>
  <c r="C31" i="1"/>
  <c r="D31" i="1"/>
  <c r="E31" i="1"/>
  <c r="G31" i="1" a="1"/>
  <c r="G31" i="1"/>
  <c r="G37" i="1" a="1"/>
  <c r="G37" i="1"/>
  <c r="I31" i="1"/>
  <c r="B32" i="1"/>
  <c r="C32" i="1"/>
  <c r="D32" i="1"/>
  <c r="E32" i="1"/>
  <c r="G32" i="1"/>
  <c r="G38" i="1"/>
  <c r="I32" i="1"/>
  <c r="B33" i="1"/>
  <c r="C33" i="1"/>
  <c r="D33" i="1"/>
  <c r="E33" i="1"/>
  <c r="G33" i="1"/>
  <c r="G39" i="1"/>
  <c r="I33" i="1"/>
  <c r="B34" i="1"/>
  <c r="C34" i="1"/>
  <c r="D34" i="1"/>
  <c r="E34" i="1"/>
  <c r="G34" i="1"/>
  <c r="G40" i="1"/>
  <c r="I34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K37" i="1" a="1"/>
  <c r="K37" i="1"/>
  <c r="K38" i="1"/>
  <c r="K39" i="1"/>
  <c r="K40" i="1"/>
  <c r="M37" i="1" a="1"/>
  <c r="M37" i="1"/>
  <c r="M38" i="1"/>
  <c r="M39" i="1"/>
  <c r="M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Tebaldi</author>
  </authors>
  <commentList>
    <comment ref="E26" authorId="0" shapeId="0" xr:uid="{35800E11-5533-4B3E-AD12-6B4AF50EAA54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Somos negativo a respeito dessa view</t>
        </r>
      </text>
    </comment>
    <comment ref="F26" authorId="0" shapeId="0" xr:uid="{D1393083-3183-4A77-96D5-10EB9F8499EC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Somos possitivos a respeito desta posicao</t>
        </r>
      </text>
    </comment>
    <comment ref="D27" authorId="0" shapeId="0" xr:uid="{04C5E11B-2EFF-40FE-BAA7-EA976F8076E8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Positivos a respeito desta posicao</t>
        </r>
      </text>
    </comment>
    <comment ref="G27" authorId="0" shapeId="0" xr:uid="{9419C178-5ADE-426D-A4B4-E50B0EAB92E9}">
      <text>
        <r>
          <rPr>
            <b/>
            <sz val="9"/>
            <color indexed="81"/>
            <rFont val="Segoe UI"/>
            <family val="2"/>
          </rPr>
          <t>Tebaldi:</t>
        </r>
        <r>
          <rPr>
            <sz val="9"/>
            <color indexed="81"/>
            <rFont val="Segoe UI"/>
            <family val="2"/>
          </rPr>
          <t xml:space="preserve">
Somos negativos a respeito desta posicao</t>
        </r>
      </text>
    </comment>
  </commentList>
</comments>
</file>

<file path=xl/sharedStrings.xml><?xml version="1.0" encoding="utf-8"?>
<sst xmlns="http://schemas.openxmlformats.org/spreadsheetml/2006/main" count="41" uniqueCount="32">
  <si>
    <r>
      <t>(λΣ)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Π =  w</t>
    </r>
  </si>
  <si>
    <t>Π = λ Σ w</t>
  </si>
  <si>
    <t>W</t>
  </si>
  <si>
    <t>E[R] (BL)</t>
  </si>
  <si>
    <r>
      <t>(τ Σ)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 xml:space="preserve"> Π</t>
    </r>
  </si>
  <si>
    <r>
      <t>(τ Σ)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 xml:space="preserve"> + P'Ω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P</t>
    </r>
  </si>
  <si>
    <r>
      <t>(τ Σ)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 xml:space="preserve"> Π + P'Ω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Q</t>
    </r>
  </si>
  <si>
    <r>
      <t>P'Ω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Q</t>
    </r>
  </si>
  <si>
    <r>
      <t>P'Ω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P</t>
    </r>
  </si>
  <si>
    <t>Omega (raw)</t>
  </si>
  <si>
    <t>Omega</t>
  </si>
  <si>
    <t>GR</t>
  </si>
  <si>
    <t>UK</t>
  </si>
  <si>
    <t>JP</t>
  </si>
  <si>
    <t>US</t>
  </si>
  <si>
    <t>Q</t>
  </si>
  <si>
    <t>P</t>
  </si>
  <si>
    <t>Lambda</t>
  </si>
  <si>
    <t>Π</t>
  </si>
  <si>
    <t>w_tilde</t>
  </si>
  <si>
    <t>tau</t>
  </si>
  <si>
    <t>WRf</t>
  </si>
  <si>
    <t>Var_c</t>
  </si>
  <si>
    <t>Rc</t>
  </si>
  <si>
    <t>WP</t>
  </si>
  <si>
    <t>H</t>
  </si>
  <si>
    <t>S^-1</t>
  </si>
  <si>
    <t>Z-Rf*O</t>
  </si>
  <si>
    <t>O</t>
  </si>
  <si>
    <t>Rf</t>
  </si>
  <si>
    <t>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</si>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</sst>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"/>
    <numFmt numFmtId="166" formatCode="0.0000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3"/>
    <xf numFmtId="164" fontId="3" fillId="3" borderId="0" xfId="3" applyNumberFormat="1" applyFill="1" applyAlignment="1">
      <alignment horizontal="center"/>
    </xf>
    <xf numFmtId="165" fontId="3" fillId="3" borderId="0" xfId="3" applyNumberFormat="1" applyFill="1" applyAlignment="1">
      <alignment horizontal="center"/>
    </xf>
    <xf numFmtId="166" fontId="3" fillId="3" borderId="0" xfId="3" applyNumberFormat="1" applyFill="1" applyAlignment="1">
      <alignment horizontal="center"/>
    </xf>
    <xf numFmtId="0" fontId="5" fillId="0" borderId="0" xfId="3" applyFont="1" applyAlignment="1">
      <alignment horizontal="center"/>
    </xf>
    <xf numFmtId="0" fontId="3" fillId="3" borderId="0" xfId="3" applyFill="1" applyAlignment="1">
      <alignment horizontal="center"/>
    </xf>
    <xf numFmtId="166" fontId="3" fillId="0" borderId="0" xfId="3" applyNumberFormat="1"/>
    <xf numFmtId="0" fontId="0" fillId="0" borderId="0" xfId="0" applyAlignment="1">
      <alignment horizontal="center"/>
    </xf>
    <xf numFmtId="2" fontId="3" fillId="3" borderId="0" xfId="3" applyNumberFormat="1" applyFill="1" applyAlignment="1">
      <alignment horizontal="center"/>
    </xf>
    <xf numFmtId="2" fontId="3" fillId="0" borderId="0" xfId="3" applyNumberFormat="1"/>
    <xf numFmtId="0" fontId="3" fillId="3" borderId="0" xfId="1" applyNumberFormat="1" applyFont="1" applyFill="1" applyAlignment="1">
      <alignment horizontal="center" vertical="center"/>
    </xf>
    <xf numFmtId="167" fontId="0" fillId="3" borderId="0" xfId="4" applyNumberFormat="1" applyFont="1" applyFill="1" applyAlignment="1">
      <alignment horizontal="center"/>
    </xf>
    <xf numFmtId="0" fontId="2" fillId="2" borderId="0" xfId="2" applyBorder="1" applyAlignment="1">
      <alignment horizontal="center"/>
    </xf>
    <xf numFmtId="0" fontId="5" fillId="0" borderId="0" xfId="3" applyFont="1" applyAlignment="1">
      <alignment horizontal="center"/>
    </xf>
    <xf numFmtId="167" fontId="0" fillId="0" borderId="0" xfId="4" applyNumberFormat="1" applyFont="1"/>
    <xf numFmtId="167" fontId="3" fillId="0" borderId="0" xfId="3" applyNumberFormat="1"/>
    <xf numFmtId="9" fontId="0" fillId="0" borderId="0" xfId="4" applyFont="1"/>
  </cellXfs>
  <cellStyles count="5">
    <cellStyle name="Entrada" xfId="2" builtinId="20"/>
    <cellStyle name="Normal" xfId="0" builtinId="0"/>
    <cellStyle name="Normal 2" xfId="3" xr:uid="{97D56EEA-4943-4DEA-8AF4-C8F2A39027D8}"/>
    <cellStyle name="Porcentagem 3" xfId="4" xr:uid="{2DD7F820-1570-4BDC-A21E-D826928DC065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16</xdr:row>
      <xdr:rowOff>28575</xdr:rowOff>
    </xdr:from>
    <xdr:to>
      <xdr:col>12</xdr:col>
      <xdr:colOff>371475</xdr:colOff>
      <xdr:row>21</xdr:row>
      <xdr:rowOff>28575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2E1ACADC-A62B-4266-A4ED-B3C030E1356A}"/>
            </a:ext>
          </a:extLst>
        </xdr:cNvPr>
        <xdr:cNvSpPr/>
      </xdr:nvSpPr>
      <xdr:spPr>
        <a:xfrm>
          <a:off x="5305425" y="3076575"/>
          <a:ext cx="238125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381000</xdr:colOff>
      <xdr:row>45</xdr:row>
      <xdr:rowOff>123825</xdr:rowOff>
    </xdr:from>
    <xdr:ext cx="6961905" cy="790476"/>
    <xdr:pic>
      <xdr:nvPicPr>
        <xdr:cNvPr id="3" name="Imagem 2">
          <a:extLst>
            <a:ext uri="{FF2B5EF4-FFF2-40B4-BE49-F238E27FC236}">
              <a16:creationId xmlns:a16="http://schemas.microsoft.com/office/drawing/2014/main" id="{B7D7EDDD-75AC-4585-9499-F8996624F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8696325"/>
          <a:ext cx="6961905" cy="790476"/>
        </a:xfrm>
        <a:prstGeom prst="rect">
          <a:avLst/>
        </a:prstGeom>
      </xdr:spPr>
    </xdr:pic>
    <xdr:clientData/>
  </xdr:oneCellAnchor>
  <xdr:oneCellAnchor>
    <xdr:from>
      <xdr:col>9</xdr:col>
      <xdr:colOff>9525</xdr:colOff>
      <xdr:row>16</xdr:row>
      <xdr:rowOff>152400</xdr:rowOff>
    </xdr:from>
    <xdr:ext cx="2038095" cy="723810"/>
    <xdr:pic>
      <xdr:nvPicPr>
        <xdr:cNvPr id="4" name="Imagem 3">
          <a:extLst>
            <a:ext uri="{FF2B5EF4-FFF2-40B4-BE49-F238E27FC236}">
              <a16:creationId xmlns:a16="http://schemas.microsoft.com/office/drawing/2014/main" id="{650EE083-35DD-4CEE-8C49-7B4094D97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5925" y="3200400"/>
          <a:ext cx="2038095" cy="723810"/>
        </a:xfrm>
        <a:prstGeom prst="rect">
          <a:avLst/>
        </a:prstGeom>
      </xdr:spPr>
    </xdr:pic>
    <xdr:clientData/>
  </xdr:oneCellAnchor>
  <xdr:twoCellAnchor>
    <xdr:from>
      <xdr:col>7</xdr:col>
      <xdr:colOff>171450</xdr:colOff>
      <xdr:row>17</xdr:row>
      <xdr:rowOff>114300</xdr:rowOff>
    </xdr:from>
    <xdr:to>
      <xdr:col>8</xdr:col>
      <xdr:colOff>342900</xdr:colOff>
      <xdr:row>20</xdr:row>
      <xdr:rowOff>57150</xdr:rowOff>
    </xdr:to>
    <xdr:sp macro="" textlink="">
      <xdr:nvSpPr>
        <xdr:cNvPr id="5" name="Seta: para a Esquerda 4">
          <a:extLst>
            <a:ext uri="{FF2B5EF4-FFF2-40B4-BE49-F238E27FC236}">
              <a16:creationId xmlns:a16="http://schemas.microsoft.com/office/drawing/2014/main" id="{F861B408-90D6-40F6-B9B3-1B1539F17E9C}"/>
            </a:ext>
          </a:extLst>
        </xdr:cNvPr>
        <xdr:cNvSpPr/>
      </xdr:nvSpPr>
      <xdr:spPr>
        <a:xfrm>
          <a:off x="4438650" y="3352800"/>
          <a:ext cx="781050" cy="5143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523875</xdr:colOff>
      <xdr:row>16</xdr:row>
      <xdr:rowOff>66675</xdr:rowOff>
    </xdr:from>
    <xdr:to>
      <xdr:col>15</xdr:col>
      <xdr:colOff>542925</xdr:colOff>
      <xdr:row>21</xdr:row>
      <xdr:rowOff>66675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48E88C56-F428-4CC3-9EEB-083A9FCE6A5C}"/>
            </a:ext>
          </a:extLst>
        </xdr:cNvPr>
        <xdr:cNvSpPr/>
      </xdr:nvSpPr>
      <xdr:spPr>
        <a:xfrm>
          <a:off x="7839075" y="3114675"/>
          <a:ext cx="1847850" cy="95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Sigma</a:t>
          </a:r>
          <a:r>
            <a:rPr lang="pt-BR" sz="1100" baseline="0"/>
            <a:t> (somatorio) : é a matriz de variancia covariancia</a:t>
          </a:r>
        </a:p>
        <a:p>
          <a:pPr algn="l"/>
          <a:r>
            <a:rPr lang="pt-BR" sz="1100" baseline="0"/>
            <a:t>w_mkt = dado no enunciado</a:t>
          </a:r>
        </a:p>
        <a:p>
          <a:pPr algn="l"/>
          <a:r>
            <a:rPr lang="pt-BR" sz="1100" baseline="0"/>
            <a:t>lamdba: Coeficiente de aversão ao risco.</a:t>
          </a:r>
          <a:endParaRPr lang="pt-BR" sz="1100"/>
        </a:p>
      </xdr:txBody>
    </xdr:sp>
    <xdr:clientData/>
  </xdr:twoCellAnchor>
  <xdr:twoCellAnchor>
    <xdr:from>
      <xdr:col>10</xdr:col>
      <xdr:colOff>504825</xdr:colOff>
      <xdr:row>27</xdr:row>
      <xdr:rowOff>142875</xdr:rowOff>
    </xdr:from>
    <xdr:to>
      <xdr:col>14</xdr:col>
      <xdr:colOff>219075</xdr:colOff>
      <xdr:row>31</xdr:row>
      <xdr:rowOff>152400</xdr:rowOff>
    </xdr:to>
    <xdr:sp macro="" textlink="">
      <xdr:nvSpPr>
        <xdr:cNvPr id="7" name="Seta: para Cima 6">
          <a:extLst>
            <a:ext uri="{FF2B5EF4-FFF2-40B4-BE49-F238E27FC236}">
              <a16:creationId xmlns:a16="http://schemas.microsoft.com/office/drawing/2014/main" id="{74CD352C-162D-4564-80A9-C963222794E7}"/>
            </a:ext>
          </a:extLst>
        </xdr:cNvPr>
        <xdr:cNvSpPr/>
      </xdr:nvSpPr>
      <xdr:spPr>
        <a:xfrm>
          <a:off x="6600825" y="5286375"/>
          <a:ext cx="2152650" cy="771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Omega = P S P'</a:t>
          </a:r>
        </a:p>
        <a:p>
          <a:pPr algn="l"/>
          <a:r>
            <a:rPr lang="pt-BR" sz="1100"/>
            <a:t>(tau=1)</a:t>
          </a:r>
        </a:p>
      </xdr:txBody>
    </xdr:sp>
    <xdr:clientData/>
  </xdr:twoCellAnchor>
  <xdr:twoCellAnchor>
    <xdr:from>
      <xdr:col>9</xdr:col>
      <xdr:colOff>295274</xdr:colOff>
      <xdr:row>24</xdr:row>
      <xdr:rowOff>66675</xdr:rowOff>
    </xdr:from>
    <xdr:to>
      <xdr:col>11</xdr:col>
      <xdr:colOff>57149</xdr:colOff>
      <xdr:row>27</xdr:row>
      <xdr:rowOff>171450</xdr:rowOff>
    </xdr:to>
    <xdr:sp macro="" textlink="">
      <xdr:nvSpPr>
        <xdr:cNvPr id="8" name="Seta: para a Esquerda 7">
          <a:extLst>
            <a:ext uri="{FF2B5EF4-FFF2-40B4-BE49-F238E27FC236}">
              <a16:creationId xmlns:a16="http://schemas.microsoft.com/office/drawing/2014/main" id="{F080F425-CDD1-4890-8FE7-E5E31CA70878}"/>
            </a:ext>
          </a:extLst>
        </xdr:cNvPr>
        <xdr:cNvSpPr/>
      </xdr:nvSpPr>
      <xdr:spPr>
        <a:xfrm>
          <a:off x="5781674" y="4638675"/>
          <a:ext cx="981075" cy="6762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Diagonalizar</a:t>
          </a:r>
        </a:p>
      </xdr:txBody>
    </xdr:sp>
    <xdr:clientData/>
  </xdr:twoCellAnchor>
  <xdr:twoCellAnchor>
    <xdr:from>
      <xdr:col>2</xdr:col>
      <xdr:colOff>171450</xdr:colOff>
      <xdr:row>45</xdr:row>
      <xdr:rowOff>76200</xdr:rowOff>
    </xdr:from>
    <xdr:to>
      <xdr:col>5</xdr:col>
      <xdr:colOff>266700</xdr:colOff>
      <xdr:row>49</xdr:row>
      <xdr:rowOff>161925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0E6189DC-872F-4BFD-82FF-2F8C681542D1}"/>
            </a:ext>
          </a:extLst>
        </xdr:cNvPr>
        <xdr:cNvSpPr/>
      </xdr:nvSpPr>
      <xdr:spPr>
        <a:xfrm>
          <a:off x="1390650" y="8648700"/>
          <a:ext cx="1924050" cy="847725"/>
        </a:xfrm>
        <a:prstGeom prst="ellipse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180976</xdr:colOff>
      <xdr:row>45</xdr:row>
      <xdr:rowOff>95250</xdr:rowOff>
    </xdr:from>
    <xdr:to>
      <xdr:col>10</xdr:col>
      <xdr:colOff>476251</xdr:colOff>
      <xdr:row>49</xdr:row>
      <xdr:rowOff>180975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26EBA6C3-2C11-41E8-873C-F6C23D165A82}"/>
            </a:ext>
          </a:extLst>
        </xdr:cNvPr>
        <xdr:cNvSpPr/>
      </xdr:nvSpPr>
      <xdr:spPr>
        <a:xfrm>
          <a:off x="3838576" y="8667750"/>
          <a:ext cx="2733675" cy="847725"/>
        </a:xfrm>
        <a:prstGeom prst="ellipse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495300</xdr:colOff>
      <xdr:row>28</xdr:row>
      <xdr:rowOff>95250</xdr:rowOff>
    </xdr:from>
    <xdr:to>
      <xdr:col>9</xdr:col>
      <xdr:colOff>171450</xdr:colOff>
      <xdr:row>35</xdr:row>
      <xdr:rowOff>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28B9ECBE-D09B-4C91-8DDD-1A76A741D329}"/>
            </a:ext>
          </a:extLst>
        </xdr:cNvPr>
        <xdr:cNvSpPr/>
      </xdr:nvSpPr>
      <xdr:spPr>
        <a:xfrm>
          <a:off x="4762500" y="5429250"/>
          <a:ext cx="895350" cy="1238250"/>
        </a:xfrm>
        <a:prstGeom prst="ellipse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171450</xdr:colOff>
      <xdr:row>40</xdr:row>
      <xdr:rowOff>57150</xdr:rowOff>
    </xdr:from>
    <xdr:to>
      <xdr:col>3</xdr:col>
      <xdr:colOff>895350</xdr:colOff>
      <xdr:row>45</xdr:row>
      <xdr:rowOff>76200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B663BC7A-89E6-4B30-8314-0BDBCFAAE66D}"/>
            </a:ext>
          </a:extLst>
        </xdr:cNvPr>
        <xdr:cNvCxnSpPr>
          <a:stCxn id="9" idx="0"/>
          <a:endCxn id="16" idx="4"/>
        </xdr:cNvCxnSpPr>
      </xdr:nvCxnSpPr>
      <xdr:spPr>
        <a:xfrm flipH="1" flipV="1">
          <a:off x="2000250" y="7677150"/>
          <a:ext cx="438150" cy="9715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228601</xdr:colOff>
      <xdr:row>35</xdr:row>
      <xdr:rowOff>0</xdr:rowOff>
    </xdr:from>
    <xdr:to>
      <xdr:col>8</xdr:col>
      <xdr:colOff>333375</xdr:colOff>
      <xdr:row>45</xdr:row>
      <xdr:rowOff>95250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002FF32B-94CE-4FAC-B6E7-821444C3353A}"/>
            </a:ext>
          </a:extLst>
        </xdr:cNvPr>
        <xdr:cNvCxnSpPr>
          <a:stCxn id="10" idx="0"/>
          <a:endCxn id="11" idx="4"/>
        </xdr:cNvCxnSpPr>
      </xdr:nvCxnSpPr>
      <xdr:spPr>
        <a:xfrm flipV="1">
          <a:off x="5105401" y="6667500"/>
          <a:ext cx="104774" cy="2000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28</xdr:row>
      <xdr:rowOff>142875</xdr:rowOff>
    </xdr:from>
    <xdr:to>
      <xdr:col>7</xdr:col>
      <xdr:colOff>304800</xdr:colOff>
      <xdr:row>34</xdr:row>
      <xdr:rowOff>47625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E7CF443B-682E-4AD2-8D76-FD963F7EE61E}"/>
            </a:ext>
          </a:extLst>
        </xdr:cNvPr>
        <xdr:cNvSpPr/>
      </xdr:nvSpPr>
      <xdr:spPr>
        <a:xfrm>
          <a:off x="3438525" y="5476875"/>
          <a:ext cx="1133475" cy="1047750"/>
        </a:xfrm>
        <a:prstGeom prst="ellipse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361950</xdr:colOff>
      <xdr:row>35</xdr:row>
      <xdr:rowOff>19050</xdr:rowOff>
    </xdr:from>
    <xdr:to>
      <xdr:col>7</xdr:col>
      <xdr:colOff>276225</xdr:colOff>
      <xdr:row>40</xdr:row>
      <xdr:rowOff>123825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AF542B7D-24F2-45DD-B640-2357A00FCE95}"/>
            </a:ext>
          </a:extLst>
        </xdr:cNvPr>
        <xdr:cNvSpPr/>
      </xdr:nvSpPr>
      <xdr:spPr>
        <a:xfrm>
          <a:off x="3409950" y="6686550"/>
          <a:ext cx="1133475" cy="1057275"/>
        </a:xfrm>
        <a:prstGeom prst="ellipse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457200</xdr:colOff>
      <xdr:row>35</xdr:row>
      <xdr:rowOff>180975</xdr:rowOff>
    </xdr:from>
    <xdr:to>
      <xdr:col>5</xdr:col>
      <xdr:colOff>104775</xdr:colOff>
      <xdr:row>40</xdr:row>
      <xdr:rowOff>57150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EA27E8A9-0893-4E94-BA17-931A09B3F943}"/>
            </a:ext>
          </a:extLst>
        </xdr:cNvPr>
        <xdr:cNvSpPr/>
      </xdr:nvSpPr>
      <xdr:spPr>
        <a:xfrm>
          <a:off x="457200" y="6848475"/>
          <a:ext cx="2695575" cy="828675"/>
        </a:xfrm>
        <a:prstGeom prst="ellipse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347664</xdr:colOff>
      <xdr:row>28</xdr:row>
      <xdr:rowOff>95250</xdr:rowOff>
    </xdr:from>
    <xdr:to>
      <xdr:col>8</xdr:col>
      <xdr:colOff>333376</xdr:colOff>
      <xdr:row>28</xdr:row>
      <xdr:rowOff>142875</xdr:rowOff>
    </xdr:to>
    <xdr:cxnSp macro="">
      <xdr:nvCxnSpPr>
        <xdr:cNvPr id="17" name="Conector: Curvo 16">
          <a:extLst>
            <a:ext uri="{FF2B5EF4-FFF2-40B4-BE49-F238E27FC236}">
              <a16:creationId xmlns:a16="http://schemas.microsoft.com/office/drawing/2014/main" id="{C8BECDA9-A082-4691-A268-94CEF1C0CB7E}"/>
            </a:ext>
          </a:extLst>
        </xdr:cNvPr>
        <xdr:cNvCxnSpPr>
          <a:stCxn id="14" idx="0"/>
          <a:endCxn id="11" idx="0"/>
        </xdr:cNvCxnSpPr>
      </xdr:nvCxnSpPr>
      <xdr:spPr>
        <a:xfrm rot="5400000" flipH="1" flipV="1">
          <a:off x="4583907" y="4850607"/>
          <a:ext cx="47625" cy="1204912"/>
        </a:xfrm>
        <a:prstGeom prst="curvedConnector3">
          <a:avLst>
            <a:gd name="adj1" fmla="val 58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31</xdr:row>
      <xdr:rowOff>133350</xdr:rowOff>
    </xdr:from>
    <xdr:to>
      <xdr:col>7</xdr:col>
      <xdr:colOff>495300</xdr:colOff>
      <xdr:row>37</xdr:row>
      <xdr:rowOff>157163</xdr:rowOff>
    </xdr:to>
    <xdr:cxnSp macro="">
      <xdr:nvCxnSpPr>
        <xdr:cNvPr id="18" name="Conector: Curvo 17">
          <a:extLst>
            <a:ext uri="{FF2B5EF4-FFF2-40B4-BE49-F238E27FC236}">
              <a16:creationId xmlns:a16="http://schemas.microsoft.com/office/drawing/2014/main" id="{BF1DAD36-4A44-479E-BD4C-38F445F7943F}"/>
            </a:ext>
          </a:extLst>
        </xdr:cNvPr>
        <xdr:cNvCxnSpPr>
          <a:stCxn id="15" idx="6"/>
          <a:endCxn id="11" idx="2"/>
        </xdr:cNvCxnSpPr>
      </xdr:nvCxnSpPr>
      <xdr:spPr>
        <a:xfrm flipV="1">
          <a:off x="4543425" y="6038850"/>
          <a:ext cx="219075" cy="116681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34</xdr:row>
      <xdr:rowOff>123825</xdr:rowOff>
    </xdr:from>
    <xdr:to>
      <xdr:col>10</xdr:col>
      <xdr:colOff>952500</xdr:colOff>
      <xdr:row>41</xdr:row>
      <xdr:rowOff>28575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24232ED5-9834-4FBE-AC4E-7C768B50C519}"/>
            </a:ext>
          </a:extLst>
        </xdr:cNvPr>
        <xdr:cNvSpPr/>
      </xdr:nvSpPr>
      <xdr:spPr>
        <a:xfrm>
          <a:off x="6153150" y="6600825"/>
          <a:ext cx="552450" cy="1238250"/>
        </a:xfrm>
        <a:prstGeom prst="ellipse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408288</xdr:colOff>
      <xdr:row>39</xdr:row>
      <xdr:rowOff>124659</xdr:rowOff>
    </xdr:from>
    <xdr:to>
      <xdr:col>10</xdr:col>
      <xdr:colOff>504824</xdr:colOff>
      <xdr:row>41</xdr:row>
      <xdr:rowOff>28575</xdr:rowOff>
    </xdr:to>
    <xdr:cxnSp macro="">
      <xdr:nvCxnSpPr>
        <xdr:cNvPr id="20" name="Conector: Curvo 19">
          <a:extLst>
            <a:ext uri="{FF2B5EF4-FFF2-40B4-BE49-F238E27FC236}">
              <a16:creationId xmlns:a16="http://schemas.microsoft.com/office/drawing/2014/main" id="{811544BF-E1D7-4BB6-8CE0-6A9C408AB45F}"/>
            </a:ext>
          </a:extLst>
        </xdr:cNvPr>
        <xdr:cNvCxnSpPr>
          <a:stCxn id="16" idx="5"/>
          <a:endCxn id="19" idx="4"/>
        </xdr:cNvCxnSpPr>
      </xdr:nvCxnSpPr>
      <xdr:spPr>
        <a:xfrm rot="16200000" flipH="1">
          <a:off x="4581298" y="5819549"/>
          <a:ext cx="284916" cy="3754136"/>
        </a:xfrm>
        <a:prstGeom prst="curvedConnector3">
          <a:avLst>
            <a:gd name="adj1" fmla="val 1752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31</xdr:row>
      <xdr:rowOff>133350</xdr:rowOff>
    </xdr:from>
    <xdr:to>
      <xdr:col>10</xdr:col>
      <xdr:colOff>504825</xdr:colOff>
      <xdr:row>34</xdr:row>
      <xdr:rowOff>123825</xdr:rowOff>
    </xdr:to>
    <xdr:cxnSp macro="">
      <xdr:nvCxnSpPr>
        <xdr:cNvPr id="21" name="Conector: Curvo 20">
          <a:extLst>
            <a:ext uri="{FF2B5EF4-FFF2-40B4-BE49-F238E27FC236}">
              <a16:creationId xmlns:a16="http://schemas.microsoft.com/office/drawing/2014/main" id="{D9554482-BC77-4ECB-A794-02574321D0DF}"/>
            </a:ext>
          </a:extLst>
        </xdr:cNvPr>
        <xdr:cNvCxnSpPr>
          <a:stCxn id="11" idx="6"/>
          <a:endCxn id="19" idx="0"/>
        </xdr:cNvCxnSpPr>
      </xdr:nvCxnSpPr>
      <xdr:spPr>
        <a:xfrm>
          <a:off x="5657850" y="6038850"/>
          <a:ext cx="942975" cy="561975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1028700</xdr:colOff>
      <xdr:row>34</xdr:row>
      <xdr:rowOff>114301</xdr:rowOff>
    </xdr:from>
    <xdr:to>
      <xdr:col>16</xdr:col>
      <xdr:colOff>161925</xdr:colOff>
      <xdr:row>38</xdr:row>
      <xdr:rowOff>1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50617799-650B-4B89-AEA8-246AE06A86DD}"/>
            </a:ext>
          </a:extLst>
        </xdr:cNvPr>
        <xdr:cNvSpPr/>
      </xdr:nvSpPr>
      <xdr:spPr>
        <a:xfrm>
          <a:off x="9144000" y="6591301"/>
          <a:ext cx="771525" cy="647700"/>
        </a:xfrm>
        <a:prstGeom prst="ellipse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266700</xdr:colOff>
      <xdr:row>34</xdr:row>
      <xdr:rowOff>180975</xdr:rowOff>
    </xdr:from>
    <xdr:to>
      <xdr:col>13</xdr:col>
      <xdr:colOff>142875</xdr:colOff>
      <xdr:row>41</xdr:row>
      <xdr:rowOff>85725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924B5342-4A75-4D44-BD3D-FA0CE8646307}"/>
            </a:ext>
          </a:extLst>
        </xdr:cNvPr>
        <xdr:cNvSpPr/>
      </xdr:nvSpPr>
      <xdr:spPr>
        <a:xfrm>
          <a:off x="6972300" y="6657975"/>
          <a:ext cx="1095375" cy="1238250"/>
        </a:xfrm>
        <a:prstGeom prst="ellipse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821379</xdr:colOff>
      <xdr:row>34</xdr:row>
      <xdr:rowOff>114302</xdr:rowOff>
    </xdr:from>
    <xdr:to>
      <xdr:col>15</xdr:col>
      <xdr:colOff>323850</xdr:colOff>
      <xdr:row>35</xdr:row>
      <xdr:rowOff>123272</xdr:rowOff>
    </xdr:to>
    <xdr:cxnSp macro="">
      <xdr:nvCxnSpPr>
        <xdr:cNvPr id="24" name="Conector: Curvo 23">
          <a:extLst>
            <a:ext uri="{FF2B5EF4-FFF2-40B4-BE49-F238E27FC236}">
              <a16:creationId xmlns:a16="http://schemas.microsoft.com/office/drawing/2014/main" id="{C9932CE2-EAA1-4EDE-96D4-97E820F3F5E1}"/>
            </a:ext>
          </a:extLst>
        </xdr:cNvPr>
        <xdr:cNvCxnSpPr>
          <a:stCxn id="19" idx="7"/>
          <a:endCxn id="22" idx="0"/>
        </xdr:cNvCxnSpPr>
      </xdr:nvCxnSpPr>
      <xdr:spPr>
        <a:xfrm rot="5400000" flipH="1" flipV="1">
          <a:off x="7988105" y="5311026"/>
          <a:ext cx="199470" cy="2760021"/>
        </a:xfrm>
        <a:prstGeom prst="curvedConnector3">
          <a:avLst>
            <a:gd name="adj1" fmla="val 20938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11754</xdr:colOff>
      <xdr:row>38</xdr:row>
      <xdr:rowOff>1</xdr:rowOff>
    </xdr:from>
    <xdr:to>
      <xdr:col>15</xdr:col>
      <xdr:colOff>323850</xdr:colOff>
      <xdr:row>40</xdr:row>
      <xdr:rowOff>86279</xdr:rowOff>
    </xdr:to>
    <xdr:cxnSp macro="">
      <xdr:nvCxnSpPr>
        <xdr:cNvPr id="25" name="Conector: Curvo 24">
          <a:extLst>
            <a:ext uri="{FF2B5EF4-FFF2-40B4-BE49-F238E27FC236}">
              <a16:creationId xmlns:a16="http://schemas.microsoft.com/office/drawing/2014/main" id="{CE2DF3AD-C762-41C6-8B21-0FE7336395C6}"/>
            </a:ext>
          </a:extLst>
        </xdr:cNvPr>
        <xdr:cNvCxnSpPr>
          <a:stCxn id="22" idx="4"/>
          <a:endCxn id="23" idx="5"/>
        </xdr:cNvCxnSpPr>
      </xdr:nvCxnSpPr>
      <xdr:spPr>
        <a:xfrm rot="5400000">
          <a:off x="8468563" y="6706992"/>
          <a:ext cx="467278" cy="1531296"/>
        </a:xfrm>
        <a:prstGeom prst="curvedConnector3">
          <a:avLst>
            <a:gd name="adj1" fmla="val 1880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baldi/Downloads/Monitoria2_resoluca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"/>
      <sheetName val="Nelson-Svensson-Siegel"/>
      <sheetName val="Q5"/>
    </sheetNames>
    <sheetDataSet>
      <sheetData sheetId="0"/>
      <sheetData sheetId="1">
        <row r="4">
          <cell r="I4">
            <v>1</v>
          </cell>
        </row>
        <row r="5">
          <cell r="I5">
            <v>2</v>
          </cell>
        </row>
        <row r="6">
          <cell r="I6">
            <v>3</v>
          </cell>
        </row>
        <row r="7">
          <cell r="I7">
            <v>4</v>
          </cell>
        </row>
        <row r="8">
          <cell r="I8">
            <v>5</v>
          </cell>
        </row>
        <row r="9">
          <cell r="I9">
            <v>6</v>
          </cell>
        </row>
        <row r="10">
          <cell r="I10">
            <v>7</v>
          </cell>
        </row>
        <row r="11">
          <cell r="I11">
            <v>8</v>
          </cell>
        </row>
        <row r="12">
          <cell r="I12">
            <v>9</v>
          </cell>
        </row>
        <row r="13">
          <cell r="I13">
            <v>10</v>
          </cell>
        </row>
        <row r="14">
          <cell r="I14">
            <v>11</v>
          </cell>
        </row>
        <row r="15">
          <cell r="I15">
            <v>12</v>
          </cell>
        </row>
        <row r="16">
          <cell r="I16">
            <v>13</v>
          </cell>
        </row>
        <row r="17">
          <cell r="I17">
            <v>14</v>
          </cell>
        </row>
        <row r="18">
          <cell r="I18">
            <v>15</v>
          </cell>
        </row>
        <row r="19">
          <cell r="I19">
            <v>16</v>
          </cell>
        </row>
        <row r="20">
          <cell r="I20">
            <v>17</v>
          </cell>
        </row>
        <row r="21">
          <cell r="I21">
            <v>18</v>
          </cell>
        </row>
        <row r="22">
          <cell r="I22">
            <v>19</v>
          </cell>
        </row>
        <row r="23">
          <cell r="I23">
            <v>20</v>
          </cell>
        </row>
        <row r="24">
          <cell r="I24">
            <v>21</v>
          </cell>
        </row>
        <row r="25">
          <cell r="I25">
            <v>22</v>
          </cell>
        </row>
        <row r="26">
          <cell r="I26">
            <v>23</v>
          </cell>
        </row>
        <row r="27">
          <cell r="I27">
            <v>24</v>
          </cell>
        </row>
        <row r="28">
          <cell r="I28">
            <v>25</v>
          </cell>
        </row>
        <row r="29">
          <cell r="I29">
            <v>26</v>
          </cell>
        </row>
        <row r="30">
          <cell r="I30">
            <v>27</v>
          </cell>
        </row>
        <row r="31">
          <cell r="I31">
            <v>28</v>
          </cell>
        </row>
        <row r="32">
          <cell r="I32">
            <v>29</v>
          </cell>
        </row>
        <row r="33">
          <cell r="I33">
            <v>30</v>
          </cell>
        </row>
        <row r="34">
          <cell r="I34">
            <v>31</v>
          </cell>
        </row>
        <row r="35">
          <cell r="I35">
            <v>32</v>
          </cell>
        </row>
        <row r="36">
          <cell r="I36">
            <v>33</v>
          </cell>
        </row>
        <row r="37">
          <cell r="I37">
            <v>34</v>
          </cell>
        </row>
        <row r="38">
          <cell r="I38">
            <v>35</v>
          </cell>
        </row>
        <row r="39">
          <cell r="I39">
            <v>36</v>
          </cell>
        </row>
        <row r="40">
          <cell r="I40">
            <v>37</v>
          </cell>
        </row>
        <row r="41">
          <cell r="I41">
            <v>38</v>
          </cell>
        </row>
        <row r="42">
          <cell r="I42">
            <v>39</v>
          </cell>
        </row>
        <row r="43">
          <cell r="I43">
            <v>40</v>
          </cell>
        </row>
        <row r="44">
          <cell r="I44">
            <v>41</v>
          </cell>
        </row>
        <row r="45">
          <cell r="I45">
            <v>42</v>
          </cell>
        </row>
        <row r="46">
          <cell r="I46">
            <v>43</v>
          </cell>
        </row>
        <row r="47">
          <cell r="I47">
            <v>44</v>
          </cell>
        </row>
        <row r="48">
          <cell r="I48">
            <v>45</v>
          </cell>
        </row>
        <row r="49">
          <cell r="I49">
            <v>46</v>
          </cell>
        </row>
        <row r="50">
          <cell r="I50">
            <v>47</v>
          </cell>
        </row>
        <row r="51">
          <cell r="I51">
            <v>48</v>
          </cell>
        </row>
        <row r="52">
          <cell r="I52">
            <v>49</v>
          </cell>
        </row>
        <row r="53">
          <cell r="I53">
            <v>50</v>
          </cell>
        </row>
        <row r="54">
          <cell r="I54">
            <v>51</v>
          </cell>
        </row>
        <row r="55">
          <cell r="I55">
            <v>52</v>
          </cell>
        </row>
        <row r="56">
          <cell r="I56">
            <v>53</v>
          </cell>
        </row>
        <row r="57">
          <cell r="I57">
            <v>54</v>
          </cell>
        </row>
        <row r="58">
          <cell r="I58">
            <v>55</v>
          </cell>
        </row>
        <row r="59">
          <cell r="I59">
            <v>56</v>
          </cell>
        </row>
        <row r="60">
          <cell r="I60">
            <v>57</v>
          </cell>
        </row>
        <row r="61">
          <cell r="I61">
            <v>58</v>
          </cell>
        </row>
        <row r="62">
          <cell r="I62">
            <v>59</v>
          </cell>
        </row>
        <row r="63">
          <cell r="I63">
            <v>60</v>
          </cell>
        </row>
        <row r="64">
          <cell r="I64">
            <v>61</v>
          </cell>
        </row>
        <row r="65">
          <cell r="I65">
            <v>62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7257-E44C-4730-82AF-B7FD1014298B}">
  <dimension ref="A1:T40"/>
  <sheetViews>
    <sheetView tabSelected="1" workbookViewId="0">
      <selection activeCell="R24" sqref="R24"/>
    </sheetView>
  </sheetViews>
  <sheetFormatPr defaultRowHeight="15.75" x14ac:dyDescent="0.25"/>
  <cols>
    <col min="1" max="1" width="9.140625" style="1"/>
    <col min="2" max="2" width="14.42578125" style="1" bestFit="1" customWidth="1"/>
    <col min="3" max="3" width="6.140625" style="1" customWidth="1"/>
    <col min="4" max="4" width="14.42578125" style="1" bestFit="1" customWidth="1"/>
    <col min="5" max="5" width="12" style="1" bestFit="1" customWidth="1"/>
    <col min="6" max="9" width="9.140625" style="1"/>
    <col min="10" max="10" width="6.140625" style="1" customWidth="1"/>
    <col min="11" max="11" width="14.42578125" style="1" bestFit="1" customWidth="1"/>
    <col min="12" max="12" width="6.140625" style="1" customWidth="1"/>
    <col min="13" max="13" width="9.140625" style="1"/>
    <col min="14" max="14" width="6.140625" style="1" customWidth="1"/>
    <col min="15" max="15" width="17.28515625" style="1" bestFit="1" customWidth="1"/>
    <col min="16" max="16" width="9.140625" style="1"/>
    <col min="17" max="17" width="14.28515625" style="1" bestFit="1" customWidth="1"/>
    <col min="18" max="16384" width="9.140625" style="1"/>
  </cols>
  <sheetData>
    <row r="1" spans="1:20" x14ac:dyDescent="0.25">
      <c r="B1" s="5" t="s">
        <v>31</v>
      </c>
      <c r="C1" s="5"/>
      <c r="D1" s="5" t="s">
        <v>30</v>
      </c>
      <c r="E1" s="5"/>
      <c r="F1" s="5"/>
      <c r="G1" s="5"/>
      <c r="I1" s="5" t="s">
        <v>29</v>
      </c>
      <c r="K1" s="5" t="s">
        <v>23</v>
      </c>
    </row>
    <row r="2" spans="1:20" x14ac:dyDescent="0.25">
      <c r="A2" s="8" t="s">
        <v>14</v>
      </c>
      <c r="B2" s="13">
        <v>10.33</v>
      </c>
      <c r="D2" s="13">
        <v>245.86239999999998</v>
      </c>
      <c r="E2" s="13">
        <v>120.14818816</v>
      </c>
      <c r="F2" s="13">
        <v>204.37426463999998</v>
      </c>
      <c r="G2" s="13">
        <v>191.16507200000001</v>
      </c>
      <c r="I2" s="13">
        <v>2</v>
      </c>
      <c r="K2" s="13">
        <v>10</v>
      </c>
      <c r="Q2" s="17"/>
      <c r="R2" s="16"/>
      <c r="S2" s="7"/>
      <c r="T2" s="15"/>
    </row>
    <row r="3" spans="1:20" x14ac:dyDescent="0.25">
      <c r="A3" s="8" t="s">
        <v>13</v>
      </c>
      <c r="B3" s="13">
        <v>11.12</v>
      </c>
      <c r="D3" s="13">
        <v>120.14818816</v>
      </c>
      <c r="E3" s="13">
        <v>469.58890000000008</v>
      </c>
      <c r="F3" s="13">
        <v>197.29098279000002</v>
      </c>
      <c r="G3" s="13">
        <v>194.29096632000002</v>
      </c>
      <c r="R3" s="16"/>
      <c r="S3" s="7"/>
      <c r="T3" s="15"/>
    </row>
    <row r="4" spans="1:20" x14ac:dyDescent="0.25">
      <c r="A4" s="8" t="s">
        <v>12</v>
      </c>
      <c r="B4" s="13">
        <v>12.19</v>
      </c>
      <c r="D4" s="13">
        <v>204.37426463999998</v>
      </c>
      <c r="E4" s="13">
        <v>197.29098279000002</v>
      </c>
      <c r="F4" s="13">
        <v>503.10489999999999</v>
      </c>
      <c r="G4" s="13">
        <v>264.87862889000002</v>
      </c>
      <c r="R4" s="16"/>
      <c r="S4" s="7"/>
      <c r="T4" s="15"/>
    </row>
    <row r="5" spans="1:20" x14ac:dyDescent="0.25">
      <c r="A5" s="8" t="s">
        <v>11</v>
      </c>
      <c r="B5" s="13">
        <v>11.64</v>
      </c>
      <c r="D5" s="13">
        <v>191.16507200000001</v>
      </c>
      <c r="E5" s="13">
        <v>194.29096632000002</v>
      </c>
      <c r="F5" s="13">
        <v>264.87862889000002</v>
      </c>
      <c r="G5" s="13">
        <v>500.41690000000006</v>
      </c>
      <c r="R5" s="16"/>
      <c r="S5" s="7"/>
      <c r="T5" s="15"/>
    </row>
    <row r="6" spans="1:20" x14ac:dyDescent="0.25">
      <c r="A6" s="8"/>
    </row>
    <row r="8" spans="1:20" x14ac:dyDescent="0.25">
      <c r="B8" s="5" t="s">
        <v>28</v>
      </c>
      <c r="D8" s="5" t="s">
        <v>27</v>
      </c>
      <c r="F8" s="14" t="s">
        <v>26</v>
      </c>
      <c r="G8" s="14"/>
      <c r="H8" s="14"/>
      <c r="I8" s="14"/>
      <c r="K8" s="5" t="s">
        <v>25</v>
      </c>
      <c r="M8" s="5" t="s">
        <v>24</v>
      </c>
      <c r="O8" s="5" t="s">
        <v>23</v>
      </c>
    </row>
    <row r="9" spans="1:20" x14ac:dyDescent="0.25">
      <c r="B9" s="13">
        <v>1</v>
      </c>
      <c r="D9" s="6">
        <f t="array" ref="D9:D12">B2:B5-I2*B9:B12</f>
        <v>8.33</v>
      </c>
      <c r="F9" s="4">
        <f t="array" ref="F9:I12">MINVERSE(D2:G5)</f>
        <v>7.0170246664383691E-3</v>
      </c>
      <c r="G9" s="4">
        <v>-3.6209604204542591E-4</v>
      </c>
      <c r="H9" s="4">
        <v>-1.9009890202697887E-3</v>
      </c>
      <c r="I9" s="4">
        <v>-1.5337744797424056E-3</v>
      </c>
      <c r="K9" s="6">
        <f t="array" ref="K9">MMULT(TRANSPOSE(D9:D12),MMULT(F9:I12,D9:D12))</f>
        <v>0.36427833628560546</v>
      </c>
      <c r="M9" s="12">
        <f t="array" ref="M9:M12">MMULT(F9:I12,D9:D12)*(K2-I2)/K9</f>
        <v>0.46102846918137591</v>
      </c>
      <c r="O9" s="11">
        <f t="array" ref="O9">MMULT(TRANSPOSE(M9:M12),B2:B5)+M15*I2</f>
        <v>10.000000000000002</v>
      </c>
    </row>
    <row r="10" spans="1:20" x14ac:dyDescent="0.25">
      <c r="B10" s="13">
        <v>1</v>
      </c>
      <c r="D10" s="6">
        <v>9.1199999999999992</v>
      </c>
      <c r="F10" s="4">
        <v>-3.6209604204542569E-4</v>
      </c>
      <c r="G10" s="4">
        <v>2.7245174082444305E-3</v>
      </c>
      <c r="H10" s="4">
        <v>-6.0613320998343463E-4</v>
      </c>
      <c r="I10" s="4">
        <v>-5.9865538208209352E-4</v>
      </c>
      <c r="M10" s="12">
        <v>0.21706047174211368</v>
      </c>
      <c r="O10"/>
    </row>
    <row r="11" spans="1:20" x14ac:dyDescent="0.25">
      <c r="B11" s="13">
        <v>1</v>
      </c>
      <c r="D11" s="6">
        <v>10.19</v>
      </c>
      <c r="F11" s="4">
        <v>-1.9009890202697887E-3</v>
      </c>
      <c r="G11" s="4">
        <v>-6.0613320998343452E-4</v>
      </c>
      <c r="H11" s="4">
        <v>3.4538606105993788E-3</v>
      </c>
      <c r="I11" s="4">
        <v>-8.6664729527586519E-4</v>
      </c>
      <c r="M11" s="12">
        <v>0.12028574276473643</v>
      </c>
      <c r="O11" s="5" t="s">
        <v>22</v>
      </c>
    </row>
    <row r="12" spans="1:20" x14ac:dyDescent="0.25">
      <c r="B12" s="13">
        <v>1</v>
      </c>
      <c r="D12" s="6">
        <v>9.64</v>
      </c>
      <c r="F12" s="4">
        <v>-1.5337744797424059E-3</v>
      </c>
      <c r="G12" s="4">
        <v>-5.9865538208209363E-4</v>
      </c>
      <c r="H12" s="4">
        <v>-8.6664729527586497E-4</v>
      </c>
      <c r="I12" s="4">
        <v>3.2754165353588503E-3</v>
      </c>
      <c r="M12" s="12">
        <v>9.8996849653360863E-2</v>
      </c>
      <c r="O12" s="11">
        <f t="array" ref="O12">MMULT(TRANSPOSE(M9:M12),MMULT(D2:G5,M9:M12))</f>
        <v>175.68983281460368</v>
      </c>
    </row>
    <row r="13" spans="1:20" x14ac:dyDescent="0.25">
      <c r="O13"/>
    </row>
    <row r="14" spans="1:20" x14ac:dyDescent="0.25">
      <c r="M14" s="5" t="s">
        <v>21</v>
      </c>
      <c r="N14" s="10"/>
      <c r="O14"/>
    </row>
    <row r="15" spans="1:20" x14ac:dyDescent="0.25">
      <c r="M15" s="9">
        <f>1-SUM(M9:M12)</f>
        <v>0.10262846665841308</v>
      </c>
      <c r="O15"/>
    </row>
    <row r="17" spans="2:13" x14ac:dyDescent="0.25">
      <c r="B17" s="5" t="s">
        <v>20</v>
      </c>
      <c r="D17" s="5" t="s">
        <v>19</v>
      </c>
      <c r="F17" s="5" t="s">
        <v>18</v>
      </c>
      <c r="G17" s="5"/>
    </row>
    <row r="18" spans="2:13" x14ac:dyDescent="0.25">
      <c r="B18" s="6">
        <v>1</v>
      </c>
      <c r="D18" s="6">
        <v>0.4</v>
      </c>
      <c r="F18" s="3">
        <f t="array" ref="F18:F21">B21*MMULT(D2:G5,D18:D21)</f>
        <v>8.8510882371261594</v>
      </c>
      <c r="G18" s="8" t="s">
        <v>14</v>
      </c>
    </row>
    <row r="19" spans="2:13" x14ac:dyDescent="0.25">
      <c r="D19" s="6">
        <v>0.3</v>
      </c>
      <c r="F19" s="3">
        <v>11.284579624616754</v>
      </c>
      <c r="G19" s="8" t="s">
        <v>13</v>
      </c>
    </row>
    <row r="20" spans="2:13" x14ac:dyDescent="0.25">
      <c r="B20" s="5" t="s">
        <v>17</v>
      </c>
      <c r="D20" s="6">
        <v>0.2</v>
      </c>
      <c r="F20" s="3">
        <v>12.205411743540326</v>
      </c>
      <c r="G20" s="8" t="s">
        <v>12</v>
      </c>
    </row>
    <row r="21" spans="2:13" x14ac:dyDescent="0.25">
      <c r="B21" s="6">
        <f>(O9-I2)/O12</f>
        <v>4.553479203570069E-2</v>
      </c>
      <c r="D21" s="6">
        <v>0.1</v>
      </c>
      <c r="F21" s="3">
        <v>10.8268409464494</v>
      </c>
      <c r="G21" s="8" t="s">
        <v>11</v>
      </c>
    </row>
    <row r="24" spans="2:13" x14ac:dyDescent="0.25">
      <c r="C24" s="7"/>
      <c r="D24" s="5" t="s">
        <v>16</v>
      </c>
    </row>
    <row r="25" spans="2:13" x14ac:dyDescent="0.25">
      <c r="B25" s="5" t="s">
        <v>15</v>
      </c>
      <c r="C25" s="7"/>
      <c r="D25" s="5" t="s">
        <v>14</v>
      </c>
      <c r="E25" s="5" t="s">
        <v>13</v>
      </c>
      <c r="F25" s="5" t="s">
        <v>12</v>
      </c>
      <c r="G25" s="5" t="s">
        <v>11</v>
      </c>
      <c r="I25" s="5" t="s">
        <v>10</v>
      </c>
      <c r="L25" s="5" t="s">
        <v>9</v>
      </c>
    </row>
    <row r="26" spans="2:13" x14ac:dyDescent="0.25">
      <c r="B26" s="6">
        <v>1</v>
      </c>
      <c r="C26" s="7"/>
      <c r="D26" s="6">
        <v>0</v>
      </c>
      <c r="E26" s="6">
        <f>-F26</f>
        <v>-1</v>
      </c>
      <c r="F26" s="6">
        <v>1</v>
      </c>
      <c r="G26" s="6">
        <v>0</v>
      </c>
      <c r="I26" s="6">
        <f>L26</f>
        <v>578.11183442000004</v>
      </c>
      <c r="J26" s="6">
        <v>0</v>
      </c>
      <c r="L26" s="6">
        <f t="array" ref="L26:M27">MMULT(MMULT(P,D2:G5),TRANSPOSE(P))*B18</f>
        <v>578.11183442000004</v>
      </c>
      <c r="M26" s="6">
        <v>13.638413909999983</v>
      </c>
    </row>
    <row r="27" spans="2:13" x14ac:dyDescent="0.25">
      <c r="B27" s="6">
        <v>1</v>
      </c>
      <c r="C27" s="7"/>
      <c r="D27" s="6">
        <v>1</v>
      </c>
      <c r="E27" s="6">
        <v>0</v>
      </c>
      <c r="F27" s="6">
        <v>0</v>
      </c>
      <c r="G27" s="6">
        <v>-1</v>
      </c>
      <c r="I27" s="6">
        <v>0</v>
      </c>
      <c r="J27" s="6">
        <f>M27</f>
        <v>363.94915600000002</v>
      </c>
      <c r="L27" s="6">
        <v>13.638413909999983</v>
      </c>
      <c r="M27" s="6">
        <v>363.94915600000002</v>
      </c>
    </row>
    <row r="30" spans="2:13" ht="18" x14ac:dyDescent="0.25">
      <c r="B30" s="5" t="s">
        <v>8</v>
      </c>
      <c r="G30" s="5" t="s">
        <v>7</v>
      </c>
      <c r="I30" s="5" t="s">
        <v>6</v>
      </c>
    </row>
    <row r="31" spans="2:13" x14ac:dyDescent="0.25">
      <c r="B31" s="2">
        <f t="array" ref="B31:E34">MMULT(TRANSPOSE(P),MMULT(MINVERSE(Omega),P))</f>
        <v>2.7476365407480157E-3</v>
      </c>
      <c r="C31" s="2">
        <v>0</v>
      </c>
      <c r="D31" s="2">
        <v>0</v>
      </c>
      <c r="E31" s="2">
        <v>-2.7476365407480157E-3</v>
      </c>
      <c r="G31" s="6">
        <f t="array" ref="G31:G34">MMULT(TRANSPOSE(D26:G27),MMULT(MINVERSE(Omega),B26:B27))</f>
        <v>2.7476365407480157E-3</v>
      </c>
      <c r="I31" s="2">
        <f>G31+G37</f>
        <v>2.0961553355028292E-2</v>
      </c>
    </row>
    <row r="32" spans="2:13" x14ac:dyDescent="0.25">
      <c r="B32" s="2">
        <v>0</v>
      </c>
      <c r="C32" s="2">
        <v>1.7297691215805433E-3</v>
      </c>
      <c r="D32" s="2">
        <v>-1.7297691215805433E-3</v>
      </c>
      <c r="E32" s="2">
        <v>0</v>
      </c>
      <c r="G32" s="6">
        <v>-1.7297691215805433E-3</v>
      </c>
      <c r="I32" s="2">
        <f>G32+G38</f>
        <v>1.1930668489129673E-2</v>
      </c>
    </row>
    <row r="33" spans="2:16" x14ac:dyDescent="0.25">
      <c r="B33" s="2">
        <v>0</v>
      </c>
      <c r="C33" s="2">
        <v>-1.7297691215805433E-3</v>
      </c>
      <c r="D33" s="2">
        <v>1.7297691215805433E-3</v>
      </c>
      <c r="E33" s="2">
        <v>0</v>
      </c>
      <c r="G33" s="6">
        <v>1.7297691215805433E-3</v>
      </c>
      <c r="I33" s="2">
        <f>G33+G39</f>
        <v>1.0836727528720683E-2</v>
      </c>
    </row>
    <row r="34" spans="2:16" x14ac:dyDescent="0.25">
      <c r="B34" s="2">
        <v>-2.7476365407480157E-3</v>
      </c>
      <c r="C34" s="2">
        <v>0</v>
      </c>
      <c r="D34" s="2">
        <v>0</v>
      </c>
      <c r="E34" s="2">
        <v>2.7476365407480157E-3</v>
      </c>
      <c r="G34" s="6">
        <v>-2.7476365407480157E-3</v>
      </c>
      <c r="I34" s="2">
        <f>G34+G40</f>
        <v>1.805842662822054E-3</v>
      </c>
    </row>
    <row r="36" spans="2:16" ht="18" x14ac:dyDescent="0.25">
      <c r="B36" s="5" t="s">
        <v>5</v>
      </c>
      <c r="G36" s="5" t="s">
        <v>4</v>
      </c>
      <c r="K36" s="5" t="s">
        <v>3</v>
      </c>
      <c r="M36" s="5" t="s">
        <v>2</v>
      </c>
      <c r="P36" s="1" t="s">
        <v>1</v>
      </c>
    </row>
    <row r="37" spans="2:16" ht="18" x14ac:dyDescent="0.25">
      <c r="B37" s="2">
        <f>(1/$B$18)*F9+B31</f>
        <v>9.7646612071863852E-3</v>
      </c>
      <c r="C37" s="2">
        <f>(1/$B$18)*G9+C31</f>
        <v>-3.6209604204542591E-4</v>
      </c>
      <c r="D37" s="2">
        <f>(1/$B$18)*H9+D31</f>
        <v>-1.9009890202697887E-3</v>
      </c>
      <c r="E37" s="2">
        <f>(1/$B$18)*I9+E31</f>
        <v>-4.2814110204904216E-3</v>
      </c>
      <c r="G37" s="4">
        <f t="array" ref="G37:G40">MMULT(F9:I12,F18:F21)*1/B18</f>
        <v>1.8213916814280275E-2</v>
      </c>
      <c r="K37" s="3">
        <f t="array" ref="K37:K40">MMULT(MINVERSE(B37:E40),I31:I34)</f>
        <v>9.0763838534329118</v>
      </c>
      <c r="M37" s="2">
        <f t="array" ref="M37:M40">MMULT(F9:I12,K37:K40)/B21</f>
        <v>0.48977232087134659</v>
      </c>
      <c r="P37" s="1" t="s">
        <v>0</v>
      </c>
    </row>
    <row r="38" spans="2:16" x14ac:dyDescent="0.25">
      <c r="B38" s="2">
        <f>(1/$B$18)*F10+B32</f>
        <v>-3.6209604204542569E-4</v>
      </c>
      <c r="C38" s="2">
        <f>(1/$B$18)*G10+C32</f>
        <v>4.4542865298249738E-3</v>
      </c>
      <c r="D38" s="2">
        <f>(1/$B$18)*H10+D32</f>
        <v>-2.335902331563978E-3</v>
      </c>
      <c r="E38" s="2">
        <f>(1/$B$18)*I10+E32</f>
        <v>-5.9865538208209352E-4</v>
      </c>
      <c r="G38" s="4">
        <v>1.3660437610710216E-2</v>
      </c>
      <c r="K38" s="3">
        <v>10.975986535635156</v>
      </c>
      <c r="M38" s="2">
        <v>0.29955521417007808</v>
      </c>
    </row>
    <row r="39" spans="2:16" x14ac:dyDescent="0.25">
      <c r="B39" s="2">
        <f>(1/$B$18)*F11+B33</f>
        <v>-1.9009890202697887E-3</v>
      </c>
      <c r="C39" s="2">
        <f>(1/$B$18)*G11+C33</f>
        <v>-2.3359023315639776E-3</v>
      </c>
      <c r="D39" s="2">
        <f>(1/$B$18)*H11+D33</f>
        <v>5.1836297321799221E-3</v>
      </c>
      <c r="E39" s="2">
        <f>(1/$B$18)*I11+E33</f>
        <v>-8.6664729527586519E-4</v>
      </c>
      <c r="G39" s="4">
        <v>9.1069584071401394E-3</v>
      </c>
      <c r="K39" s="3">
        <v>11.964277903533183</v>
      </c>
      <c r="M39" s="2">
        <v>0.20044478582992228</v>
      </c>
    </row>
    <row r="40" spans="2:16" x14ac:dyDescent="0.25">
      <c r="B40" s="2">
        <f>(1/$B$18)*F12+B34</f>
        <v>-4.2814110204904216E-3</v>
      </c>
      <c r="C40" s="2">
        <f>(1/$B$18)*G12+C34</f>
        <v>-5.9865538208209363E-4</v>
      </c>
      <c r="D40" s="2">
        <f>(1/$B$18)*H12+D34</f>
        <v>-8.6664729527586497E-4</v>
      </c>
      <c r="E40" s="2">
        <f>(1/$B$18)*I12+E34</f>
        <v>6.023053076106866E-3</v>
      </c>
      <c r="G40" s="4">
        <v>4.5534792035700697E-3</v>
      </c>
      <c r="K40" s="3">
        <v>9.5641220971258409</v>
      </c>
      <c r="M40" s="2">
        <v>1.0227679128653166E-2</v>
      </c>
    </row>
  </sheetData>
  <mergeCells count="1">
    <mergeCell ref="F8:I8"/>
  </mergeCells>
  <pageMargins left="0.511811024" right="0.511811024" top="0.78740157499999996" bottom="0.78740157499999996" header="0.31496062000000002" footer="0.31496062000000002"/>
  <pageSetup paperSize="9" orientation="landscape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Q1</vt:lpstr>
      <vt:lpstr>'Q1'!Area_de_impressao</vt:lpstr>
      <vt:lpstr>Omega</vt:lpstr>
      <vt:lpstr>P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2019-10-19T20:37:48Z</dcterms:created>
  <dcterms:modified xsi:type="dcterms:W3CDTF">2019-10-19T20:39:24Z</dcterms:modified>
</cp:coreProperties>
</file>