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as.malaga\Documents\Wealth Management\"/>
    </mc:Choice>
  </mc:AlternateContent>
  <bookViews>
    <workbookView xWindow="0" yWindow="0" windowWidth="25605" windowHeight="1837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M25" i="1" a="1"/>
  <c r="M25" i="1"/>
  <c r="M23" i="1" a="1"/>
  <c r="M23" i="1"/>
  <c r="M21" i="1" a="1"/>
  <c r="M21" i="1"/>
  <c r="M19" i="1" a="1"/>
  <c r="M19" i="1"/>
  <c r="G22" i="1" a="1"/>
  <c r="G22" i="1"/>
  <c r="H22" i="1"/>
  <c r="I22" i="1"/>
  <c r="J22" i="1"/>
  <c r="K22" i="1"/>
  <c r="G19" i="1" a="1"/>
  <c r="G19" i="1"/>
  <c r="H19" i="1"/>
  <c r="I19" i="1"/>
  <c r="J19" i="1"/>
  <c r="K19" i="1"/>
  <c r="A14" i="1" a="1"/>
  <c r="A14" i="1"/>
  <c r="B14" i="1"/>
  <c r="C14" i="1"/>
  <c r="D14" i="1"/>
  <c r="E14" i="1"/>
  <c r="A12" i="1" a="1"/>
  <c r="A12" i="1"/>
  <c r="B12" i="1"/>
  <c r="C12" i="1"/>
  <c r="D12" i="1"/>
  <c r="E12" i="1"/>
  <c r="G12" i="1" a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P16" i="1"/>
  <c r="P17" i="1"/>
  <c r="P8" i="1"/>
  <c r="P9" i="1"/>
  <c r="P10" i="1"/>
  <c r="K8" i="1"/>
  <c r="K7" i="1"/>
  <c r="K6" i="1"/>
  <c r="K5" i="1"/>
  <c r="J9" i="1"/>
  <c r="I9" i="1"/>
  <c r="H9" i="1"/>
  <c r="G9" i="1"/>
  <c r="E15" i="1"/>
  <c r="J8" i="1"/>
  <c r="I7" i="1"/>
  <c r="H6" i="1"/>
  <c r="G5" i="1"/>
  <c r="C34" i="1"/>
  <c r="C33" i="1"/>
  <c r="C32" i="1"/>
  <c r="C31" i="1"/>
  <c r="C29" i="1"/>
  <c r="P11" i="1"/>
  <c r="P12" i="1"/>
  <c r="P13" i="1"/>
  <c r="P14" i="1"/>
  <c r="P15" i="1"/>
  <c r="P18" i="1"/>
  <c r="P19" i="1"/>
  <c r="P20" i="1"/>
  <c r="P21" i="1"/>
  <c r="P22" i="1"/>
  <c r="P23" i="1"/>
  <c r="P24" i="1"/>
  <c r="J7" i="1"/>
  <c r="J6" i="1"/>
  <c r="I6" i="1"/>
  <c r="J5" i="1"/>
  <c r="I5" i="1"/>
  <c r="H5" i="1"/>
  <c r="P7" i="1"/>
  <c r="P25" i="1"/>
  <c r="P26" i="1"/>
  <c r="P27" i="1"/>
  <c r="P28" i="1"/>
  <c r="P29" i="1"/>
  <c r="P30" i="1"/>
  <c r="P31" i="1"/>
  <c r="P32" i="1"/>
  <c r="P33" i="1"/>
  <c r="P5" i="1"/>
  <c r="P4" i="1"/>
  <c r="P3" i="1"/>
  <c r="P2" i="1"/>
  <c r="O18" i="1"/>
  <c r="O27" i="1"/>
  <c r="O14" i="1"/>
  <c r="O6" i="1"/>
  <c r="O32" i="1"/>
  <c r="O25" i="1"/>
  <c r="O12" i="1"/>
  <c r="O4" i="1"/>
  <c r="O24" i="1"/>
  <c r="O31" i="1"/>
  <c r="O33" i="1"/>
  <c r="O29" i="1"/>
  <c r="O5" i="1"/>
  <c r="O30" i="1"/>
  <c r="O3" i="1"/>
  <c r="O26" i="1"/>
  <c r="O19" i="1"/>
  <c r="O15" i="1"/>
  <c r="O17" i="1"/>
  <c r="O13" i="1"/>
  <c r="O11" i="1"/>
  <c r="O8" i="1"/>
  <c r="O20" i="1"/>
  <c r="O10" i="1"/>
  <c r="O7" i="1"/>
  <c r="O28" i="1"/>
  <c r="O21" i="1"/>
  <c r="O23" i="1"/>
  <c r="O22" i="1"/>
  <c r="O2" i="1"/>
  <c r="O9" i="1"/>
  <c r="O16" i="1"/>
</calcChain>
</file>

<file path=xl/sharedStrings.xml><?xml version="1.0" encoding="utf-8"?>
<sst xmlns="http://schemas.openxmlformats.org/spreadsheetml/2006/main" count="18" uniqueCount="18">
  <si>
    <t>A</t>
  </si>
  <si>
    <t>z</t>
  </si>
  <si>
    <t>S</t>
  </si>
  <si>
    <r>
      <t>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</si>
  <si>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1'</t>
  </si>
  <si>
    <r>
      <t>1'S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</si>
  <si>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B</t>
  </si>
  <si>
    <r>
      <t>z'S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</si>
  <si>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t>z'</t>
  </si>
  <si>
    <t>C</t>
  </si>
  <si>
    <t>D</t>
  </si>
  <si>
    <t>Sigma</t>
  </si>
  <si>
    <t>E(rp)</t>
  </si>
  <si>
    <t>Imputs</t>
  </si>
  <si>
    <t>Cálculos</t>
  </si>
  <si>
    <t>jp</t>
  </si>
  <si>
    <t>uk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</si>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</sst>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Sheet1!$O$2:$O$33</c:f>
              <c:numCache>
                <c:formatCode>General</c:formatCode>
                <c:ptCount val="32"/>
                <c:pt idx="0">
                  <c:v>112.51211762902632</c:v>
                </c:pt>
                <c:pt idx="1">
                  <c:v>103.7472177565825</c:v>
                </c:pt>
                <c:pt idx="2">
                  <c:v>94.997192114770286</c:v>
                </c:pt>
                <c:pt idx="3">
                  <c:v>86.266566905982373</c:v>
                </c:pt>
                <c:pt idx="4">
                  <c:v>77.561893739084482</c:v>
                </c:pt>
                <c:pt idx="5">
                  <c:v>68.893010484639618</c:v>
                </c:pt>
                <c:pt idx="6">
                  <c:v>60.275361180794526</c:v>
                </c:pt>
                <c:pt idx="7">
                  <c:v>51.734554950330192</c:v>
                </c:pt>
                <c:pt idx="8">
                  <c:v>43.316070054163184</c:v>
                </c:pt>
                <c:pt idx="9">
                  <c:v>35.108010660824228</c:v>
                </c:pt>
                <c:pt idx="10">
                  <c:v>27.300835862274518</c:v>
                </c:pt>
                <c:pt idx="11">
                  <c:v>20.361031496270019</c:v>
                </c:pt>
                <c:pt idx="12">
                  <c:v>15.500977614340314</c:v>
                </c:pt>
                <c:pt idx="13">
                  <c:v>14.915151658746016</c:v>
                </c:pt>
                <c:pt idx="14">
                  <c:v>19.003050534096968</c:v>
                </c:pt>
                <c:pt idx="15">
                  <c:v>25.617237337277942</c:v>
                </c:pt>
                <c:pt idx="16">
                  <c:v>33.284268154525357</c:v>
                </c:pt>
                <c:pt idx="17">
                  <c:v>41.42360321079282</c:v>
                </c:pt>
                <c:pt idx="18">
                  <c:v>49.804217069872678</c:v>
                </c:pt>
                <c:pt idx="19">
                  <c:v>58.322190558274841</c:v>
                </c:pt>
                <c:pt idx="20">
                  <c:v>66.925096366635017</c:v>
                </c:pt>
                <c:pt idx="21">
                  <c:v>75.583939262557507</c:v>
                </c:pt>
                <c:pt idx="22">
                  <c:v>84.281480550613949</c:v>
                </c:pt>
                <c:pt idx="23">
                  <c:v>93.006864218486498</c:v>
                </c:pt>
                <c:pt idx="24">
                  <c:v>101.75292800850198</c:v>
                </c:pt>
                <c:pt idx="25">
                  <c:v>110.51476219693785</c:v>
                </c:pt>
                <c:pt idx="26">
                  <c:v>119.28889180130309</c:v>
                </c:pt>
                <c:pt idx="27">
                  <c:v>128.07278980921436</c:v>
                </c:pt>
                <c:pt idx="28">
                  <c:v>136.86457544025896</c:v>
                </c:pt>
                <c:pt idx="29">
                  <c:v>145.66282047923016</c:v>
                </c:pt>
                <c:pt idx="30">
                  <c:v>154.46642116680715</c:v>
                </c:pt>
                <c:pt idx="31">
                  <c:v>163.27451119140855</c:v>
                </c:pt>
              </c:numCache>
            </c:numRef>
          </c:xVal>
          <c:yVal>
            <c:numRef>
              <c:f>Sheet1!$P$2:$P$33</c:f>
              <c:numCache>
                <c:formatCode>General</c:formatCode>
                <c:ptCount val="32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DB-4622-9414-8C0C57932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09632"/>
        <c:axId val="124010192"/>
      </c:scatterChart>
      <c:valAx>
        <c:axId val="1240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10192"/>
        <c:crosses val="autoZero"/>
        <c:crossBetween val="midCat"/>
      </c:valAx>
      <c:valAx>
        <c:axId val="1240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25</xdr:row>
      <xdr:rowOff>161925</xdr:rowOff>
    </xdr:from>
    <xdr:to>
      <xdr:col>12</xdr:col>
      <xdr:colOff>433387</xdr:colOff>
      <xdr:row>39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</xdr:colOff>
      <xdr:row>17</xdr:row>
      <xdr:rowOff>209351</xdr:rowOff>
    </xdr:from>
    <xdr:to>
      <xdr:col>3</xdr:col>
      <xdr:colOff>361950</xdr:colOff>
      <xdr:row>26</xdr:row>
      <xdr:rowOff>85127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238301"/>
          <a:ext cx="2876549" cy="173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workbookViewId="0">
      <selection activeCell="E27" sqref="E27"/>
    </sheetView>
  </sheetViews>
  <sheetFormatPr defaultColWidth="11" defaultRowHeight="15.75" x14ac:dyDescent="0.25"/>
  <cols>
    <col min="13" max="13" width="11.875" bestFit="1" customWidth="1"/>
  </cols>
  <sheetData>
    <row r="1" spans="1:16" x14ac:dyDescent="0.25">
      <c r="O1" t="s">
        <v>11</v>
      </c>
      <c r="P1" t="s">
        <v>12</v>
      </c>
    </row>
    <row r="2" spans="1:16" x14ac:dyDescent="0.25">
      <c r="O2">
        <f>SQRT($M$19*P2^2-2*$M$21*P2+$M$23)/SQRT($M$25)</f>
        <v>112.51211762902632</v>
      </c>
      <c r="P2">
        <f t="shared" ref="P2:P4" si="0">P3-1</f>
        <v>-2</v>
      </c>
    </row>
    <row r="3" spans="1:16" x14ac:dyDescent="0.25">
      <c r="D3" t="s">
        <v>13</v>
      </c>
      <c r="O3">
        <f>SQRT($M$19*P3^2-2*$M$21*P3+$M$23)/SQRT($M$25)</f>
        <v>103.7472177565825</v>
      </c>
      <c r="P3">
        <f t="shared" si="0"/>
        <v>-1</v>
      </c>
    </row>
    <row r="4" spans="1:16" x14ac:dyDescent="0.25">
      <c r="D4" s="1">
        <v>1</v>
      </c>
      <c r="E4" s="2" t="s">
        <v>1</v>
      </c>
      <c r="G4" s="2" t="s">
        <v>2</v>
      </c>
      <c r="O4">
        <f>SQRT($M$19*P4^2-2*$M$21*P4+$M$23)/SQRT($M$25)</f>
        <v>94.997192114770286</v>
      </c>
      <c r="P4">
        <f t="shared" si="0"/>
        <v>0</v>
      </c>
    </row>
    <row r="5" spans="1:16" x14ac:dyDescent="0.25">
      <c r="D5">
        <v>1</v>
      </c>
      <c r="E5" s="3">
        <v>10.33</v>
      </c>
      <c r="G5" s="3">
        <f>(15.68)^2</f>
        <v>245.86239999999998</v>
      </c>
      <c r="H5" s="3">
        <f>G6</f>
        <v>120.14818816</v>
      </c>
      <c r="I5" s="3">
        <f>G7</f>
        <v>204.37426463999998</v>
      </c>
      <c r="J5" s="3">
        <f>G8</f>
        <v>191.16507200000001</v>
      </c>
      <c r="K5" s="3">
        <f>G9</f>
        <v>204.37192832000002</v>
      </c>
      <c r="O5">
        <f>SQRT($M$19*P5^2-2*$M$21*P5+$M$23)/SQRT($M$25)</f>
        <v>86.266566905982373</v>
      </c>
      <c r="P5">
        <f>P6-1</f>
        <v>1</v>
      </c>
    </row>
    <row r="6" spans="1:16" x14ac:dyDescent="0.25">
      <c r="D6">
        <v>1</v>
      </c>
      <c r="E6" s="3">
        <v>11.12</v>
      </c>
      <c r="G6" s="3">
        <v>120.14818816</v>
      </c>
      <c r="H6" s="3">
        <f>(21.6)^2</f>
        <v>466.56000000000006</v>
      </c>
      <c r="I6" s="3">
        <f>H7</f>
        <v>197.29098279000002</v>
      </c>
      <c r="J6" s="3">
        <f>H8</f>
        <v>194.29096632000002</v>
      </c>
      <c r="K6" s="3">
        <f>H9</f>
        <v>214.30312464000002</v>
      </c>
      <c r="O6">
        <f>SQRT($M$19*P6^2-2*$M$21*P6+$M$23)/SQRT($M$25)</f>
        <v>77.561893739084482</v>
      </c>
      <c r="P6">
        <v>2</v>
      </c>
    </row>
    <row r="7" spans="1:16" x14ac:dyDescent="0.25">
      <c r="D7">
        <v>1</v>
      </c>
      <c r="E7" s="3">
        <v>12.19</v>
      </c>
      <c r="G7" s="3">
        <v>204.37426463999998</v>
      </c>
      <c r="H7" s="3">
        <v>197.29098279000002</v>
      </c>
      <c r="I7" s="3">
        <f>(22.4)^2</f>
        <v>501.75999999999993</v>
      </c>
      <c r="J7" s="3">
        <f>I8</f>
        <v>264.87862889000002</v>
      </c>
      <c r="K7" s="3">
        <f>I9</f>
        <v>319.14888865999995</v>
      </c>
      <c r="O7">
        <f>SQRT($M$19*P7^2-2*$M$21*P7+$M$23)/SQRT($M$25)</f>
        <v>68.893010484639618</v>
      </c>
      <c r="P7">
        <f>P6+1</f>
        <v>3</v>
      </c>
    </row>
    <row r="8" spans="1:16" x14ac:dyDescent="0.25">
      <c r="D8">
        <v>1</v>
      </c>
      <c r="E8" s="3">
        <v>11.64</v>
      </c>
      <c r="G8" s="3">
        <v>191.16507200000001</v>
      </c>
      <c r="H8" s="3">
        <v>194.29096632000002</v>
      </c>
      <c r="I8" s="3">
        <v>264.87862889000002</v>
      </c>
      <c r="J8" s="3">
        <f>(22.4)^2</f>
        <v>501.75999999999993</v>
      </c>
      <c r="K8" s="3">
        <f>J9</f>
        <v>369.89390042000008</v>
      </c>
      <c r="O8">
        <f>SQRT($M$19*P8^2-2*$M$21*P8+$M$23)/SQRT($M$25)</f>
        <v>60.275361180794526</v>
      </c>
      <c r="P8">
        <f t="shared" ref="P8:P33" si="1">P7+1</f>
        <v>4</v>
      </c>
    </row>
    <row r="9" spans="1:16" x14ac:dyDescent="0.25">
      <c r="D9">
        <v>1</v>
      </c>
      <c r="E9" s="3">
        <v>12.02</v>
      </c>
      <c r="G9" s="3">
        <f>0.5662*15.68*23.02</f>
        <v>204.37192832000002</v>
      </c>
      <c r="H9" s="3">
        <f>0.4296*21.67*23.02</f>
        <v>214.30312464000002</v>
      </c>
      <c r="I9" s="3">
        <f>0.6181*22.43*23.02</f>
        <v>319.14888865999995</v>
      </c>
      <c r="J9" s="3">
        <f>0.7183*22.37*23.02</f>
        <v>369.89390042000008</v>
      </c>
      <c r="K9" s="3">
        <v>529.92039999999997</v>
      </c>
      <c r="O9">
        <f>SQRT($M$19*P9^2-2*$M$21*P9+$M$23)/SQRT($M$25)</f>
        <v>51.734554950330192</v>
      </c>
      <c r="P9">
        <f>P8+1</f>
        <v>5</v>
      </c>
    </row>
    <row r="10" spans="1:16" x14ac:dyDescent="0.25">
      <c r="A10" t="s">
        <v>14</v>
      </c>
      <c r="O10">
        <f>SQRT($M$19*P10^2-2*$M$21*P10+$M$23)/SQRT($M$25)</f>
        <v>43.316070054163184</v>
      </c>
      <c r="P10">
        <f>P9+1</f>
        <v>6</v>
      </c>
    </row>
    <row r="11" spans="1:16" ht="18" x14ac:dyDescent="0.25">
      <c r="A11" s="1" t="s">
        <v>4</v>
      </c>
      <c r="G11" s="2" t="s">
        <v>3</v>
      </c>
      <c r="O11">
        <f>SQRT($M$19*P11^2-2*$M$21*P11+$M$23)/SQRT($M$25)</f>
        <v>35.108010660824228</v>
      </c>
      <c r="P11">
        <f t="shared" si="1"/>
        <v>7</v>
      </c>
    </row>
    <row r="12" spans="1:16" x14ac:dyDescent="0.25">
      <c r="A12">
        <f t="array" ref="A12:E12">TRANSPOSE(D5:D9)</f>
        <v>1</v>
      </c>
      <c r="B12">
        <v>1</v>
      </c>
      <c r="C12">
        <v>1</v>
      </c>
      <c r="D12">
        <v>1</v>
      </c>
      <c r="E12">
        <v>1</v>
      </c>
      <c r="G12">
        <f t="array" ref="G12:K16">MINVERSE(G5:K9)</f>
        <v>7.1811671595132867E-3</v>
      </c>
      <c r="H12">
        <v>-2.796833493773069E-4</v>
      </c>
      <c r="I12">
        <v>-1.6760195873309098E-3</v>
      </c>
      <c r="J12">
        <v>-1.0891524849842369E-3</v>
      </c>
      <c r="K12">
        <v>-8.8677717409000158E-4</v>
      </c>
      <c r="O12">
        <f>SQRT($M$19*P12^2-2*$M$21*P12+$M$23)/SQRT($M$25)</f>
        <v>27.300835862274518</v>
      </c>
      <c r="P12">
        <f t="shared" si="1"/>
        <v>8</v>
      </c>
    </row>
    <row r="13" spans="1:16" x14ac:dyDescent="0.25">
      <c r="A13" s="1" t="s">
        <v>8</v>
      </c>
      <c r="G13">
        <v>-2.7968334937730657E-4</v>
      </c>
      <c r="H13">
        <v>2.7919014884740054E-3</v>
      </c>
      <c r="I13">
        <v>-4.9132050922509076E-4</v>
      </c>
      <c r="J13">
        <v>-3.7177590037995286E-4</v>
      </c>
      <c r="K13">
        <v>-4.6579024862424402E-4</v>
      </c>
      <c r="O13">
        <f>SQRT($M$19*P13^2-2*$M$21*P13+$M$23)/SQRT($M$25)</f>
        <v>20.361031496270019</v>
      </c>
      <c r="P13">
        <f t="shared" si="1"/>
        <v>9</v>
      </c>
    </row>
    <row r="14" spans="1:16" x14ac:dyDescent="0.25">
      <c r="A14">
        <f t="array" ref="A14:E14">TRANSPOSE(E5:E9)</f>
        <v>10.33</v>
      </c>
      <c r="B14">
        <v>11.12</v>
      </c>
      <c r="C14">
        <v>12.19</v>
      </c>
      <c r="D14">
        <v>11.64</v>
      </c>
      <c r="E14">
        <v>12.02</v>
      </c>
      <c r="G14">
        <v>-1.6760195873309098E-3</v>
      </c>
      <c r="H14">
        <v>-4.9132050922509054E-4</v>
      </c>
      <c r="I14">
        <v>3.810859088461657E-3</v>
      </c>
      <c r="J14">
        <v>-2.3482894962157736E-4</v>
      </c>
      <c r="K14">
        <v>-1.2861304669980246E-3</v>
      </c>
      <c r="O14">
        <f>SQRT($M$19*P14^2-2*$M$21*P14+$M$23)/SQRT($M$25)</f>
        <v>15.500977614340314</v>
      </c>
      <c r="P14">
        <f t="shared" si="1"/>
        <v>10</v>
      </c>
    </row>
    <row r="15" spans="1:16" x14ac:dyDescent="0.25">
      <c r="E15">
        <f>23.02^2</f>
        <v>529.92039999999997</v>
      </c>
      <c r="G15">
        <v>-1.0891524849842371E-3</v>
      </c>
      <c r="H15">
        <v>-3.7177590037995269E-4</v>
      </c>
      <c r="I15">
        <v>-2.3482894962157663E-4</v>
      </c>
      <c r="J15">
        <v>4.4313894277790405E-3</v>
      </c>
      <c r="K15">
        <v>-2.3813644289146048E-3</v>
      </c>
      <c r="O15">
        <f>SQRT($M$19*P15^2-2*$M$21*P15+$M$23)/SQRT($M$25)</f>
        <v>14.915151658746016</v>
      </c>
      <c r="P15">
        <f t="shared" si="1"/>
        <v>11</v>
      </c>
    </row>
    <row r="16" spans="1:16" x14ac:dyDescent="0.25">
      <c r="G16">
        <v>-8.8677717409000201E-4</v>
      </c>
      <c r="H16">
        <v>-4.6579024862424418E-4</v>
      </c>
      <c r="I16">
        <v>-1.2861304669980248E-3</v>
      </c>
      <c r="J16">
        <v>-2.3813644289146039E-3</v>
      </c>
      <c r="K16">
        <v>4.8542610416825015E-3</v>
      </c>
      <c r="O16">
        <f>SQRT($M$19*P16^2-2*$M$21*P16+$M$23)/SQRT($M$25)</f>
        <v>19.003050534096968</v>
      </c>
      <c r="P16">
        <f>P15+1</f>
        <v>12</v>
      </c>
    </row>
    <row r="17" spans="1:16" x14ac:dyDescent="0.25">
      <c r="O17">
        <f>SQRT($M$19*P17^2-2*$M$21*P17+$M$23)/SQRT($M$25)</f>
        <v>25.617237337277942</v>
      </c>
      <c r="P17">
        <f>P16+1</f>
        <v>13</v>
      </c>
    </row>
    <row r="18" spans="1:16" ht="18" x14ac:dyDescent="0.25">
      <c r="G18" s="2" t="s">
        <v>5</v>
      </c>
      <c r="M18" s="2" t="s">
        <v>0</v>
      </c>
      <c r="O18">
        <f>SQRT($M$19*P18^2-2*$M$21*P18+$M$23)/SQRT($M$25)</f>
        <v>33.284268154525357</v>
      </c>
      <c r="P18">
        <f t="shared" si="1"/>
        <v>14</v>
      </c>
    </row>
    <row r="19" spans="1:16" x14ac:dyDescent="0.25">
      <c r="G19">
        <f t="array" ref="G19:K19">MMULT(A12:E12,G12:K16)</f>
        <v>3.2495345637308312E-3</v>
      </c>
      <c r="H19">
        <v>1.1833314808674114E-3</v>
      </c>
      <c r="I19">
        <v>1.2255957528605529E-4</v>
      </c>
      <c r="J19">
        <v>3.5426766387866918E-4</v>
      </c>
      <c r="K19">
        <v>-1.6580127694437383E-4</v>
      </c>
      <c r="M19">
        <f t="array" ref="M19">MMULT(G19:K19,D5:D9)</f>
        <v>4.743892006818593E-3</v>
      </c>
      <c r="O19">
        <f>SQRT($M$19*P19^2-2*$M$21*P19+$M$23)/SQRT($M$25)</f>
        <v>41.42360321079282</v>
      </c>
      <c r="P19">
        <f t="shared" si="1"/>
        <v>15</v>
      </c>
    </row>
    <row r="20" spans="1:16" x14ac:dyDescent="0.25">
      <c r="M20" s="2" t="s">
        <v>6</v>
      </c>
      <c r="O20">
        <f>SQRT($M$19*P20^2-2*$M$21*P20+$M$23)/SQRT($M$25)</f>
        <v>49.804217069872678</v>
      </c>
      <c r="P20">
        <f t="shared" si="1"/>
        <v>16</v>
      </c>
    </row>
    <row r="21" spans="1:16" ht="18" x14ac:dyDescent="0.25">
      <c r="G21" s="2" t="s">
        <v>7</v>
      </c>
      <c r="M21">
        <f t="array" ref="M21">MMULT(G19:K19,E5:E9)</f>
        <v>5.0351083591998448E-2</v>
      </c>
      <c r="O21">
        <f>SQRT($M$19*P21^2-2*$M$21*P21+$M$23)/SQRT($M$25)</f>
        <v>58.322190558274841</v>
      </c>
      <c r="P21">
        <f t="shared" si="1"/>
        <v>17</v>
      </c>
    </row>
    <row r="22" spans="1:16" x14ac:dyDescent="0.25">
      <c r="G22">
        <f t="array" ref="G22:K22">MMULT(A14:E14,G12:K16)</f>
        <v>2.7303902585354475E-2</v>
      </c>
      <c r="H22">
        <v>1.2241348276423442E-2</v>
      </c>
      <c r="I22">
        <v>5.4849087017248815E-3</v>
      </c>
      <c r="J22">
        <v>4.7097144257952188E-3</v>
      </c>
      <c r="K22">
        <v>6.1120960270043267E-4</v>
      </c>
      <c r="M22" s="2" t="s">
        <v>9</v>
      </c>
      <c r="O22">
        <f>SQRT($M$19*P22^2-2*$M$21*P22+$M$23)/SQRT($M$25)</f>
        <v>66.925096366635017</v>
      </c>
      <c r="P22">
        <f t="shared" si="1"/>
        <v>18</v>
      </c>
    </row>
    <row r="23" spans="1:16" x14ac:dyDescent="0.25">
      <c r="M23">
        <f t="array" ref="M23">MMULT(G22:K22,E5:E9)</f>
        <v>0.54720195895528223</v>
      </c>
      <c r="O23">
        <f>SQRT($M$19*P23^2-2*$M$21*P23+$M$23)/SQRT($M$25)</f>
        <v>75.583939262557507</v>
      </c>
      <c r="P23">
        <f t="shared" si="1"/>
        <v>19</v>
      </c>
    </row>
    <row r="24" spans="1:16" x14ac:dyDescent="0.25">
      <c r="M24" s="2" t="s">
        <v>10</v>
      </c>
      <c r="O24">
        <f>SQRT($M$19*P24^2-2*$M$21*P24+$M$23)/SQRT($M$25)</f>
        <v>84.281480550613949</v>
      </c>
      <c r="P24">
        <f>P23+1</f>
        <v>20</v>
      </c>
    </row>
    <row r="25" spans="1:16" x14ac:dyDescent="0.25">
      <c r="M25">
        <f t="array" ref="M25">M19*M23-M21^2</f>
        <v>6.0635380315023687E-5</v>
      </c>
      <c r="O25">
        <f>SQRT($M$19*P25^2-2*$M$21*P25+$M$23)/SQRT($M$25)</f>
        <v>93.006864218486498</v>
      </c>
      <c r="P25">
        <f t="shared" si="1"/>
        <v>21</v>
      </c>
    </row>
    <row r="26" spans="1:16" x14ac:dyDescent="0.25">
      <c r="O26">
        <f>SQRT($M$19*P26^2-2*$M$21*P26+$M$23)/SQRT($M$25)</f>
        <v>101.75292800850198</v>
      </c>
      <c r="P26">
        <f t="shared" si="1"/>
        <v>22</v>
      </c>
    </row>
    <row r="27" spans="1:16" x14ac:dyDescent="0.25">
      <c r="O27">
        <f>SQRT($M$19*P27^2-2*$M$21*P27+$M$23)/SQRT($M$25)</f>
        <v>110.51476219693785</v>
      </c>
      <c r="P27">
        <f t="shared" si="1"/>
        <v>23</v>
      </c>
    </row>
    <row r="28" spans="1:16" x14ac:dyDescent="0.25">
      <c r="O28">
        <f>SQRT($M$19*P28^2-2*$M$21*P28+$M$23)/SQRT($M$25)</f>
        <v>119.28889180130309</v>
      </c>
      <c r="P28">
        <f t="shared" si="1"/>
        <v>24</v>
      </c>
    </row>
    <row r="29" spans="1:16" x14ac:dyDescent="0.25">
      <c r="A29" t="s">
        <v>15</v>
      </c>
      <c r="B29">
        <v>0.35360000000000003</v>
      </c>
      <c r="C29">
        <f>B29*15.68*21.67</f>
        <v>120.14818816</v>
      </c>
      <c r="O29">
        <f>SQRT($M$19*P29^2-2*$M$21*P29+$M$23)/SQRT($M$25)</f>
        <v>128.07278980921436</v>
      </c>
      <c r="P29">
        <f t="shared" si="1"/>
        <v>25</v>
      </c>
    </row>
    <row r="30" spans="1:16" x14ac:dyDescent="0.25">
      <c r="A30" t="s">
        <v>16</v>
      </c>
      <c r="B30">
        <v>0.58109999999999995</v>
      </c>
      <c r="C30">
        <f>(B30*22.43*15.68)</f>
        <v>204.37426463999998</v>
      </c>
      <c r="O30">
        <f>SQRT($M$19*P30^2-2*$M$21*P30+$M$23)/SQRT($M$25)</f>
        <v>136.86457544025896</v>
      </c>
      <c r="P30">
        <f t="shared" si="1"/>
        <v>26</v>
      </c>
    </row>
    <row r="31" spans="1:16" x14ac:dyDescent="0.25">
      <c r="A31" t="s">
        <v>17</v>
      </c>
      <c r="B31">
        <v>0.54500000000000004</v>
      </c>
      <c r="C31">
        <f>B31*22.37*15.68</f>
        <v>191.16507200000001</v>
      </c>
      <c r="O31">
        <f>SQRT($M$19*P31^2-2*$M$21*P31+$M$23)/SQRT($M$25)</f>
        <v>145.66282047923016</v>
      </c>
      <c r="P31">
        <f t="shared" si="1"/>
        <v>27</v>
      </c>
    </row>
    <row r="32" spans="1:16" x14ac:dyDescent="0.25">
      <c r="B32">
        <v>0.40589999999999998</v>
      </c>
      <c r="C32">
        <f>B32*21.67*22.43</f>
        <v>197.29098279000002</v>
      </c>
      <c r="O32">
        <f>SQRT($M$19*P32^2-2*$M$21*P32+$M$23)/SQRT($M$25)</f>
        <v>154.46642116680715</v>
      </c>
      <c r="P32">
        <f t="shared" si="1"/>
        <v>28</v>
      </c>
    </row>
    <row r="33" spans="2:16" x14ac:dyDescent="0.25">
      <c r="B33">
        <v>0.40079999999999999</v>
      </c>
      <c r="C33">
        <f>B33*21.67*22.37</f>
        <v>194.29096632000002</v>
      </c>
      <c r="O33">
        <f>SQRT($M$19*P33^2-2*$M$21*P33+$M$23)/SQRT($M$25)</f>
        <v>163.27451119140855</v>
      </c>
      <c r="P33">
        <f t="shared" si="1"/>
        <v>29</v>
      </c>
    </row>
    <row r="34" spans="2:16" x14ac:dyDescent="0.25">
      <c r="B34">
        <v>0.52790000000000004</v>
      </c>
      <c r="C34">
        <f>B34*22.43*22.37</f>
        <v>264.87862889000002</v>
      </c>
    </row>
    <row r="43" spans="2:16" x14ac:dyDescent="0.25">
      <c r="G43" s="1"/>
    </row>
  </sheetData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Malaga</dc:creator>
  <cp:lastModifiedBy>Guillermo Roberto Tomás Málaga Butrón</cp:lastModifiedBy>
  <dcterms:created xsi:type="dcterms:W3CDTF">2016-09-01T02:18:45Z</dcterms:created>
  <dcterms:modified xsi:type="dcterms:W3CDTF">2017-10-17T20:05:42Z</dcterms:modified>
</cp:coreProperties>
</file>