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8_{5426C07F-9AE5-4E47-A698-678AA58840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mplo" sheetId="1" r:id="rId1"/>
    <sheet name="Exemplo-Opc" sheetId="7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J19" i="1"/>
  <c r="F19" i="1"/>
  <c r="F21" i="1"/>
  <c r="G21" i="1"/>
  <c r="I21" i="1"/>
  <c r="I23" i="1"/>
  <c r="H21" i="1"/>
  <c r="J21" i="1"/>
  <c r="J23" i="1"/>
  <c r="F23" i="1"/>
  <c r="D8" i="7"/>
  <c r="D2" i="1"/>
  <c r="I20" i="1"/>
  <c r="J20" i="1"/>
  <c r="F20" i="1"/>
  <c r="F22" i="1"/>
  <c r="G22" i="1"/>
  <c r="I22" i="1"/>
  <c r="I25" i="1"/>
  <c r="H22" i="1"/>
  <c r="J22" i="1"/>
  <c r="J25" i="1"/>
  <c r="F25" i="1"/>
  <c r="E8" i="7"/>
  <c r="I10" i="1"/>
  <c r="I13" i="1"/>
  <c r="J10" i="1"/>
  <c r="J13" i="1"/>
  <c r="F13" i="1"/>
  <c r="E6" i="7"/>
  <c r="E5" i="7"/>
  <c r="D5" i="7"/>
  <c r="I9" i="1"/>
  <c r="I11" i="1"/>
  <c r="J9" i="1"/>
  <c r="J11" i="1"/>
  <c r="F11" i="1"/>
  <c r="D6" i="7"/>
  <c r="D4" i="7"/>
  <c r="C10" i="7"/>
  <c r="C12" i="7"/>
  <c r="C11" i="7"/>
  <c r="C14" i="7"/>
  <c r="C4" i="7"/>
  <c r="I26" i="1"/>
  <c r="J26" i="1"/>
  <c r="F26" i="1"/>
  <c r="F8" i="7"/>
  <c r="F5" i="7"/>
  <c r="I14" i="1"/>
  <c r="J14" i="1"/>
  <c r="F14" i="1"/>
  <c r="F6" i="7"/>
  <c r="F3" i="7"/>
  <c r="C3" i="7"/>
  <c r="C5" i="7"/>
  <c r="I18" i="1"/>
  <c r="J18" i="1"/>
  <c r="I8" i="1"/>
  <c r="J8" i="1"/>
  <c r="C8" i="7"/>
  <c r="C6" i="7"/>
  <c r="K8" i="1"/>
  <c r="D4" i="1"/>
  <c r="E10" i="1"/>
  <c r="E14" i="1"/>
  <c r="K14" i="1"/>
  <c r="H14" i="1"/>
  <c r="G14" i="1"/>
  <c r="E13" i="1"/>
  <c r="K13" i="1"/>
  <c r="H13" i="1"/>
  <c r="G13" i="1"/>
  <c r="I12" i="1"/>
  <c r="J12" i="1"/>
  <c r="F12" i="1"/>
  <c r="E9" i="1"/>
  <c r="E12" i="1"/>
  <c r="K12" i="1"/>
  <c r="H12" i="1"/>
  <c r="G12" i="1"/>
  <c r="E11" i="1"/>
  <c r="K11" i="1"/>
  <c r="H11" i="1"/>
  <c r="G11" i="1"/>
  <c r="F10" i="1"/>
  <c r="K10" i="1"/>
  <c r="H10" i="1"/>
  <c r="G10" i="1"/>
  <c r="F9" i="1"/>
  <c r="H9" i="1"/>
  <c r="G9" i="1"/>
  <c r="K9" i="1"/>
  <c r="J24" i="1"/>
  <c r="I24" i="1"/>
  <c r="E20" i="1"/>
  <c r="E22" i="1"/>
  <c r="E26" i="1"/>
  <c r="E25" i="1"/>
  <c r="E19" i="1"/>
  <c r="E21" i="1"/>
  <c r="E24" i="1"/>
  <c r="E23" i="1"/>
  <c r="F24" i="1"/>
  <c r="H26" i="1"/>
  <c r="G26" i="1"/>
  <c r="H25" i="1"/>
  <c r="G25" i="1"/>
  <c r="H24" i="1"/>
  <c r="G24" i="1"/>
  <c r="H23" i="1"/>
  <c r="G23" i="1"/>
  <c r="H20" i="1"/>
  <c r="G20" i="1"/>
  <c r="H19" i="1"/>
  <c r="G19" i="1"/>
  <c r="K26" i="1"/>
  <c r="K25" i="1"/>
  <c r="K24" i="1"/>
  <c r="K23" i="1"/>
  <c r="K22" i="1"/>
  <c r="K21" i="1"/>
  <c r="K20" i="1"/>
  <c r="K19" i="1"/>
  <c r="K18" i="1"/>
  <c r="F7" i="7"/>
  <c r="D7" i="7"/>
  <c r="E7" i="7"/>
  <c r="C7" i="7"/>
</calcChain>
</file>

<file path=xl/sharedStrings.xml><?xml version="1.0" encoding="utf-8"?>
<sst xmlns="http://schemas.openxmlformats.org/spreadsheetml/2006/main" count="63" uniqueCount="37">
  <si>
    <t>% RF</t>
  </si>
  <si>
    <t>Pay Off</t>
  </si>
  <si>
    <t>% Stock</t>
  </si>
  <si>
    <t>Up</t>
  </si>
  <si>
    <t>Down</t>
  </si>
  <si>
    <t>$ Stock</t>
  </si>
  <si>
    <t>$ RF</t>
  </si>
  <si>
    <t>Time</t>
  </si>
  <si>
    <t>Total Wealth</t>
  </si>
  <si>
    <t>Type</t>
  </si>
  <si>
    <t>Probability</t>
  </si>
  <si>
    <t>d</t>
  </si>
  <si>
    <t>u</t>
  </si>
  <si>
    <t>Stock</t>
  </si>
  <si>
    <t>Buy and Hold</t>
  </si>
  <si>
    <t>Rebalance</t>
  </si>
  <si>
    <t>-</t>
  </si>
  <si>
    <t>Bond</t>
  </si>
  <si>
    <t>pre-time</t>
  </si>
  <si>
    <t>Prob.</t>
  </si>
  <si>
    <t>r</t>
  </si>
  <si>
    <t>Strategy</t>
  </si>
  <si>
    <t>Sell Call</t>
  </si>
  <si>
    <t>Sell Put</t>
  </si>
  <si>
    <t>Buy Bonds</t>
  </si>
  <si>
    <t>Buy and hold</t>
  </si>
  <si>
    <t>Short Vol</t>
  </si>
  <si>
    <t>Short Vol + Buy Bonds + Buy and hold</t>
  </si>
  <si>
    <t>Time 0</t>
  </si>
  <si>
    <t>time 2</t>
  </si>
  <si>
    <t>Suu</t>
  </si>
  <si>
    <t>Sud</t>
  </si>
  <si>
    <t>Sdd</t>
  </si>
  <si>
    <t>retorno up</t>
  </si>
  <si>
    <t>retorno down</t>
  </si>
  <si>
    <t>retorno renda fixa</t>
  </si>
  <si>
    <t>Risk Neutral prob.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</si>
</sst>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wrapText="1"/>
    </xf>
    <xf numFmtId="0" fontId="0" fillId="0" borderId="7" xfId="0" applyBorder="1" applyAlignment="1"/>
    <xf numFmtId="0" fontId="0" fillId="0" borderId="0" xfId="0" applyAlignment="1">
      <alignment horizontal="right"/>
    </xf>
    <xf numFmtId="164" fontId="0" fillId="0" borderId="16" xfId="0" applyNumberFormat="1" applyBorder="1"/>
    <xf numFmtId="164" fontId="0" fillId="3" borderId="16" xfId="0" applyNumberFormat="1" applyFill="1" applyBorder="1"/>
    <xf numFmtId="164" fontId="0" fillId="3" borderId="0" xfId="0" applyNumberFormat="1" applyFill="1" applyBorder="1"/>
    <xf numFmtId="164" fontId="0" fillId="4" borderId="17" xfId="0" applyNumberFormat="1" applyFill="1" applyBorder="1"/>
    <xf numFmtId="164" fontId="0" fillId="4" borderId="7" xfId="0" applyNumberFormat="1" applyFill="1" applyBorder="1"/>
    <xf numFmtId="164" fontId="0" fillId="3" borderId="13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6</xdr:row>
      <xdr:rowOff>1</xdr:rowOff>
    </xdr:from>
    <xdr:to>
      <xdr:col>17</xdr:col>
      <xdr:colOff>1</xdr:colOff>
      <xdr:row>11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58276" y="1190626"/>
          <a:ext cx="3048000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exemplo</a:t>
          </a:r>
          <a:r>
            <a:rPr lang="en-US" sz="1100" baseline="0"/>
            <a:t> apresentado no livro, o rebalanceamento adiciona mais valor ao investidor  com pay off de 1,2 em contraste  a estratégia </a:t>
          </a:r>
          <a:r>
            <a:rPr lang="en-US" sz="1100" i="1" baseline="0"/>
            <a:t>Buy and Hold  </a:t>
          </a:r>
          <a:r>
            <a:rPr lang="en-US" sz="1100" i="0" baseline="0"/>
            <a:t>com</a:t>
          </a:r>
          <a:r>
            <a:rPr lang="en-US" sz="1100" i="1" baseline="0"/>
            <a:t> pay off de 1,08. 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zoomScaleNormal="100" workbookViewId="0">
      <selection activeCell="C4" sqref="C4"/>
    </sheetView>
  </sheetViews>
  <sheetFormatPr defaultRowHeight="15" x14ac:dyDescent="0.25"/>
  <cols>
    <col min="3" max="3" width="11.7109375" bestFit="1" customWidth="1"/>
    <col min="4" max="4" width="11.140625" bestFit="1" customWidth="1"/>
    <col min="5" max="5" width="12.28515625" bestFit="1" customWidth="1"/>
    <col min="6" max="8" width="12.28515625" customWidth="1"/>
    <col min="11" max="11" width="18.140625" customWidth="1"/>
  </cols>
  <sheetData>
    <row r="1" spans="2:13" ht="15.75" thickBot="1" x14ac:dyDescent="0.3">
      <c r="B1" s="19"/>
      <c r="C1" s="16" t="s">
        <v>3</v>
      </c>
      <c r="D1" s="17" t="s">
        <v>4</v>
      </c>
    </row>
    <row r="2" spans="2:13" ht="15.75" thickBot="1" x14ac:dyDescent="0.3">
      <c r="B2" s="18" t="s">
        <v>13</v>
      </c>
      <c r="C2" s="13">
        <v>2</v>
      </c>
      <c r="D2" s="15">
        <f>1/C2</f>
        <v>0.5</v>
      </c>
    </row>
    <row r="3" spans="2:13" ht="15.75" thickBot="1" x14ac:dyDescent="0.3">
      <c r="B3" s="18" t="s">
        <v>17</v>
      </c>
      <c r="C3" s="13">
        <v>1.1000000000000001</v>
      </c>
      <c r="D3" s="15">
        <v>1.1000000000000001</v>
      </c>
    </row>
    <row r="4" spans="2:13" ht="15.75" thickBot="1" x14ac:dyDescent="0.3">
      <c r="B4" s="18" t="s">
        <v>19</v>
      </c>
      <c r="C4" s="13">
        <v>0.55000000000000004</v>
      </c>
      <c r="D4" s="15">
        <f>1-C4</f>
        <v>0.44999999999999996</v>
      </c>
    </row>
    <row r="5" spans="2:13" ht="15.75" thickBot="1" x14ac:dyDescent="0.3"/>
    <row r="6" spans="2:13" x14ac:dyDescent="0.25">
      <c r="B6" s="6" t="s">
        <v>14</v>
      </c>
      <c r="C6" s="7"/>
      <c r="D6" s="7"/>
      <c r="E6" s="7"/>
      <c r="F6" s="7"/>
      <c r="G6" s="7"/>
      <c r="H6" s="7"/>
      <c r="I6" s="7"/>
      <c r="J6" s="7"/>
      <c r="K6" s="8"/>
    </row>
    <row r="7" spans="2:13" x14ac:dyDescent="0.25">
      <c r="B7" s="24" t="s">
        <v>7</v>
      </c>
      <c r="C7" s="25" t="s">
        <v>18</v>
      </c>
      <c r="D7" s="25" t="s">
        <v>9</v>
      </c>
      <c r="E7" s="25" t="s">
        <v>10</v>
      </c>
      <c r="F7" s="25" t="s">
        <v>8</v>
      </c>
      <c r="G7" s="25" t="s">
        <v>2</v>
      </c>
      <c r="H7" s="25" t="s">
        <v>0</v>
      </c>
      <c r="I7" s="25" t="s">
        <v>5</v>
      </c>
      <c r="J7" s="25" t="s">
        <v>6</v>
      </c>
      <c r="K7" s="26" t="s">
        <v>1</v>
      </c>
    </row>
    <row r="8" spans="2:13" x14ac:dyDescent="0.25">
      <c r="B8" s="5">
        <v>0</v>
      </c>
      <c r="C8" s="4" t="s">
        <v>16</v>
      </c>
      <c r="D8" s="4" t="s">
        <v>16</v>
      </c>
      <c r="E8" s="4">
        <v>1</v>
      </c>
      <c r="F8" s="4">
        <v>1</v>
      </c>
      <c r="G8" s="11">
        <v>0.6</v>
      </c>
      <c r="H8" s="11">
        <v>0.4</v>
      </c>
      <c r="I8" s="4">
        <f>F8*G8</f>
        <v>0.6</v>
      </c>
      <c r="J8" s="4">
        <f>F8*H8</f>
        <v>0.4</v>
      </c>
      <c r="K8" s="20">
        <f t="shared" ref="K8:K9" si="0">F8*E8</f>
        <v>1</v>
      </c>
    </row>
    <row r="9" spans="2:13" x14ac:dyDescent="0.25">
      <c r="B9" s="5">
        <v>1.1000000000000001</v>
      </c>
      <c r="C9" s="4">
        <v>0</v>
      </c>
      <c r="D9" s="4" t="s">
        <v>12</v>
      </c>
      <c r="E9" s="4">
        <f>VLOOKUP(C9,$B$8:K8,4,FALSE)*IF(D9="u",$C$4,IF(D9="d",$D$4,1))</f>
        <v>0.55000000000000004</v>
      </c>
      <c r="F9" s="10">
        <f>IF(D9="r",VLOOKUP(C9,$B$8:K8,5,FALSE), I9+J9)</f>
        <v>1.6400000000000001</v>
      </c>
      <c r="G9" s="10">
        <f>IF(D9="r",VLOOKUP(0,$B$8:K8,6,FALSE),I9/F9)</f>
        <v>0.7317073170731706</v>
      </c>
      <c r="H9" s="10">
        <f>IF(D9="r",VLOOKUP(0,$B$8:K8,7,FALSE),J9/F9)</f>
        <v>0.26829268292682928</v>
      </c>
      <c r="I9" s="10">
        <f>IF(D9="u",$C$2,IF(D9="d",$D$2, 1))*IF(D9="r",F9*G9,VLOOKUP(C9,$B$8:K8,8,FALSE))</f>
        <v>1.2</v>
      </c>
      <c r="J9" s="10">
        <f>IF(D9="u",$C$3,IF(D9="d",$D$3, 1))*IF(D9="r",F9*H9,VLOOKUP(C9,$B$8:K8,9,FALSE))</f>
        <v>0.44000000000000006</v>
      </c>
      <c r="K9" s="20">
        <f t="shared" si="0"/>
        <v>0.90200000000000014</v>
      </c>
    </row>
    <row r="10" spans="2:13" x14ac:dyDescent="0.25">
      <c r="B10" s="5">
        <v>1.2</v>
      </c>
      <c r="C10" s="4">
        <v>0</v>
      </c>
      <c r="D10" s="4" t="s">
        <v>11</v>
      </c>
      <c r="E10" s="4">
        <f>VLOOKUP(C10,$B$8:K9,4,FALSE)*IF(D10="u",$C$4,IF(D10="d",$D$4,1))</f>
        <v>0.44999999999999996</v>
      </c>
      <c r="F10" s="10">
        <f>IF(D10="r",VLOOKUP(C10,$B$8:K9,5,FALSE), I10+J10)</f>
        <v>0.74</v>
      </c>
      <c r="G10" s="10">
        <f>IF(D10="r",VLOOKUP(0,$B$8:K9,6,FALSE),I10/F10)</f>
        <v>0.40540540540540537</v>
      </c>
      <c r="H10" s="10">
        <f>IF(D10="r",VLOOKUP(0,$B$8:K9,7,FALSE),J10/F10)</f>
        <v>0.59459459459459463</v>
      </c>
      <c r="I10" s="10">
        <f>IF(D10="u",$C$2,IF(D10="d",$D$2, 1))*IF(D10="r",F10*G10,VLOOKUP(C10,$B$8:K9,8,FALSE))</f>
        <v>0.3</v>
      </c>
      <c r="J10" s="10">
        <f>IF(D10="u",$C$3,IF(D10="d",$D$3, 1))*IF(D10="r",F10*H10,VLOOKUP(C10,$B$8:K9,9,FALSE))</f>
        <v>0.44000000000000006</v>
      </c>
      <c r="K10" s="20">
        <f t="shared" ref="K10:K14" si="1">F10*E10</f>
        <v>0.33299999999999996</v>
      </c>
      <c r="M10" s="1"/>
    </row>
    <row r="11" spans="2:13" x14ac:dyDescent="0.25">
      <c r="B11" s="5">
        <v>2</v>
      </c>
      <c r="C11" s="4">
        <v>1.1000000000000001</v>
      </c>
      <c r="D11" s="4" t="s">
        <v>12</v>
      </c>
      <c r="E11" s="4">
        <f>VLOOKUP(C11,$B$8:K10,4,FALSE)*IF(D11="u",$C$4,IF(D11="d",$D$4,1))</f>
        <v>0.30250000000000005</v>
      </c>
      <c r="F11" s="10">
        <f>IF(D11="r",VLOOKUP(C11,$B$8:K10,5,FALSE), I11+J11)</f>
        <v>2.8839999999999999</v>
      </c>
      <c r="G11" s="10">
        <f>IF(D11="r",VLOOKUP(0,$B$8:K10,6,FALSE),I11/F11)</f>
        <v>0.83217753120665738</v>
      </c>
      <c r="H11" s="10">
        <f>IF(D11="r",VLOOKUP(0,$B$8:K10,7,FALSE),J11/F11)</f>
        <v>0.16782246879334262</v>
      </c>
      <c r="I11" s="10">
        <f>IF(D11="u",$C$2,IF(D11="d",$D$2, 1))*IF(D11="r",F11*G11,VLOOKUP(C11,$B$8:K10,8,FALSE))</f>
        <v>2.4</v>
      </c>
      <c r="J11" s="10">
        <f>IF(D11="u",$C$3,IF(D11="d",$D$3, 1))*IF(D11="r",F11*H11,VLOOKUP(C11,$B$8:K10,9,FALSE))</f>
        <v>0.4840000000000001</v>
      </c>
      <c r="K11" s="20">
        <f t="shared" si="1"/>
        <v>0.87241000000000013</v>
      </c>
    </row>
    <row r="12" spans="2:13" x14ac:dyDescent="0.25">
      <c r="B12" s="5">
        <v>2</v>
      </c>
      <c r="C12" s="4">
        <v>1.1000000000000001</v>
      </c>
      <c r="D12" s="9" t="s">
        <v>11</v>
      </c>
      <c r="E12" s="9">
        <f>VLOOKUP(C12,$B$8:K11,4,FALSE)*IF(D12="u",$C$4,IF(D12="d",$D$4,1))</f>
        <v>0.2475</v>
      </c>
      <c r="F12" s="10">
        <f>IF(D12="r",VLOOKUP(C12,$B$8:K11,5,FALSE), I12+J12)</f>
        <v>1.0840000000000001</v>
      </c>
      <c r="G12" s="10">
        <f>IF(D12="r",VLOOKUP(0,$B$8:K11,6,FALSE),I12/F12)</f>
        <v>0.55350553505535049</v>
      </c>
      <c r="H12" s="10">
        <f>IF(D12="r",VLOOKUP(0,$B$8:K11,7,FALSE),J12/F12)</f>
        <v>0.44649446494464951</v>
      </c>
      <c r="I12" s="10">
        <f>IF(D12="u",$C$2,IF(D12="d",$D$2, 1))*IF(D12="r",F12*G12,VLOOKUP(C12,$B$8:K11,8,FALSE))</f>
        <v>0.6</v>
      </c>
      <c r="J12" s="10">
        <f>IF(D12="u",$C$3,IF(D12="d",$D$3, 1))*IF(D12="r",F12*H12,VLOOKUP(C12,$B$8:K11,9,FALSE))</f>
        <v>0.4840000000000001</v>
      </c>
      <c r="K12" s="20">
        <f t="shared" si="1"/>
        <v>0.26829000000000003</v>
      </c>
    </row>
    <row r="13" spans="2:13" x14ac:dyDescent="0.25">
      <c r="B13" s="5">
        <v>2</v>
      </c>
      <c r="C13" s="4">
        <v>1.2</v>
      </c>
      <c r="D13" s="9" t="s">
        <v>12</v>
      </c>
      <c r="E13" s="9">
        <f>VLOOKUP(C13,$B$8:K12,4,FALSE)*IF(D13="u",$C$4,IF(D13="d",$D$4,1))</f>
        <v>0.2475</v>
      </c>
      <c r="F13" s="10">
        <f>IF(D13="r",VLOOKUP(C13,$B$8:K12,5,FALSE), I13+J13)</f>
        <v>1.0840000000000001</v>
      </c>
      <c r="G13" s="10">
        <f>IF(D13="r",VLOOKUP(0,$B$8:K12,6,FALSE),I13/F13)</f>
        <v>0.55350553505535049</v>
      </c>
      <c r="H13" s="10">
        <f>IF(D13="r",VLOOKUP(0,$B$8:K12,7,FALSE),J13/F13)</f>
        <v>0.44649446494464951</v>
      </c>
      <c r="I13" s="10">
        <f>IF(D13="u",$C$2,IF(D13="d",$D$2, 1))*IF(D13="r",F13*G13,VLOOKUP(C13,$B$8:K12,8,FALSE))</f>
        <v>0.6</v>
      </c>
      <c r="J13" s="10">
        <f>IF(D13="u",$C$3,IF(D13="d",$D$3, 1))*IF(D13="r",F13*H13,VLOOKUP(C13,$B$8:K12,9,FALSE))</f>
        <v>0.4840000000000001</v>
      </c>
      <c r="K13" s="20">
        <f t="shared" si="1"/>
        <v>0.26829000000000003</v>
      </c>
    </row>
    <row r="14" spans="2:13" ht="15.75" thickBot="1" x14ac:dyDescent="0.3">
      <c r="B14" s="12">
        <v>2</v>
      </c>
      <c r="C14" s="13">
        <v>1.2</v>
      </c>
      <c r="D14" s="13" t="s">
        <v>11</v>
      </c>
      <c r="E14" s="13">
        <f>VLOOKUP(C14,$B$8:K13,4,FALSE)*IF(D14="u",$C$4,IF(D14="d",$D$4,1))</f>
        <v>0.20249999999999996</v>
      </c>
      <c r="F14" s="14">
        <f>IF(D14="r",VLOOKUP(C14,$B$8:K13,5,FALSE), I14+J14)</f>
        <v>0.63400000000000012</v>
      </c>
      <c r="G14" s="14">
        <f>IF(D14="r",VLOOKUP(0,$B$8:K13,6,FALSE),I14/F14)</f>
        <v>0.23659305993690846</v>
      </c>
      <c r="H14" s="14">
        <f>IF(D14="r",VLOOKUP(0,$B$8:K13,7,FALSE),J14/F14)</f>
        <v>0.76340694006309151</v>
      </c>
      <c r="I14" s="14">
        <f>IF(D14="u",$C$2,IF(D14="d",$D$2, 1))*IF(D14="r",F14*G14,VLOOKUP(C14,$B$8:K13,8,FALSE))</f>
        <v>0.15</v>
      </c>
      <c r="J14" s="14">
        <f>IF(D14="u",$C$3,IF(D14="d",$D$3, 1))*IF(D14="r",F14*H14,VLOOKUP(C14,$B$8:K13,9,FALSE))</f>
        <v>0.4840000000000001</v>
      </c>
      <c r="K14" s="21">
        <f t="shared" si="1"/>
        <v>0.128385</v>
      </c>
    </row>
    <row r="15" spans="2:13" ht="15.75" thickBot="1" x14ac:dyDescent="0.3"/>
    <row r="16" spans="2:13" x14ac:dyDescent="0.25">
      <c r="B16" s="6" t="s">
        <v>15</v>
      </c>
      <c r="C16" s="22"/>
      <c r="D16" s="22"/>
      <c r="E16" s="22"/>
      <c r="F16" s="22"/>
      <c r="G16" s="22"/>
      <c r="H16" s="22"/>
      <c r="I16" s="22"/>
      <c r="J16" s="22"/>
      <c r="K16" s="23"/>
    </row>
    <row r="17" spans="2:13" x14ac:dyDescent="0.25">
      <c r="B17" s="24" t="s">
        <v>7</v>
      </c>
      <c r="C17" s="25" t="s">
        <v>18</v>
      </c>
      <c r="D17" s="25" t="s">
        <v>9</v>
      </c>
      <c r="E17" s="25" t="s">
        <v>10</v>
      </c>
      <c r="F17" s="25" t="s">
        <v>8</v>
      </c>
      <c r="G17" s="25" t="s">
        <v>2</v>
      </c>
      <c r="H17" s="25" t="s">
        <v>0</v>
      </c>
      <c r="I17" s="25" t="s">
        <v>5</v>
      </c>
      <c r="J17" s="25" t="s">
        <v>6</v>
      </c>
      <c r="K17" s="26" t="s">
        <v>1</v>
      </c>
    </row>
    <row r="18" spans="2:13" x14ac:dyDescent="0.25">
      <c r="B18" s="5">
        <v>0</v>
      </c>
      <c r="C18" s="4" t="s">
        <v>16</v>
      </c>
      <c r="D18" s="4" t="s">
        <v>16</v>
      </c>
      <c r="E18" s="4">
        <v>1</v>
      </c>
      <c r="F18" s="4">
        <v>1</v>
      </c>
      <c r="G18" s="11">
        <v>0.6</v>
      </c>
      <c r="H18" s="11">
        <v>0.4</v>
      </c>
      <c r="I18" s="4">
        <f>F18*G18</f>
        <v>0.6</v>
      </c>
      <c r="J18" s="4">
        <f>F18*H18</f>
        <v>0.4</v>
      </c>
      <c r="K18" s="20">
        <f>F18*E18</f>
        <v>1</v>
      </c>
    </row>
    <row r="19" spans="2:13" x14ac:dyDescent="0.25">
      <c r="B19" s="5">
        <v>1.1000000000000001</v>
      </c>
      <c r="C19" s="4">
        <v>0</v>
      </c>
      <c r="D19" s="4" t="s">
        <v>12</v>
      </c>
      <c r="E19" s="4">
        <f>VLOOKUP(C19,$B$18:K18,4,FALSE)*IF(D19="u",$C$4,IF(D19="d",$D$4,1))</f>
        <v>0.55000000000000004</v>
      </c>
      <c r="F19" s="10">
        <f>IF(D19="r",VLOOKUP(C19,$B$18:K18,5,FALSE), I19+J19)</f>
        <v>1.6400000000000001</v>
      </c>
      <c r="G19" s="10">
        <f>IF(D19="r",VLOOKUP(0,$B$18:K18,6,FALSE),I19/F19)</f>
        <v>0.7317073170731706</v>
      </c>
      <c r="H19" s="10">
        <f>IF(D19="r",VLOOKUP(0,$B$18:K18,7,FALSE),J19/F19)</f>
        <v>0.26829268292682928</v>
      </c>
      <c r="I19" s="10">
        <f>IF(D19="u",$C$2,IF(D19="d",$D$2, 1))*IF(D19="r",F19*G19,VLOOKUP(C19,$B$18:K18,8,FALSE))</f>
        <v>1.2</v>
      </c>
      <c r="J19" s="10">
        <f>IF(D19="u",$C$3,IF(D19="d",$D$3, 1))*IF(D19="r",F19*H19,VLOOKUP(C19,$B$18:K18,9,FALSE))</f>
        <v>0.44000000000000006</v>
      </c>
      <c r="K19" s="20">
        <f t="shared" ref="K19:K26" si="2">F19*E19</f>
        <v>0.90200000000000014</v>
      </c>
      <c r="M19" s="1"/>
    </row>
    <row r="20" spans="2:13" x14ac:dyDescent="0.25">
      <c r="B20" s="5">
        <v>1.2</v>
      </c>
      <c r="C20" s="4">
        <v>0</v>
      </c>
      <c r="D20" s="4" t="s">
        <v>11</v>
      </c>
      <c r="E20" s="4">
        <f>VLOOKUP(C20,$B$18:K19,4,FALSE)*IF(D20="u",$C$4,IF(D20="d",$D$4,1))</f>
        <v>0.44999999999999996</v>
      </c>
      <c r="F20" s="10">
        <f>IF(D20="r",VLOOKUP(C20,$B$18:K19,5,FALSE), I20+J20)</f>
        <v>0.74</v>
      </c>
      <c r="G20" s="10">
        <f>IF(D20="r",VLOOKUP(0,$B$18:K19,6,FALSE),I20/F20)</f>
        <v>0.40540540540540537</v>
      </c>
      <c r="H20" s="10">
        <f>IF(D20="r",VLOOKUP(0,$B$18:K19,7,FALSE),J20/F20)</f>
        <v>0.59459459459459463</v>
      </c>
      <c r="I20" s="10">
        <f>IF(D20="u",$C$2,IF(D20="d",$D$2, 1))*IF(D20="r",F20*G20,VLOOKUP(C20,$B$18:K19,8,FALSE))</f>
        <v>0.3</v>
      </c>
      <c r="J20" s="10">
        <f>IF(D20="u",$C$3,IF(D20="d",$D$3, 1))*IF(D20="r",F20*H20,VLOOKUP(C20,$B$18:K19,9,FALSE))</f>
        <v>0.44000000000000006</v>
      </c>
      <c r="K20" s="20">
        <f t="shared" si="2"/>
        <v>0.33299999999999996</v>
      </c>
    </row>
    <row r="21" spans="2:13" x14ac:dyDescent="0.25">
      <c r="B21" s="5">
        <v>1.3</v>
      </c>
      <c r="C21" s="4">
        <v>1.1000000000000001</v>
      </c>
      <c r="D21" s="4" t="s">
        <v>20</v>
      </c>
      <c r="E21" s="4">
        <f>VLOOKUP(C21,$B$18:K20,4,FALSE)*IF(D21="u",$C$4,IF(D21="d",$D$4,1))</f>
        <v>0.55000000000000004</v>
      </c>
      <c r="F21" s="10">
        <f>IF(D21="r",VLOOKUP(C21,$B$18:K20,5,FALSE), I21+J21)</f>
        <v>1.6400000000000001</v>
      </c>
      <c r="G21" s="10">
        <f>IF(D21="r",VLOOKUP(0,$B$18:K20,6,FALSE),I21/F21)</f>
        <v>0.6</v>
      </c>
      <c r="H21" s="10">
        <f>IF(D21="r",VLOOKUP(0,$B$18:K20,7,FALSE),J21/F21)</f>
        <v>0.4</v>
      </c>
      <c r="I21" s="10">
        <f>IF(D21="u",$C$2,IF(D21="d",$D$2, 1))*IF(D21="r",F21*G21,VLOOKUP(C21,$B$18:K20,8,FALSE))</f>
        <v>0.98399999999999999</v>
      </c>
      <c r="J21" s="10">
        <f>IF(D21="u",$C$3,IF(D21="d",$D$3, 1))*IF(D21="r",F21*H21,VLOOKUP(C21,$B$18:K20,9,FALSE))</f>
        <v>0.65600000000000014</v>
      </c>
      <c r="K21" s="20">
        <f t="shared" si="2"/>
        <v>0.90200000000000014</v>
      </c>
    </row>
    <row r="22" spans="2:13" x14ac:dyDescent="0.25">
      <c r="B22" s="5">
        <v>1.4</v>
      </c>
      <c r="C22" s="4">
        <v>1.2</v>
      </c>
      <c r="D22" s="4" t="s">
        <v>20</v>
      </c>
      <c r="E22" s="4">
        <f>VLOOKUP(C22,$B$18:K21,4,FALSE)*IF(D22="u",$C$4,IF(D22="d",$D$4,1))</f>
        <v>0.44999999999999996</v>
      </c>
      <c r="F22" s="10">
        <f>IF(D22="r",VLOOKUP(C22,$B$18:K21,5,FALSE), I22+J22)</f>
        <v>0.74</v>
      </c>
      <c r="G22" s="10">
        <f>IF(D22="r",VLOOKUP(0,$B$18:K21,6,FALSE),I22/F22)</f>
        <v>0.6</v>
      </c>
      <c r="H22" s="10">
        <f>IF(D22="r",VLOOKUP(0,$B$18:K21,7,FALSE),J22/F22)</f>
        <v>0.4</v>
      </c>
      <c r="I22" s="10">
        <f>IF(D22="u",$C$2,IF(D22="d",$D$2, 1))*IF(D22="r",F22*G22,VLOOKUP(C22,$B$18:K21,8,FALSE))</f>
        <v>0.44400000000000001</v>
      </c>
      <c r="J22" s="10">
        <f>IF(D22="u",$C$3,IF(D22="d",$D$3, 1))*IF(D22="r",F22*H22,VLOOKUP(C22,$B$18:K21,9,FALSE))</f>
        <v>0.29599999999999999</v>
      </c>
      <c r="K22" s="20">
        <f t="shared" si="2"/>
        <v>0.33299999999999996</v>
      </c>
    </row>
    <row r="23" spans="2:13" x14ac:dyDescent="0.25">
      <c r="B23" s="5">
        <v>2</v>
      </c>
      <c r="C23" s="4">
        <v>1.3</v>
      </c>
      <c r="D23" s="4" t="s">
        <v>12</v>
      </c>
      <c r="E23" s="4">
        <f>VLOOKUP(C23,$B$18:K22,4,FALSE)*IF(D23="u",$C$4,IF(D23="d",$D$4,1))</f>
        <v>0.30250000000000005</v>
      </c>
      <c r="F23" s="10">
        <f>IF(D23="r",VLOOKUP(C23,$B$18:K22,5,FALSE), I23+J23)</f>
        <v>2.6896000000000004</v>
      </c>
      <c r="G23" s="10">
        <f>IF(D23="r",VLOOKUP(0,$B$18:K22,6,FALSE),I23/F23)</f>
        <v>0.7317073170731706</v>
      </c>
      <c r="H23" s="10">
        <f>IF(D23="r",VLOOKUP(0,$B$18:K22,7,FALSE),J23/F23)</f>
        <v>0.26829268292682934</v>
      </c>
      <c r="I23" s="10">
        <f>IF(D23="u",$C$2,IF(D23="d",$D$2, 1))*IF(D23="r",F23*G23,VLOOKUP(C23,$B$18:K22,8,FALSE))</f>
        <v>1.968</v>
      </c>
      <c r="J23" s="10">
        <f>IF(D23="u",$C$3,IF(D23="d",$D$3, 1))*IF(D23="r",F23*H23,VLOOKUP(C23,$B$18:K22,9,FALSE))</f>
        <v>0.72160000000000024</v>
      </c>
      <c r="K23" s="20">
        <f t="shared" si="2"/>
        <v>0.81360400000000022</v>
      </c>
    </row>
    <row r="24" spans="2:13" x14ac:dyDescent="0.25">
      <c r="B24" s="5">
        <v>2</v>
      </c>
      <c r="C24" s="4">
        <v>1.3</v>
      </c>
      <c r="D24" s="9" t="s">
        <v>11</v>
      </c>
      <c r="E24" s="9">
        <f>VLOOKUP(C24,$B$18:K23,4,FALSE)*IF(D24="u",$C$4,IF(D24="d",$D$4,1))</f>
        <v>0.2475</v>
      </c>
      <c r="F24" s="10">
        <f>IF(D24="r",VLOOKUP(C24,$B$18:K23,5,FALSE), I24+J24)</f>
        <v>1.2136000000000002</v>
      </c>
      <c r="G24" s="10">
        <f>IF(D24="r",VLOOKUP(0,$B$18:K23,6,FALSE),I24/F24)</f>
        <v>0.40540540540540532</v>
      </c>
      <c r="H24" s="10">
        <f>IF(D24="r",VLOOKUP(0,$B$18:K23,7,FALSE),J24/F24)</f>
        <v>0.59459459459459463</v>
      </c>
      <c r="I24" s="10">
        <f>IF(D24="u",$C$2,IF(D24="d",$D$2, 1))*IF(D24="r",F24*G24,VLOOKUP(C24,$B$18:K23,8,FALSE))</f>
        <v>0.49199999999999999</v>
      </c>
      <c r="J24" s="10">
        <f>IF(D24="u",$C$3,IF(D24="d",$D$3, 1))*IF(D24="r",F24*H24,VLOOKUP(C24,$B$18:K23,9,FALSE))</f>
        <v>0.72160000000000024</v>
      </c>
      <c r="K24" s="20">
        <f t="shared" si="2"/>
        <v>0.30036600000000008</v>
      </c>
    </row>
    <row r="25" spans="2:13" x14ac:dyDescent="0.25">
      <c r="B25" s="5">
        <v>2</v>
      </c>
      <c r="C25" s="4">
        <v>1.4</v>
      </c>
      <c r="D25" s="9" t="s">
        <v>12</v>
      </c>
      <c r="E25" s="9">
        <f>VLOOKUP(C25,$B$18:K24,4,FALSE)*IF(D25="u",$C$4,IF(D25="d",$D$4,1))</f>
        <v>0.2475</v>
      </c>
      <c r="F25" s="10">
        <f>IF(D25="r",VLOOKUP(C25,$B$18:K24,5,FALSE), I25+J25)</f>
        <v>1.2136</v>
      </c>
      <c r="G25" s="10">
        <f>IF(D25="r",VLOOKUP(0,$B$18:K24,6,FALSE),I25/F25)</f>
        <v>0.73170731707317072</v>
      </c>
      <c r="H25" s="10">
        <f>IF(D25="r",VLOOKUP(0,$B$18:K24,7,FALSE),J25/F25)</f>
        <v>0.26829268292682928</v>
      </c>
      <c r="I25" s="10">
        <f>IF(D25="u",$C$2,IF(D25="d",$D$2, 1))*IF(D25="r",F25*G25,VLOOKUP(C25,$B$18:K24,8,FALSE))</f>
        <v>0.88800000000000001</v>
      </c>
      <c r="J25" s="10">
        <f>IF(D25="u",$C$3,IF(D25="d",$D$3, 1))*IF(D25="r",F25*H25,VLOOKUP(C25,$B$18:K24,9,FALSE))</f>
        <v>0.3256</v>
      </c>
      <c r="K25" s="20">
        <f t="shared" si="2"/>
        <v>0.30036600000000002</v>
      </c>
    </row>
    <row r="26" spans="2:13" ht="15.75" thickBot="1" x14ac:dyDescent="0.3">
      <c r="B26" s="12">
        <v>2</v>
      </c>
      <c r="C26" s="13">
        <v>1.4</v>
      </c>
      <c r="D26" s="13" t="s">
        <v>11</v>
      </c>
      <c r="E26" s="13">
        <f>VLOOKUP(C26,$B$18:K25,4,FALSE)*IF(D26="u",$C$4,IF(D26="d",$D$4,1))</f>
        <v>0.20249999999999996</v>
      </c>
      <c r="F26" s="14">
        <f>IF(D26="r",VLOOKUP(C26,$B$18:K25,5,FALSE), I26+J26)</f>
        <v>0.54759999999999998</v>
      </c>
      <c r="G26" s="14">
        <f>IF(D26="r",VLOOKUP(0,$B$18:K25,6,FALSE),I26/F26)</f>
        <v>0.40540540540540543</v>
      </c>
      <c r="H26" s="14">
        <f>IF(D26="r",VLOOKUP(0,$B$18:K25,7,FALSE),J26/F26)</f>
        <v>0.59459459459459463</v>
      </c>
      <c r="I26" s="14">
        <f>IF(D26="u",$C$2,IF(D26="d",$D$2, 1))*IF(D26="r",F26*G26,VLOOKUP(C26,$B$18:K25,8,FALSE))</f>
        <v>0.222</v>
      </c>
      <c r="J26" s="14">
        <f>IF(D26="u",$C$3,IF(D26="d",$D$3, 1))*IF(D26="r",F26*H26,VLOOKUP(C26,$B$18:K25,9,FALSE))</f>
        <v>0.3256</v>
      </c>
      <c r="K26" s="21">
        <f t="shared" si="2"/>
        <v>0.11088899999999997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615E-2A38-4952-A56C-82233256A1B2}">
  <dimension ref="A1:F14"/>
  <sheetViews>
    <sheetView workbookViewId="0">
      <selection activeCell="C17" sqref="C17"/>
    </sheetView>
  </sheetViews>
  <sheetFormatPr defaultRowHeight="15" x14ac:dyDescent="0.25"/>
  <cols>
    <col min="2" max="2" width="34.28515625" bestFit="1" customWidth="1"/>
  </cols>
  <sheetData>
    <row r="1" spans="1:6" x14ac:dyDescent="0.25">
      <c r="B1" s="2"/>
      <c r="C1" s="2" t="s">
        <v>28</v>
      </c>
      <c r="D1" s="2"/>
      <c r="E1" s="2" t="s">
        <v>29</v>
      </c>
      <c r="F1" s="2"/>
    </row>
    <row r="2" spans="1:6" ht="15.75" thickBot="1" x14ac:dyDescent="0.3">
      <c r="B2" s="27" t="s">
        <v>21</v>
      </c>
      <c r="C2" s="27"/>
      <c r="D2" s="27" t="s">
        <v>30</v>
      </c>
      <c r="E2" s="27" t="s">
        <v>31</v>
      </c>
      <c r="F2" s="27" t="s">
        <v>32</v>
      </c>
    </row>
    <row r="3" spans="1:6" ht="15.75" thickTop="1" x14ac:dyDescent="0.25">
      <c r="A3" t="s">
        <v>26</v>
      </c>
      <c r="B3" s="28" t="s">
        <v>23</v>
      </c>
      <c r="C3" s="34">
        <f>-((1-C14)^2*F3)/C10^2</f>
        <v>6.4264462809917336E-2</v>
      </c>
      <c r="D3" s="33">
        <v>0</v>
      </c>
      <c r="E3" s="33">
        <v>0</v>
      </c>
      <c r="F3" s="34">
        <f>F8-SUM(F4:F6)</f>
        <v>-0.21600000000000008</v>
      </c>
    </row>
    <row r="4" spans="1:6" x14ac:dyDescent="0.25">
      <c r="A4" t="s">
        <v>26</v>
      </c>
      <c r="B4" s="2" t="s">
        <v>22</v>
      </c>
      <c r="C4" s="35">
        <f>-(C14^2 *D4)/C10^2</f>
        <v>4.2842975206611497E-2</v>
      </c>
      <c r="D4" s="35">
        <f>D8-D3-SUM(D5:D6)</f>
        <v>-0.3239999999999994</v>
      </c>
      <c r="E4" s="3">
        <v>0</v>
      </c>
      <c r="F4" s="3">
        <v>0</v>
      </c>
    </row>
    <row r="5" spans="1:6" x14ac:dyDescent="0.25">
      <c r="B5" s="2" t="s">
        <v>24</v>
      </c>
      <c r="C5" s="35">
        <f>-E5/(1.1)^2</f>
        <v>-0.10710743801652886</v>
      </c>
      <c r="D5" s="35">
        <f>E5</f>
        <v>0.12959999999999994</v>
      </c>
      <c r="E5" s="35">
        <f>E8-E6</f>
        <v>0.12959999999999994</v>
      </c>
      <c r="F5" s="35">
        <f>E5</f>
        <v>0.12959999999999994</v>
      </c>
    </row>
    <row r="6" spans="1:6" x14ac:dyDescent="0.25">
      <c r="B6" s="29" t="s">
        <v>25</v>
      </c>
      <c r="C6" s="36">
        <f>Exemplo!F8</f>
        <v>1</v>
      </c>
      <c r="D6" s="36">
        <f>Exemplo!F11</f>
        <v>2.8839999999999999</v>
      </c>
      <c r="E6" s="36">
        <f>Exemplo!F13</f>
        <v>1.0840000000000001</v>
      </c>
      <c r="F6" s="36">
        <f>Exemplo!F14</f>
        <v>0.63400000000000012</v>
      </c>
    </row>
    <row r="7" spans="1:6" x14ac:dyDescent="0.25">
      <c r="B7" s="30" t="s">
        <v>27</v>
      </c>
      <c r="C7" s="38">
        <f t="shared" ref="C7:D7" si="0">SUM(C3:C6)</f>
        <v>1</v>
      </c>
      <c r="D7" s="38">
        <f t="shared" si="0"/>
        <v>2.6896000000000004</v>
      </c>
      <c r="E7" s="38">
        <f>SUM(E3:E6)</f>
        <v>1.2136</v>
      </c>
      <c r="F7" s="38">
        <f t="shared" ref="F7" si="1">SUM(F3:F6)</f>
        <v>0.54759999999999998</v>
      </c>
    </row>
    <row r="8" spans="1:6" ht="15.75" thickBot="1" x14ac:dyDescent="0.3">
      <c r="B8" s="31" t="s">
        <v>15</v>
      </c>
      <c r="C8" s="37">
        <f>Exemplo!F18</f>
        <v>1</v>
      </c>
      <c r="D8" s="37">
        <f>Exemplo!F23</f>
        <v>2.6896000000000004</v>
      </c>
      <c r="E8" s="37">
        <f>Exemplo!F25</f>
        <v>1.2136</v>
      </c>
      <c r="F8" s="37">
        <f>Exemplo!F26</f>
        <v>0.54759999999999998</v>
      </c>
    </row>
    <row r="10" spans="1:6" x14ac:dyDescent="0.25">
      <c r="B10" s="32" t="s">
        <v>35</v>
      </c>
      <c r="C10">
        <f>Exemplo!D3</f>
        <v>1.1000000000000001</v>
      </c>
    </row>
    <row r="11" spans="1:6" x14ac:dyDescent="0.25">
      <c r="B11" s="32" t="s">
        <v>33</v>
      </c>
      <c r="C11">
        <f>Exemplo!C2</f>
        <v>2</v>
      </c>
    </row>
    <row r="12" spans="1:6" x14ac:dyDescent="0.25">
      <c r="B12" s="32" t="s">
        <v>34</v>
      </c>
      <c r="C12">
        <f>Exemplo!D2</f>
        <v>0.5</v>
      </c>
    </row>
    <row r="14" spans="1:6" x14ac:dyDescent="0.25">
      <c r="B14" s="32" t="s">
        <v>36</v>
      </c>
      <c r="C14" s="39">
        <f>(C10-C12)/(C11-C12)</f>
        <v>0.40000000000000008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</vt:lpstr>
      <vt:lpstr>Exemplo-Opc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SILVA</dc:creator>
  <cp:lastModifiedBy>Tebaldi</cp:lastModifiedBy>
  <dcterms:created xsi:type="dcterms:W3CDTF">2016-08-19T15:00:44Z</dcterms:created>
  <dcterms:modified xsi:type="dcterms:W3CDTF">2019-10-19T20:08:31Z</dcterms:modified>
</cp:coreProperties>
</file>