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Thaman\PycharmProjects\usg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Sheet1!$A$1:$F$1</definedName>
  </definedNames>
  <calcPr calcId="152511"/>
</workbook>
</file>

<file path=xl/calcChain.xml><?xml version="1.0" encoding="utf-8"?>
<calcChain xmlns="http://schemas.openxmlformats.org/spreadsheetml/2006/main">
  <c r="B2026" i="1" l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<sst xmlns="http://schemas.openxmlformats.org/spreadsheetml/2006/main" count="2851" uniqueCount="69">
  <si>
    <t>directory</t>
  </si>
  <si>
    <t>filename</t>
  </si>
  <si>
    <t>extension</t>
  </si>
  <si>
    <t>file_size</t>
  </si>
  <si>
    <t>lastmod</t>
  </si>
  <si>
    <t>files searched: 2,025</t>
  </si>
  <si>
    <t>dll</t>
  </si>
  <si>
    <t>zip</t>
  </si>
  <si>
    <t>pyd</t>
  </si>
  <si>
    <t>exe</t>
  </si>
  <si>
    <t>manifest</t>
  </si>
  <si>
    <t>csv</t>
  </si>
  <si>
    <t>txt</t>
  </si>
  <si>
    <t>h</t>
  </si>
  <si>
    <t>jpg</t>
  </si>
  <si>
    <t>png</t>
  </si>
  <si>
    <t>wav</t>
  </si>
  <si>
    <t>json</t>
  </si>
  <si>
    <t>pickle</t>
  </si>
  <si>
    <t>afm</t>
  </si>
  <si>
    <t>ttf</t>
  </si>
  <si>
    <t>gif</t>
  </si>
  <si>
    <t>pdf</t>
  </si>
  <si>
    <t>svg</t>
  </si>
  <si>
    <t>ppm</t>
  </si>
  <si>
    <t>gz</t>
  </si>
  <si>
    <t>dat</t>
  </si>
  <si>
    <t>xrc</t>
  </si>
  <si>
    <t>npy</t>
  </si>
  <si>
    <t>npz</t>
  </si>
  <si>
    <t>mplstyle</t>
  </si>
  <si>
    <t>tab</t>
  </si>
  <si>
    <t>pem</t>
  </si>
  <si>
    <t>xpi</t>
  </si>
  <si>
    <t>js</t>
  </si>
  <si>
    <t>tcl</t>
  </si>
  <si>
    <t>enc</t>
  </si>
  <si>
    <t>msg</t>
  </si>
  <si>
    <t>terms</t>
  </si>
  <si>
    <t>eps</t>
  </si>
  <si>
    <t>2018-06-29 16:46</t>
  </si>
  <si>
    <t>2018-06-29 16:45</t>
  </si>
  <si>
    <t>2017-11-15 08:57</t>
  </si>
  <si>
    <t>2018-06-29 16:43</t>
  </si>
  <si>
    <t>2018-06-07 18:27</t>
  </si>
  <si>
    <t>2018-03-21 06:47</t>
  </si>
  <si>
    <t>2018-06-03 09:28</t>
  </si>
  <si>
    <t>2018-06-28 15:20</t>
  </si>
  <si>
    <t>2018-07-11 08:34</t>
  </si>
  <si>
    <t>2017-05-16 13:10</t>
  </si>
  <si>
    <t>2017-03-09 21:58</t>
  </si>
  <si>
    <t>2017-03-21 02:32</t>
  </si>
  <si>
    <t>2017-01-13 06:18</t>
  </si>
  <si>
    <t>2017-01-10 11:55</t>
  </si>
  <si>
    <t>2015-07-24 17:41</t>
  </si>
  <si>
    <t>2017-05-11 15:18</t>
  </si>
  <si>
    <t>2017-05-11 18:47</t>
  </si>
  <si>
    <t>2016-01-02 00:04</t>
  </si>
  <si>
    <t>2017-03-02 19:06</t>
  </si>
  <si>
    <t>2017-03-06 21:18</t>
  </si>
  <si>
    <t>2017-05-10 13:14</t>
  </si>
  <si>
    <t>2017-04-17 08:36</t>
  </si>
  <si>
    <t>2017-04-24 02:56</t>
  </si>
  <si>
    <t>2017-03-30 12:30</t>
  </si>
  <si>
    <t>2017-05-09 11:42</t>
  </si>
  <si>
    <t>2018-06-26 16:56</t>
  </si>
  <si>
    <t>2016-07-28 23:21</t>
  </si>
  <si>
    <t>2016-07-28 23:26</t>
  </si>
  <si>
    <t>2017-03-04 06:05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</si>
</sst>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6"/>
  <sheetViews>
    <sheetView tabSelected="1" topLeftCell="A495" zoomScale="90" zoomScaleNormal="90" workbookViewId="0">
      <selection activeCell="F508" sqref="F508"/>
    </sheetView>
  </sheetViews>
  <sheetFormatPr defaultRowHeight="14.5" x14ac:dyDescent="0.35"/>
  <cols>
    <col min="1" max="1" width="96.54296875" bestFit="1" customWidth="1"/>
    <col min="2" max="2" width="43.81640625" bestFit="1" customWidth="1"/>
    <col min="4" max="4" width="9" bestFit="1" customWidth="1"/>
    <col min="5" max="5" width="15.54296875" bestFit="1" customWidth="1"/>
    <col min="6" max="6" width="19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tr">
        <f t="shared" ref="A2:A65" si="0">HYPERLINK("C:/Users/WThaman/PycharmProjects/usgs/dist/res.volume.1943.lcragage")</f>
        <v>C:/Users/WThaman/PycharmProjects/usgs/dist/res.volume.1943.lcragage</v>
      </c>
      <c r="B2" t="str">
        <f>HYPERLINK("C:/Users/WThaman/PycharmProjects/usgs/dist/res.volume.1943.lcragage\api-ms-win-core-console-l1-1-0.dll", "api-ms-win-core-console-l1-1-0.dll")</f>
        <v>api-ms-win-core-console-l1-1-0.dll</v>
      </c>
      <c r="C2" t="s">
        <v>6</v>
      </c>
      <c r="D2">
        <v>19136</v>
      </c>
      <c r="E2" t="s">
        <v>40</v>
      </c>
    </row>
    <row r="3" spans="1:6" x14ac:dyDescent="0.35">
      <c r="A3" t="str">
        <f t="shared" si="0"/>
        <v>C:/Users/WThaman/PycharmProjects/usgs/dist/res.volume.1943.lcragage</v>
      </c>
      <c r="B3" t="str">
        <f>HYPERLINK("C:/Users/WThaman/PycharmProjects/usgs/dist/res.volume.1943.lcragage\api-ms-win-core-datetime-l1-1-0.dll", "api-ms-win-core-datetime-l1-1-0.dll")</f>
        <v>api-ms-win-core-datetime-l1-1-0.dll</v>
      </c>
      <c r="C3" t="s">
        <v>6</v>
      </c>
      <c r="D3">
        <v>18624</v>
      </c>
      <c r="E3" t="s">
        <v>40</v>
      </c>
    </row>
    <row r="4" spans="1:6" x14ac:dyDescent="0.35">
      <c r="A4" t="str">
        <f t="shared" si="0"/>
        <v>C:/Users/WThaman/PycharmProjects/usgs/dist/res.volume.1943.lcragage</v>
      </c>
      <c r="B4" t="str">
        <f>HYPERLINK("C:/Users/WThaman/PycharmProjects/usgs/dist/res.volume.1943.lcragage\api-ms-win-core-debug-l1-1-0.dll", "api-ms-win-core-debug-l1-1-0.dll")</f>
        <v>api-ms-win-core-debug-l1-1-0.dll</v>
      </c>
      <c r="C4" t="s">
        <v>6</v>
      </c>
      <c r="D4">
        <v>18624</v>
      </c>
      <c r="E4" t="s">
        <v>40</v>
      </c>
    </row>
    <row r="5" spans="1:6" x14ac:dyDescent="0.35">
      <c r="A5" t="str">
        <f t="shared" si="0"/>
        <v>C:/Users/WThaman/PycharmProjects/usgs/dist/res.volume.1943.lcragage</v>
      </c>
      <c r="B5" t="str">
        <f>HYPERLINK("C:/Users/WThaman/PycharmProjects/usgs/dist/res.volume.1943.lcragage\api-ms-win-core-errorhandling-l1-1-0.dll", "api-ms-win-core-errorhandling-l1-1-0.dll")</f>
        <v>api-ms-win-core-errorhandling-l1-1-0.dll</v>
      </c>
      <c r="C5" t="s">
        <v>6</v>
      </c>
      <c r="D5">
        <v>18624</v>
      </c>
      <c r="E5" t="s">
        <v>40</v>
      </c>
    </row>
    <row r="6" spans="1:6" x14ac:dyDescent="0.35">
      <c r="A6" t="str">
        <f t="shared" si="0"/>
        <v>C:/Users/WThaman/PycharmProjects/usgs/dist/res.volume.1943.lcragage</v>
      </c>
      <c r="B6" t="str">
        <f>HYPERLINK("C:/Users/WThaman/PycharmProjects/usgs/dist/res.volume.1943.lcragage\api-ms-win-core-file-l1-1-0.dll", "api-ms-win-core-file-l1-1-0.dll")</f>
        <v>api-ms-win-core-file-l1-1-0.dll</v>
      </c>
      <c r="C6" t="s">
        <v>6</v>
      </c>
      <c r="D6">
        <v>22208</v>
      </c>
      <c r="E6" t="s">
        <v>40</v>
      </c>
    </row>
    <row r="7" spans="1:6" x14ac:dyDescent="0.35">
      <c r="A7" t="str">
        <f t="shared" si="0"/>
        <v>C:/Users/WThaman/PycharmProjects/usgs/dist/res.volume.1943.lcragage</v>
      </c>
      <c r="B7" t="str">
        <f>HYPERLINK("C:/Users/WThaman/PycharmProjects/usgs/dist/res.volume.1943.lcragage\api-ms-win-core-file-l1-2-0.dll", "api-ms-win-core-file-l1-2-0.dll")</f>
        <v>api-ms-win-core-file-l1-2-0.dll</v>
      </c>
      <c r="C7" t="s">
        <v>6</v>
      </c>
      <c r="D7">
        <v>18624</v>
      </c>
      <c r="E7" t="s">
        <v>40</v>
      </c>
    </row>
    <row r="8" spans="1:6" x14ac:dyDescent="0.35">
      <c r="A8" t="str">
        <f t="shared" si="0"/>
        <v>C:/Users/WThaman/PycharmProjects/usgs/dist/res.volume.1943.lcragage</v>
      </c>
      <c r="B8" t="str">
        <f>HYPERLINK("C:/Users/WThaman/PycharmProjects/usgs/dist/res.volume.1943.lcragage\api-ms-win-core-file-l2-1-0.dll", "api-ms-win-core-file-l2-1-0.dll")</f>
        <v>api-ms-win-core-file-l2-1-0.dll</v>
      </c>
      <c r="C8" t="s">
        <v>6</v>
      </c>
      <c r="D8">
        <v>18624</v>
      </c>
      <c r="E8" t="s">
        <v>40</v>
      </c>
    </row>
    <row r="9" spans="1:6" x14ac:dyDescent="0.35">
      <c r="A9" t="str">
        <f t="shared" si="0"/>
        <v>C:/Users/WThaman/PycharmProjects/usgs/dist/res.volume.1943.lcragage</v>
      </c>
      <c r="B9" t="str">
        <f>HYPERLINK("C:/Users/WThaman/PycharmProjects/usgs/dist/res.volume.1943.lcragage\api-ms-win-core-handle-l1-1-0.dll", "api-ms-win-core-handle-l1-1-0.dll")</f>
        <v>api-ms-win-core-handle-l1-1-0.dll</v>
      </c>
      <c r="C9" t="s">
        <v>6</v>
      </c>
      <c r="D9">
        <v>18624</v>
      </c>
      <c r="E9" t="s">
        <v>40</v>
      </c>
    </row>
    <row r="10" spans="1:6" x14ac:dyDescent="0.35">
      <c r="A10" t="str">
        <f t="shared" si="0"/>
        <v>C:/Users/WThaman/PycharmProjects/usgs/dist/res.volume.1943.lcragage</v>
      </c>
      <c r="B10" t="str">
        <f>HYPERLINK("C:/Users/WThaman/PycharmProjects/usgs/dist/res.volume.1943.lcragage\api-ms-win-core-heap-l1-1-0.dll", "api-ms-win-core-heap-l1-1-0.dll")</f>
        <v>api-ms-win-core-heap-l1-1-0.dll</v>
      </c>
      <c r="C10" t="s">
        <v>6</v>
      </c>
      <c r="D10">
        <v>19136</v>
      </c>
      <c r="E10" t="s">
        <v>40</v>
      </c>
    </row>
    <row r="11" spans="1:6" x14ac:dyDescent="0.35">
      <c r="A11" t="str">
        <f t="shared" si="0"/>
        <v>C:/Users/WThaman/PycharmProjects/usgs/dist/res.volume.1943.lcragage</v>
      </c>
      <c r="B11" t="str">
        <f>HYPERLINK("C:/Users/WThaman/PycharmProjects/usgs/dist/res.volume.1943.lcragage\api-ms-win-core-interlocked-l1-1-0.dll", "api-ms-win-core-interlocked-l1-1-0.dll")</f>
        <v>api-ms-win-core-interlocked-l1-1-0.dll</v>
      </c>
      <c r="C11" t="s">
        <v>6</v>
      </c>
      <c r="D11">
        <v>19136</v>
      </c>
      <c r="E11" t="s">
        <v>40</v>
      </c>
    </row>
    <row r="12" spans="1:6" x14ac:dyDescent="0.35">
      <c r="A12" t="str">
        <f t="shared" si="0"/>
        <v>C:/Users/WThaman/PycharmProjects/usgs/dist/res.volume.1943.lcragage</v>
      </c>
      <c r="B12" t="str">
        <f>HYPERLINK("C:/Users/WThaman/PycharmProjects/usgs/dist/res.volume.1943.lcragage\api-ms-win-core-libraryloader-l1-1-0.dll", "api-ms-win-core-libraryloader-l1-1-0.dll")</f>
        <v>api-ms-win-core-libraryloader-l1-1-0.dll</v>
      </c>
      <c r="C12" t="s">
        <v>6</v>
      </c>
      <c r="D12">
        <v>19136</v>
      </c>
      <c r="E12" t="s">
        <v>40</v>
      </c>
    </row>
    <row r="13" spans="1:6" x14ac:dyDescent="0.35">
      <c r="A13" t="str">
        <f t="shared" si="0"/>
        <v>C:/Users/WThaman/PycharmProjects/usgs/dist/res.volume.1943.lcragage</v>
      </c>
      <c r="B13" t="str">
        <f>HYPERLINK("C:/Users/WThaman/PycharmProjects/usgs/dist/res.volume.1943.lcragage\api-ms-win-core-localization-l1-2-0.dll", "api-ms-win-core-localization-l1-2-0.dll")</f>
        <v>api-ms-win-core-localization-l1-2-0.dll</v>
      </c>
      <c r="C13" t="s">
        <v>6</v>
      </c>
      <c r="D13">
        <v>21184</v>
      </c>
      <c r="E13" t="s">
        <v>40</v>
      </c>
    </row>
    <row r="14" spans="1:6" x14ac:dyDescent="0.35">
      <c r="A14" t="str">
        <f t="shared" si="0"/>
        <v>C:/Users/WThaman/PycharmProjects/usgs/dist/res.volume.1943.lcragage</v>
      </c>
      <c r="B14" t="str">
        <f>HYPERLINK("C:/Users/WThaman/PycharmProjects/usgs/dist/res.volume.1943.lcragage\api-ms-win-core-memory-l1-1-0.dll", "api-ms-win-core-memory-l1-1-0.dll")</f>
        <v>api-ms-win-core-memory-l1-1-0.dll</v>
      </c>
      <c r="C14" t="s">
        <v>6</v>
      </c>
      <c r="D14">
        <v>19136</v>
      </c>
      <c r="E14" t="s">
        <v>40</v>
      </c>
    </row>
    <row r="15" spans="1:6" x14ac:dyDescent="0.35">
      <c r="A15" t="str">
        <f t="shared" si="0"/>
        <v>C:/Users/WThaman/PycharmProjects/usgs/dist/res.volume.1943.lcragage</v>
      </c>
      <c r="B15" t="str">
        <f>HYPERLINK("C:/Users/WThaman/PycharmProjects/usgs/dist/res.volume.1943.lcragage\api-ms-win-core-namedpipe-l1-1-0.dll", "api-ms-win-core-namedpipe-l1-1-0.dll")</f>
        <v>api-ms-win-core-namedpipe-l1-1-0.dll</v>
      </c>
      <c r="C15" t="s">
        <v>6</v>
      </c>
      <c r="D15">
        <v>18624</v>
      </c>
      <c r="E15" t="s">
        <v>40</v>
      </c>
    </row>
    <row r="16" spans="1:6" x14ac:dyDescent="0.35">
      <c r="A16" t="str">
        <f t="shared" si="0"/>
        <v>C:/Users/WThaman/PycharmProjects/usgs/dist/res.volume.1943.lcragage</v>
      </c>
      <c r="B16" t="str">
        <f>HYPERLINK("C:/Users/WThaman/PycharmProjects/usgs/dist/res.volume.1943.lcragage\api-ms-win-core-processenvironment-l1-1-0.dll", "api-ms-win-core-processenvironment-l1-1-0.dll")</f>
        <v>api-ms-win-core-processenvironment-l1-1-0.dll</v>
      </c>
      <c r="C16" t="s">
        <v>6</v>
      </c>
      <c r="D16">
        <v>19648</v>
      </c>
      <c r="E16" t="s">
        <v>40</v>
      </c>
    </row>
    <row r="17" spans="1:5" x14ac:dyDescent="0.35">
      <c r="A17" t="str">
        <f t="shared" si="0"/>
        <v>C:/Users/WThaman/PycharmProjects/usgs/dist/res.volume.1943.lcragage</v>
      </c>
      <c r="B17" t="str">
        <f>HYPERLINK("C:/Users/WThaman/PycharmProjects/usgs/dist/res.volume.1943.lcragage\api-ms-win-core-processthreads-l1-1-0.dll", "api-ms-win-core-processthreads-l1-1-0.dll")</f>
        <v>api-ms-win-core-processthreads-l1-1-0.dll</v>
      </c>
      <c r="C17" t="s">
        <v>6</v>
      </c>
      <c r="D17">
        <v>20672</v>
      </c>
      <c r="E17" t="s">
        <v>40</v>
      </c>
    </row>
    <row r="18" spans="1:5" x14ac:dyDescent="0.35">
      <c r="A18" t="str">
        <f t="shared" si="0"/>
        <v>C:/Users/WThaman/PycharmProjects/usgs/dist/res.volume.1943.lcragage</v>
      </c>
      <c r="B18" t="str">
        <f>HYPERLINK("C:/Users/WThaman/PycharmProjects/usgs/dist/res.volume.1943.lcragage\api-ms-win-core-processthreads-l1-1-1.dll", "api-ms-win-core-processthreads-l1-1-1.dll")</f>
        <v>api-ms-win-core-processthreads-l1-1-1.dll</v>
      </c>
      <c r="C18" t="s">
        <v>6</v>
      </c>
      <c r="D18">
        <v>19136</v>
      </c>
      <c r="E18" t="s">
        <v>40</v>
      </c>
    </row>
    <row r="19" spans="1:5" x14ac:dyDescent="0.35">
      <c r="A19" t="str">
        <f t="shared" si="0"/>
        <v>C:/Users/WThaman/PycharmProjects/usgs/dist/res.volume.1943.lcragage</v>
      </c>
      <c r="B19" t="str">
        <f>HYPERLINK("C:/Users/WThaman/PycharmProjects/usgs/dist/res.volume.1943.lcragage\api-ms-win-core-profile-l1-1-0.dll", "api-ms-win-core-profile-l1-1-0.dll")</f>
        <v>api-ms-win-core-profile-l1-1-0.dll</v>
      </c>
      <c r="C19" t="s">
        <v>6</v>
      </c>
      <c r="D19">
        <v>18112</v>
      </c>
      <c r="E19" t="s">
        <v>40</v>
      </c>
    </row>
    <row r="20" spans="1:5" x14ac:dyDescent="0.35">
      <c r="A20" t="str">
        <f t="shared" si="0"/>
        <v>C:/Users/WThaman/PycharmProjects/usgs/dist/res.volume.1943.lcragage</v>
      </c>
      <c r="B20" t="str">
        <f>HYPERLINK("C:/Users/WThaman/PycharmProjects/usgs/dist/res.volume.1943.lcragage\api-ms-win-core-rtlsupport-l1-1-0.dll", "api-ms-win-core-rtlsupport-l1-1-0.dll")</f>
        <v>api-ms-win-core-rtlsupport-l1-1-0.dll</v>
      </c>
      <c r="C20" t="s">
        <v>6</v>
      </c>
      <c r="D20">
        <v>18112</v>
      </c>
      <c r="E20" t="s">
        <v>40</v>
      </c>
    </row>
    <row r="21" spans="1:5" x14ac:dyDescent="0.35">
      <c r="A21" t="str">
        <f t="shared" si="0"/>
        <v>C:/Users/WThaman/PycharmProjects/usgs/dist/res.volume.1943.lcragage</v>
      </c>
      <c r="B21" t="str">
        <f>HYPERLINK("C:/Users/WThaman/PycharmProjects/usgs/dist/res.volume.1943.lcragage\api-ms-win-core-string-l1-1-0.dll", "api-ms-win-core-string-l1-1-0.dll")</f>
        <v>api-ms-win-core-string-l1-1-0.dll</v>
      </c>
      <c r="C21" t="s">
        <v>6</v>
      </c>
      <c r="D21">
        <v>18624</v>
      </c>
      <c r="E21" t="s">
        <v>40</v>
      </c>
    </row>
    <row r="22" spans="1:5" x14ac:dyDescent="0.35">
      <c r="A22" t="str">
        <f t="shared" si="0"/>
        <v>C:/Users/WThaman/PycharmProjects/usgs/dist/res.volume.1943.lcragage</v>
      </c>
      <c r="B22" t="str">
        <f>HYPERLINK("C:/Users/WThaman/PycharmProjects/usgs/dist/res.volume.1943.lcragage\api-ms-win-core-synch-l1-1-0.dll", "api-ms-win-core-synch-l1-1-0.dll")</f>
        <v>api-ms-win-core-synch-l1-1-0.dll</v>
      </c>
      <c r="C22" t="s">
        <v>6</v>
      </c>
      <c r="D22">
        <v>20672</v>
      </c>
      <c r="E22" t="s">
        <v>40</v>
      </c>
    </row>
    <row r="23" spans="1:5" x14ac:dyDescent="0.35">
      <c r="A23" t="str">
        <f t="shared" si="0"/>
        <v>C:/Users/WThaman/PycharmProjects/usgs/dist/res.volume.1943.lcragage</v>
      </c>
      <c r="B23" t="str">
        <f>HYPERLINK("C:/Users/WThaman/PycharmProjects/usgs/dist/res.volume.1943.lcragage\api-ms-win-core-synch-l1-2-0.dll", "api-ms-win-core-synch-l1-2-0.dll")</f>
        <v>api-ms-win-core-synch-l1-2-0.dll</v>
      </c>
      <c r="C23" t="s">
        <v>6</v>
      </c>
      <c r="D23">
        <v>19136</v>
      </c>
      <c r="E23" t="s">
        <v>40</v>
      </c>
    </row>
    <row r="24" spans="1:5" x14ac:dyDescent="0.35">
      <c r="A24" t="str">
        <f t="shared" si="0"/>
        <v>C:/Users/WThaman/PycharmProjects/usgs/dist/res.volume.1943.lcragage</v>
      </c>
      <c r="B24" t="str">
        <f>HYPERLINK("C:/Users/WThaman/PycharmProjects/usgs/dist/res.volume.1943.lcragage\api-ms-win-core-sysinfo-l1-1-0.dll", "api-ms-win-core-sysinfo-l1-1-0.dll")</f>
        <v>api-ms-win-core-sysinfo-l1-1-0.dll</v>
      </c>
      <c r="C24" t="s">
        <v>6</v>
      </c>
      <c r="D24">
        <v>19648</v>
      </c>
      <c r="E24" t="s">
        <v>40</v>
      </c>
    </row>
    <row r="25" spans="1:5" x14ac:dyDescent="0.35">
      <c r="A25" t="str">
        <f t="shared" si="0"/>
        <v>C:/Users/WThaman/PycharmProjects/usgs/dist/res.volume.1943.lcragage</v>
      </c>
      <c r="B25" t="str">
        <f>HYPERLINK("C:/Users/WThaman/PycharmProjects/usgs/dist/res.volume.1943.lcragage\api-ms-win-core-timezone-l1-1-0.dll", "api-ms-win-core-timezone-l1-1-0.dll")</f>
        <v>api-ms-win-core-timezone-l1-1-0.dll</v>
      </c>
      <c r="C25" t="s">
        <v>6</v>
      </c>
      <c r="D25">
        <v>18624</v>
      </c>
      <c r="E25" t="s">
        <v>40</v>
      </c>
    </row>
    <row r="26" spans="1:5" x14ac:dyDescent="0.35">
      <c r="A26" t="str">
        <f t="shared" si="0"/>
        <v>C:/Users/WThaman/PycharmProjects/usgs/dist/res.volume.1943.lcragage</v>
      </c>
      <c r="B26" t="str">
        <f>HYPERLINK("C:/Users/WThaman/PycharmProjects/usgs/dist/res.volume.1943.lcragage\api-ms-win-core-util-l1-1-0.dll", "api-ms-win-core-util-l1-1-0.dll")</f>
        <v>api-ms-win-core-util-l1-1-0.dll</v>
      </c>
      <c r="C26" t="s">
        <v>6</v>
      </c>
      <c r="D26">
        <v>18624</v>
      </c>
      <c r="E26" t="s">
        <v>40</v>
      </c>
    </row>
    <row r="27" spans="1:5" x14ac:dyDescent="0.35">
      <c r="A27" t="str">
        <f t="shared" si="0"/>
        <v>C:/Users/WThaman/PycharmProjects/usgs/dist/res.volume.1943.lcragage</v>
      </c>
      <c r="B27" t="str">
        <f>HYPERLINK("C:/Users/WThaman/PycharmProjects/usgs/dist/res.volume.1943.lcragage\api-ms-win-crt-conio-l1-1-0.dll", "api-ms-win-crt-conio-l1-1-0.dll")</f>
        <v>api-ms-win-crt-conio-l1-1-0.dll</v>
      </c>
      <c r="C27" t="s">
        <v>6</v>
      </c>
      <c r="D27">
        <v>19648</v>
      </c>
      <c r="E27" t="s">
        <v>40</v>
      </c>
    </row>
    <row r="28" spans="1:5" x14ac:dyDescent="0.35">
      <c r="A28" t="str">
        <f t="shared" si="0"/>
        <v>C:/Users/WThaman/PycharmProjects/usgs/dist/res.volume.1943.lcragage</v>
      </c>
      <c r="B28" t="str">
        <f>HYPERLINK("C:/Users/WThaman/PycharmProjects/usgs/dist/res.volume.1943.lcragage\api-ms-win-crt-convert-l1-1-0.dll", "api-ms-win-crt-convert-l1-1-0.dll")</f>
        <v>api-ms-win-crt-convert-l1-1-0.dll</v>
      </c>
      <c r="C28" t="s">
        <v>6</v>
      </c>
      <c r="D28">
        <v>22720</v>
      </c>
      <c r="E28" t="s">
        <v>40</v>
      </c>
    </row>
    <row r="29" spans="1:5" x14ac:dyDescent="0.35">
      <c r="A29" t="str">
        <f t="shared" si="0"/>
        <v>C:/Users/WThaman/PycharmProjects/usgs/dist/res.volume.1943.lcragage</v>
      </c>
      <c r="B29" t="str">
        <f>HYPERLINK("C:/Users/WThaman/PycharmProjects/usgs/dist/res.volume.1943.lcragage\api-ms-win-crt-environment-l1-1-0.dll", "api-ms-win-crt-environment-l1-1-0.dll")</f>
        <v>api-ms-win-crt-environment-l1-1-0.dll</v>
      </c>
      <c r="C29" t="s">
        <v>6</v>
      </c>
      <c r="D29">
        <v>19136</v>
      </c>
      <c r="E29" t="s">
        <v>40</v>
      </c>
    </row>
    <row r="30" spans="1:5" x14ac:dyDescent="0.35">
      <c r="A30" t="str">
        <f t="shared" si="0"/>
        <v>C:/Users/WThaman/PycharmProjects/usgs/dist/res.volume.1943.lcragage</v>
      </c>
      <c r="B30" t="str">
        <f>HYPERLINK("C:/Users/WThaman/PycharmProjects/usgs/dist/res.volume.1943.lcragage\api-ms-win-crt-filesystem-l1-1-0.dll", "api-ms-win-crt-filesystem-l1-1-0.dll")</f>
        <v>api-ms-win-crt-filesystem-l1-1-0.dll</v>
      </c>
      <c r="C30" t="s">
        <v>6</v>
      </c>
      <c r="D30">
        <v>20672</v>
      </c>
      <c r="E30" t="s">
        <v>40</v>
      </c>
    </row>
    <row r="31" spans="1:5" x14ac:dyDescent="0.35">
      <c r="A31" t="str">
        <f t="shared" si="0"/>
        <v>C:/Users/WThaman/PycharmProjects/usgs/dist/res.volume.1943.lcragage</v>
      </c>
      <c r="B31" t="str">
        <f>HYPERLINK("C:/Users/WThaman/PycharmProjects/usgs/dist/res.volume.1943.lcragage\api-ms-win-crt-heap-l1-1-0.dll", "api-ms-win-crt-heap-l1-1-0.dll")</f>
        <v>api-ms-win-crt-heap-l1-1-0.dll</v>
      </c>
      <c r="C31" t="s">
        <v>6</v>
      </c>
      <c r="D31">
        <v>19648</v>
      </c>
      <c r="E31" t="s">
        <v>41</v>
      </c>
    </row>
    <row r="32" spans="1:5" x14ac:dyDescent="0.35">
      <c r="A32" t="str">
        <f t="shared" si="0"/>
        <v>C:/Users/WThaman/PycharmProjects/usgs/dist/res.volume.1943.lcragage</v>
      </c>
      <c r="B32" t="str">
        <f>HYPERLINK("C:/Users/WThaman/PycharmProjects/usgs/dist/res.volume.1943.lcragage\api-ms-win-crt-locale-l1-1-0.dll", "api-ms-win-crt-locale-l1-1-0.dll")</f>
        <v>api-ms-win-crt-locale-l1-1-0.dll</v>
      </c>
      <c r="C32" t="s">
        <v>6</v>
      </c>
      <c r="D32">
        <v>19136</v>
      </c>
      <c r="E32" t="s">
        <v>40</v>
      </c>
    </row>
    <row r="33" spans="1:5" x14ac:dyDescent="0.35">
      <c r="A33" t="str">
        <f t="shared" si="0"/>
        <v>C:/Users/WThaman/PycharmProjects/usgs/dist/res.volume.1943.lcragage</v>
      </c>
      <c r="B33" t="str">
        <f>HYPERLINK("C:/Users/WThaman/PycharmProjects/usgs/dist/res.volume.1943.lcragage\api-ms-win-crt-math-l1-1-0.dll", "api-ms-win-crt-math-l1-1-0.dll")</f>
        <v>api-ms-win-crt-math-l1-1-0.dll</v>
      </c>
      <c r="C33" t="s">
        <v>6</v>
      </c>
      <c r="D33">
        <v>29376</v>
      </c>
      <c r="E33" t="s">
        <v>40</v>
      </c>
    </row>
    <row r="34" spans="1:5" x14ac:dyDescent="0.35">
      <c r="A34" t="str">
        <f t="shared" si="0"/>
        <v>C:/Users/WThaman/PycharmProjects/usgs/dist/res.volume.1943.lcragage</v>
      </c>
      <c r="B34" t="str">
        <f>HYPERLINK("C:/Users/WThaman/PycharmProjects/usgs/dist/res.volume.1943.lcragage\api-ms-win-crt-multibyte-l1-1-0.dll", "api-ms-win-crt-multibyte-l1-1-0.dll")</f>
        <v>api-ms-win-crt-multibyte-l1-1-0.dll</v>
      </c>
      <c r="C34" t="s">
        <v>6</v>
      </c>
      <c r="D34">
        <v>26816</v>
      </c>
      <c r="E34" t="s">
        <v>40</v>
      </c>
    </row>
    <row r="35" spans="1:5" x14ac:dyDescent="0.35">
      <c r="A35" t="str">
        <f t="shared" si="0"/>
        <v>C:/Users/WThaman/PycharmProjects/usgs/dist/res.volume.1943.lcragage</v>
      </c>
      <c r="B35" t="str">
        <f>HYPERLINK("C:/Users/WThaman/PycharmProjects/usgs/dist/res.volume.1943.lcragage\api-ms-win-crt-process-l1-1-0.dll", "api-ms-win-crt-process-l1-1-0.dll")</f>
        <v>api-ms-win-crt-process-l1-1-0.dll</v>
      </c>
      <c r="C35" t="s">
        <v>6</v>
      </c>
      <c r="D35">
        <v>19648</v>
      </c>
      <c r="E35" t="s">
        <v>40</v>
      </c>
    </row>
    <row r="36" spans="1:5" x14ac:dyDescent="0.35">
      <c r="A36" t="str">
        <f t="shared" si="0"/>
        <v>C:/Users/WThaman/PycharmProjects/usgs/dist/res.volume.1943.lcragage</v>
      </c>
      <c r="B36" t="str">
        <f>HYPERLINK("C:/Users/WThaman/PycharmProjects/usgs/dist/res.volume.1943.lcragage\api-ms-win-crt-runtime-l1-1-0.dll", "api-ms-win-crt-runtime-l1-1-0.dll")</f>
        <v>api-ms-win-crt-runtime-l1-1-0.dll</v>
      </c>
      <c r="C36" t="s">
        <v>6</v>
      </c>
      <c r="D36">
        <v>23232</v>
      </c>
      <c r="E36" t="s">
        <v>41</v>
      </c>
    </row>
    <row r="37" spans="1:5" x14ac:dyDescent="0.35">
      <c r="A37" t="str">
        <f t="shared" si="0"/>
        <v>C:/Users/WThaman/PycharmProjects/usgs/dist/res.volume.1943.lcragage</v>
      </c>
      <c r="B37" t="str">
        <f>HYPERLINK("C:/Users/WThaman/PycharmProjects/usgs/dist/res.volume.1943.lcragage\api-ms-win-crt-stdio-l1-1-0.dll", "api-ms-win-crt-stdio-l1-1-0.dll")</f>
        <v>api-ms-win-crt-stdio-l1-1-0.dll</v>
      </c>
      <c r="C37" t="s">
        <v>6</v>
      </c>
      <c r="D37">
        <v>24768</v>
      </c>
      <c r="E37" t="s">
        <v>41</v>
      </c>
    </row>
    <row r="38" spans="1:5" x14ac:dyDescent="0.35">
      <c r="A38" t="str">
        <f t="shared" si="0"/>
        <v>C:/Users/WThaman/PycharmProjects/usgs/dist/res.volume.1943.lcragage</v>
      </c>
      <c r="B38" t="str">
        <f>HYPERLINK("C:/Users/WThaman/PycharmProjects/usgs/dist/res.volume.1943.lcragage\api-ms-win-crt-string-l1-1-0.dll", "api-ms-win-crt-string-l1-1-0.dll")</f>
        <v>api-ms-win-crt-string-l1-1-0.dll</v>
      </c>
      <c r="C38" t="s">
        <v>6</v>
      </c>
      <c r="D38">
        <v>24768</v>
      </c>
      <c r="E38" t="s">
        <v>40</v>
      </c>
    </row>
    <row r="39" spans="1:5" x14ac:dyDescent="0.35">
      <c r="A39" t="str">
        <f t="shared" si="0"/>
        <v>C:/Users/WThaman/PycharmProjects/usgs/dist/res.volume.1943.lcragage</v>
      </c>
      <c r="B39" t="str">
        <f>HYPERLINK("C:/Users/WThaman/PycharmProjects/usgs/dist/res.volume.1943.lcragage\api-ms-win-crt-time-l1-1-0.dll", "api-ms-win-crt-time-l1-1-0.dll")</f>
        <v>api-ms-win-crt-time-l1-1-0.dll</v>
      </c>
      <c r="C39" t="s">
        <v>6</v>
      </c>
      <c r="D39">
        <v>21184</v>
      </c>
      <c r="E39" t="s">
        <v>40</v>
      </c>
    </row>
    <row r="40" spans="1:5" x14ac:dyDescent="0.35">
      <c r="A40" t="str">
        <f t="shared" si="0"/>
        <v>C:/Users/WThaman/PycharmProjects/usgs/dist/res.volume.1943.lcragage</v>
      </c>
      <c r="B40" t="str">
        <f>HYPERLINK("C:/Users/WThaman/PycharmProjects/usgs/dist/res.volume.1943.lcragage\api-ms-win-crt-utility-l1-1-0.dll", "api-ms-win-crt-utility-l1-1-0.dll")</f>
        <v>api-ms-win-crt-utility-l1-1-0.dll</v>
      </c>
      <c r="C40" t="s">
        <v>6</v>
      </c>
      <c r="D40">
        <v>19136</v>
      </c>
      <c r="E40" t="s">
        <v>42</v>
      </c>
    </row>
    <row r="41" spans="1:5" x14ac:dyDescent="0.35">
      <c r="A41" t="str">
        <f t="shared" si="0"/>
        <v>C:/Users/WThaman/PycharmProjects/usgs/dist/res.volume.1943.lcragage</v>
      </c>
      <c r="B41" t="str">
        <f>HYPERLINK("C:/Users/WThaman/PycharmProjects/usgs/dist/res.volume.1943.lcragage\base_library.zip", "base_library.zip")</f>
        <v>base_library.zip</v>
      </c>
      <c r="C41" t="s">
        <v>7</v>
      </c>
      <c r="D41">
        <v>737866</v>
      </c>
      <c r="E41" t="s">
        <v>43</v>
      </c>
    </row>
    <row r="42" spans="1:5" x14ac:dyDescent="0.35">
      <c r="A42" t="str">
        <f t="shared" si="0"/>
        <v>C:/Users/WThaman/PycharmProjects/usgs/dist/res.volume.1943.lcragage</v>
      </c>
      <c r="B42" t="str">
        <f>HYPERLINK("C:/Users/WThaman/PycharmProjects/usgs/dist/res.volume.1943.lcragage\bottleneck.move.pyd", "bottleneck.move.pyd")</f>
        <v>bottleneck.move.pyd</v>
      </c>
      <c r="C42" t="s">
        <v>8</v>
      </c>
      <c r="D42">
        <v>76288</v>
      </c>
      <c r="E42" t="s">
        <v>42</v>
      </c>
    </row>
    <row r="43" spans="1:5" x14ac:dyDescent="0.35">
      <c r="A43" t="str">
        <f t="shared" si="0"/>
        <v>C:/Users/WThaman/PycharmProjects/usgs/dist/res.volume.1943.lcragage</v>
      </c>
      <c r="B43" t="str">
        <f>HYPERLINK("C:/Users/WThaman/PycharmProjects/usgs/dist/res.volume.1943.lcragage\bottleneck.nonreduce.pyd", "bottleneck.nonreduce.pyd")</f>
        <v>bottleneck.nonreduce.pyd</v>
      </c>
      <c r="C43" t="s">
        <v>8</v>
      </c>
      <c r="D43">
        <v>16896</v>
      </c>
      <c r="E43" t="s">
        <v>42</v>
      </c>
    </row>
    <row r="44" spans="1:5" x14ac:dyDescent="0.35">
      <c r="A44" t="str">
        <f t="shared" si="0"/>
        <v>C:/Users/WThaman/PycharmProjects/usgs/dist/res.volume.1943.lcragage</v>
      </c>
      <c r="B44" t="str">
        <f>HYPERLINK("C:/Users/WThaman/PycharmProjects/usgs/dist/res.volume.1943.lcragage\bottleneck.nonreduce_axis.pyd", "bottleneck.nonreduce_axis.pyd")</f>
        <v>bottleneck.nonreduce_axis.pyd</v>
      </c>
      <c r="C44" t="s">
        <v>8</v>
      </c>
      <c r="D44">
        <v>35840</v>
      </c>
      <c r="E44" t="s">
        <v>42</v>
      </c>
    </row>
    <row r="45" spans="1:5" x14ac:dyDescent="0.35">
      <c r="A45" t="str">
        <f t="shared" si="0"/>
        <v>C:/Users/WThaman/PycharmProjects/usgs/dist/res.volume.1943.lcragage</v>
      </c>
      <c r="B45" t="str">
        <f>HYPERLINK("C:/Users/WThaman/PycharmProjects/usgs/dist/res.volume.1943.lcragage\bottleneck.reduce.pyd", "bottleneck.reduce.pyd")</f>
        <v>bottleneck.reduce.pyd</v>
      </c>
      <c r="C45" t="s">
        <v>8</v>
      </c>
      <c r="D45">
        <v>75776</v>
      </c>
      <c r="E45" t="s">
        <v>42</v>
      </c>
    </row>
    <row r="46" spans="1:5" x14ac:dyDescent="0.35">
      <c r="A46" t="str">
        <f t="shared" si="0"/>
        <v>C:/Users/WThaman/PycharmProjects/usgs/dist/res.volume.1943.lcragage</v>
      </c>
      <c r="B46" t="str">
        <f>HYPERLINK("C:/Users/WThaman/PycharmProjects/usgs/dist/res.volume.1943.lcragage\chromedriver.exe", "chromedriver.exe")</f>
        <v>chromedriver.exe</v>
      </c>
      <c r="C46" t="s">
        <v>9</v>
      </c>
      <c r="D46">
        <v>6465536</v>
      </c>
      <c r="E46" t="s">
        <v>44</v>
      </c>
    </row>
    <row r="47" spans="1:5" x14ac:dyDescent="0.35">
      <c r="A47" t="str">
        <f t="shared" si="0"/>
        <v>C:/Users/WThaman/PycharmProjects/usgs/dist/res.volume.1943.lcragage</v>
      </c>
      <c r="B47" t="str">
        <f>HYPERLINK("C:/Users/WThaman/PycharmProjects/usgs/dist/res.volume.1943.lcragage\cryptography.hazmat.bindings._constant_time.pyd", "cryptography.hazmat.bindings._constant_time.pyd")</f>
        <v>cryptography.hazmat.bindings._constant_time.pyd</v>
      </c>
      <c r="C47" t="s">
        <v>8</v>
      </c>
      <c r="D47">
        <v>10240</v>
      </c>
      <c r="E47" t="s">
        <v>42</v>
      </c>
    </row>
    <row r="48" spans="1:5" x14ac:dyDescent="0.35">
      <c r="A48" t="str">
        <f t="shared" si="0"/>
        <v>C:/Users/WThaman/PycharmProjects/usgs/dist/res.volume.1943.lcragage</v>
      </c>
      <c r="B48" t="str">
        <f>HYPERLINK("C:/Users/WThaman/PycharmProjects/usgs/dist/res.volume.1943.lcragage\cryptography.hazmat.bindings._openssl.pyd", "cryptography.hazmat.bindings._openssl.pyd")</f>
        <v>cryptography.hazmat.bindings._openssl.pyd</v>
      </c>
      <c r="C48" t="s">
        <v>8</v>
      </c>
      <c r="D48">
        <v>555520</v>
      </c>
      <c r="E48" t="s">
        <v>42</v>
      </c>
    </row>
    <row r="49" spans="1:5" x14ac:dyDescent="0.35">
      <c r="A49" t="str">
        <f t="shared" si="0"/>
        <v>C:/Users/WThaman/PycharmProjects/usgs/dist/res.volume.1943.lcragage</v>
      </c>
      <c r="B49" t="str">
        <f>HYPERLINK("C:/Users/WThaman/PycharmProjects/usgs/dist/res.volume.1943.lcragage\Cython.Compiler.Code.pyd", "Cython.Compiler.Code.pyd")</f>
        <v>Cython.Compiler.Code.pyd</v>
      </c>
      <c r="C49" t="s">
        <v>8</v>
      </c>
      <c r="D49">
        <v>830464</v>
      </c>
      <c r="E49" t="s">
        <v>42</v>
      </c>
    </row>
    <row r="50" spans="1:5" x14ac:dyDescent="0.35">
      <c r="A50" t="str">
        <f t="shared" si="0"/>
        <v>C:/Users/WThaman/PycharmProjects/usgs/dist/res.volume.1943.lcragage</v>
      </c>
      <c r="B50" t="str">
        <f>HYPERLINK("C:/Users/WThaman/PycharmProjects/usgs/dist/res.volume.1943.lcragage\Cython.Compiler.FlowControl.pyd", "Cython.Compiler.FlowControl.pyd")</f>
        <v>Cython.Compiler.FlowControl.pyd</v>
      </c>
      <c r="C50" t="s">
        <v>8</v>
      </c>
      <c r="D50">
        <v>352256</v>
      </c>
      <c r="E50" t="s">
        <v>42</v>
      </c>
    </row>
    <row r="51" spans="1:5" x14ac:dyDescent="0.35">
      <c r="A51" t="str">
        <f t="shared" si="0"/>
        <v>C:/Users/WThaman/PycharmProjects/usgs/dist/res.volume.1943.lcragage</v>
      </c>
      <c r="B51" t="str">
        <f>HYPERLINK("C:/Users/WThaman/PycharmProjects/usgs/dist/res.volume.1943.lcragage\Cython.Compiler.Parsing.pyd", "Cython.Compiler.Parsing.pyd")</f>
        <v>Cython.Compiler.Parsing.pyd</v>
      </c>
      <c r="C51" t="s">
        <v>8</v>
      </c>
      <c r="D51">
        <v>564736</v>
      </c>
      <c r="E51" t="s">
        <v>42</v>
      </c>
    </row>
    <row r="52" spans="1:5" x14ac:dyDescent="0.35">
      <c r="A52" t="str">
        <f t="shared" si="0"/>
        <v>C:/Users/WThaman/PycharmProjects/usgs/dist/res.volume.1943.lcragage</v>
      </c>
      <c r="B52" t="str">
        <f>HYPERLINK("C:/Users/WThaman/PycharmProjects/usgs/dist/res.volume.1943.lcragage\Cython.Compiler.Scanning.pyd", "Cython.Compiler.Scanning.pyd")</f>
        <v>Cython.Compiler.Scanning.pyd</v>
      </c>
      <c r="C52" t="s">
        <v>8</v>
      </c>
      <c r="D52">
        <v>153088</v>
      </c>
      <c r="E52" t="s">
        <v>42</v>
      </c>
    </row>
    <row r="53" spans="1:5" x14ac:dyDescent="0.35">
      <c r="A53" t="str">
        <f t="shared" si="0"/>
        <v>C:/Users/WThaman/PycharmProjects/usgs/dist/res.volume.1943.lcragage</v>
      </c>
      <c r="B53" t="str">
        <f>HYPERLINK("C:/Users/WThaman/PycharmProjects/usgs/dist/res.volume.1943.lcragage\Cython.Compiler.Visitor.pyd", "Cython.Compiler.Visitor.pyd")</f>
        <v>Cython.Compiler.Visitor.pyd</v>
      </c>
      <c r="C53" t="s">
        <v>8</v>
      </c>
      <c r="D53">
        <v>205312</v>
      </c>
      <c r="E53" t="s">
        <v>42</v>
      </c>
    </row>
    <row r="54" spans="1:5" x14ac:dyDescent="0.35">
      <c r="A54" t="str">
        <f t="shared" si="0"/>
        <v>C:/Users/WThaman/PycharmProjects/usgs/dist/res.volume.1943.lcragage</v>
      </c>
      <c r="B54" t="str">
        <f>HYPERLINK("C:/Users/WThaman/PycharmProjects/usgs/dist/res.volume.1943.lcragage\gevent.libev.corecext.pyd", "gevent.libev.corecext.pyd")</f>
        <v>gevent.libev.corecext.pyd</v>
      </c>
      <c r="C54" t="s">
        <v>8</v>
      </c>
      <c r="D54">
        <v>239616</v>
      </c>
      <c r="E54" t="s">
        <v>42</v>
      </c>
    </row>
    <row r="55" spans="1:5" x14ac:dyDescent="0.35">
      <c r="A55" t="str">
        <f t="shared" si="0"/>
        <v>C:/Users/WThaman/PycharmProjects/usgs/dist/res.volume.1943.lcragage</v>
      </c>
      <c r="B55" t="str">
        <f>HYPERLINK("C:/Users/WThaman/PycharmProjects/usgs/dist/res.volume.1943.lcragage\gevent._semaphore.pyd", "gevent._semaphore.pyd")</f>
        <v>gevent._semaphore.pyd</v>
      </c>
      <c r="C55" t="s">
        <v>8</v>
      </c>
      <c r="D55">
        <v>70144</v>
      </c>
      <c r="E55" t="s">
        <v>42</v>
      </c>
    </row>
    <row r="56" spans="1:5" x14ac:dyDescent="0.35">
      <c r="A56" t="str">
        <f t="shared" si="0"/>
        <v>C:/Users/WThaman/PycharmProjects/usgs/dist/res.volume.1943.lcragage</v>
      </c>
      <c r="B56" t="str">
        <f>HYPERLINK("C:/Users/WThaman/PycharmProjects/usgs/dist/res.volume.1943.lcragage\greenlet.pyd", "greenlet.pyd")</f>
        <v>greenlet.pyd</v>
      </c>
      <c r="C56" t="s">
        <v>8</v>
      </c>
      <c r="D56">
        <v>22528</v>
      </c>
      <c r="E56" t="s">
        <v>42</v>
      </c>
    </row>
    <row r="57" spans="1:5" x14ac:dyDescent="0.35">
      <c r="A57" t="str">
        <f t="shared" si="0"/>
        <v>C:/Users/WThaman/PycharmProjects/usgs/dist/res.volume.1943.lcragage</v>
      </c>
      <c r="B57" t="str">
        <f>HYPERLINK("C:/Users/WThaman/PycharmProjects/usgs/dist/res.volume.1943.lcragage\hdf5.dll", "hdf5.dll")</f>
        <v>hdf5.dll</v>
      </c>
      <c r="C57" t="s">
        <v>6</v>
      </c>
      <c r="D57">
        <v>2114048</v>
      </c>
      <c r="E57" t="s">
        <v>42</v>
      </c>
    </row>
    <row r="58" spans="1:5" x14ac:dyDescent="0.35">
      <c r="A58" t="str">
        <f t="shared" si="0"/>
        <v>C:/Users/WThaman/PycharmProjects/usgs/dist/res.volume.1943.lcragage</v>
      </c>
      <c r="B58" t="str">
        <f>HYPERLINK("C:/Users/WThaman/PycharmProjects/usgs/dist/res.volume.1943.lcragage\icudt57.dll", "icudt57.dll")</f>
        <v>icudt57.dll</v>
      </c>
      <c r="C58" t="s">
        <v>6</v>
      </c>
      <c r="D58">
        <v>25672192</v>
      </c>
      <c r="E58" t="s">
        <v>42</v>
      </c>
    </row>
    <row r="59" spans="1:5" x14ac:dyDescent="0.35">
      <c r="A59" t="str">
        <f t="shared" si="0"/>
        <v>C:/Users/WThaman/PycharmProjects/usgs/dist/res.volume.1943.lcragage</v>
      </c>
      <c r="B59" t="str">
        <f>HYPERLINK("C:/Users/WThaman/PycharmProjects/usgs/dist/res.volume.1943.lcragage\icuin57.dll", "icuin57.dll")</f>
        <v>icuin57.dll</v>
      </c>
      <c r="C59" t="s">
        <v>6</v>
      </c>
      <c r="D59">
        <v>2209792</v>
      </c>
      <c r="E59" t="s">
        <v>42</v>
      </c>
    </row>
    <row r="60" spans="1:5" x14ac:dyDescent="0.35">
      <c r="A60" t="str">
        <f t="shared" si="0"/>
        <v>C:/Users/WThaman/PycharmProjects/usgs/dist/res.volume.1943.lcragage</v>
      </c>
      <c r="B60" t="str">
        <f>HYPERLINK("C:/Users/WThaman/PycharmProjects/usgs/dist/res.volume.1943.lcragage\icuuc57.dll", "icuuc57.dll")</f>
        <v>icuuc57.dll</v>
      </c>
      <c r="C60" t="s">
        <v>6</v>
      </c>
      <c r="D60">
        <v>1506304</v>
      </c>
      <c r="E60" t="s">
        <v>42</v>
      </c>
    </row>
    <row r="61" spans="1:5" x14ac:dyDescent="0.35">
      <c r="A61" t="str">
        <f t="shared" si="0"/>
        <v>C:/Users/WThaman/PycharmProjects/usgs/dist/res.volume.1943.lcragage</v>
      </c>
      <c r="B61" t="str">
        <f>HYPERLINK("C:/Users/WThaman/PycharmProjects/usgs/dist/res.volume.1943.lcragage\LIBBZ2.dll", "LIBBZ2.dll")</f>
        <v>LIBBZ2.dll</v>
      </c>
      <c r="C61" t="s">
        <v>6</v>
      </c>
      <c r="D61">
        <v>151040</v>
      </c>
      <c r="E61" t="s">
        <v>42</v>
      </c>
    </row>
    <row r="62" spans="1:5" x14ac:dyDescent="0.35">
      <c r="A62" t="str">
        <f t="shared" si="0"/>
        <v>C:/Users/WThaman/PycharmProjects/usgs/dist/res.volume.1943.lcragage</v>
      </c>
      <c r="B62" t="str">
        <f>HYPERLINK("C:/Users/WThaman/PycharmProjects/usgs/dist/res.volume.1943.lcragage\LIBEAY32.dll", "LIBEAY32.dll")</f>
        <v>LIBEAY32.dll</v>
      </c>
      <c r="C62" t="s">
        <v>6</v>
      </c>
      <c r="D62">
        <v>1260544</v>
      </c>
      <c r="E62" t="s">
        <v>42</v>
      </c>
    </row>
    <row r="63" spans="1:5" x14ac:dyDescent="0.35">
      <c r="A63" t="str">
        <f t="shared" si="0"/>
        <v>C:/Users/WThaman/PycharmProjects/usgs/dist/res.volume.1943.lcragage</v>
      </c>
      <c r="B63" t="str">
        <f>HYPERLINK("C:/Users/WThaman/PycharmProjects/usgs/dist/res.volume.1943.lcragage\libifcoremd.dll", "libifcoremd.dll")</f>
        <v>libifcoremd.dll</v>
      </c>
      <c r="C63" t="s">
        <v>6</v>
      </c>
      <c r="D63">
        <v>1222808</v>
      </c>
      <c r="E63" t="s">
        <v>42</v>
      </c>
    </row>
    <row r="64" spans="1:5" x14ac:dyDescent="0.35">
      <c r="A64" t="str">
        <f t="shared" si="0"/>
        <v>C:/Users/WThaman/PycharmProjects/usgs/dist/res.volume.1943.lcragage</v>
      </c>
      <c r="B64" t="str">
        <f>HYPERLINK("C:/Users/WThaman/PycharmProjects/usgs/dist/res.volume.1943.lcragage\libiomp5md.dll", "libiomp5md.dll")</f>
        <v>libiomp5md.dll</v>
      </c>
      <c r="C64" t="s">
        <v>6</v>
      </c>
      <c r="D64">
        <v>1087640</v>
      </c>
      <c r="E64" t="s">
        <v>42</v>
      </c>
    </row>
    <row r="65" spans="1:5" x14ac:dyDescent="0.35">
      <c r="A65" t="str">
        <f t="shared" si="0"/>
        <v>C:/Users/WThaman/PycharmProjects/usgs/dist/res.volume.1943.lcragage</v>
      </c>
      <c r="B65" t="str">
        <f>HYPERLINK("C:/Users/WThaman/PycharmProjects/usgs/dist/res.volume.1943.lcragage\libjpeg.dll", "libjpeg.dll")</f>
        <v>libjpeg.dll</v>
      </c>
      <c r="C65" t="s">
        <v>6</v>
      </c>
      <c r="D65">
        <v>235520</v>
      </c>
      <c r="E65" t="s">
        <v>42</v>
      </c>
    </row>
    <row r="66" spans="1:5" x14ac:dyDescent="0.35">
      <c r="A66" t="str">
        <f t="shared" ref="A66:A129" si="1">HYPERLINK("C:/Users/WThaman/PycharmProjects/usgs/dist/res.volume.1943.lcragage")</f>
        <v>C:/Users/WThaman/PycharmProjects/usgs/dist/res.volume.1943.lcragage</v>
      </c>
      <c r="B66" t="str">
        <f>HYPERLINK("C:/Users/WThaman/PycharmProjects/usgs/dist/res.volume.1943.lcragage\libmmd.dll", "libmmd.dll")</f>
        <v>libmmd.dll</v>
      </c>
      <c r="C66" t="s">
        <v>6</v>
      </c>
      <c r="D66">
        <v>4315800</v>
      </c>
      <c r="E66" t="s">
        <v>42</v>
      </c>
    </row>
    <row r="67" spans="1:5" x14ac:dyDescent="0.35">
      <c r="A67" t="str">
        <f t="shared" si="1"/>
        <v>C:/Users/WThaman/PycharmProjects/usgs/dist/res.volume.1943.lcragage</v>
      </c>
      <c r="B67" t="str">
        <f>HYPERLINK("C:/Users/WThaman/PycharmProjects/usgs/dist/res.volume.1943.lcragage\libpng16.dll", "libpng16.dll")</f>
        <v>libpng16.dll</v>
      </c>
      <c r="C67" t="s">
        <v>6</v>
      </c>
      <c r="D67">
        <v>158208</v>
      </c>
      <c r="E67" t="s">
        <v>42</v>
      </c>
    </row>
    <row r="68" spans="1:5" x14ac:dyDescent="0.35">
      <c r="A68" t="str">
        <f t="shared" si="1"/>
        <v>C:/Users/WThaman/PycharmProjects/usgs/dist/res.volume.1943.lcragage</v>
      </c>
      <c r="B68" t="str">
        <f>HYPERLINK("C:/Users/WThaman/PycharmProjects/usgs/dist/res.volume.1943.lcragage\lxml.etree.pyd", "lxml.etree.pyd")</f>
        <v>lxml.etree.pyd</v>
      </c>
      <c r="C68" t="s">
        <v>8</v>
      </c>
      <c r="D68">
        <v>2464256</v>
      </c>
      <c r="E68" t="s">
        <v>40</v>
      </c>
    </row>
    <row r="69" spans="1:5" x14ac:dyDescent="0.35">
      <c r="A69" t="str">
        <f t="shared" si="1"/>
        <v>C:/Users/WThaman/PycharmProjects/usgs/dist/res.volume.1943.lcragage</v>
      </c>
      <c r="B69" t="str">
        <f>HYPERLINK("C:/Users/WThaman/PycharmProjects/usgs/dist/res.volume.1943.lcragage\markupsafe._speedups.pyd", "markupsafe._speedups.pyd")</f>
        <v>markupsafe._speedups.pyd</v>
      </c>
      <c r="C69" t="s">
        <v>8</v>
      </c>
      <c r="D69">
        <v>10752</v>
      </c>
      <c r="E69" t="s">
        <v>42</v>
      </c>
    </row>
    <row r="70" spans="1:5" x14ac:dyDescent="0.35">
      <c r="A70" t="str">
        <f t="shared" si="1"/>
        <v>C:/Users/WThaman/PycharmProjects/usgs/dist/res.volume.1943.lcragage</v>
      </c>
      <c r="B70" t="str">
        <f>HYPERLINK("C:/Users/WThaman/PycharmProjects/usgs/dist/res.volume.1943.lcragage\matplotlib.backends._backend_agg.pyd", "matplotlib.backends._backend_agg.pyd")</f>
        <v>matplotlib.backends._backend_agg.pyd</v>
      </c>
      <c r="C70" t="s">
        <v>8</v>
      </c>
      <c r="D70">
        <v>160768</v>
      </c>
      <c r="E70" t="s">
        <v>40</v>
      </c>
    </row>
    <row r="71" spans="1:5" x14ac:dyDescent="0.35">
      <c r="A71" t="str">
        <f t="shared" si="1"/>
        <v>C:/Users/WThaman/PycharmProjects/usgs/dist/res.volume.1943.lcragage</v>
      </c>
      <c r="B71" t="str">
        <f>HYPERLINK("C:/Users/WThaman/PycharmProjects/usgs/dist/res.volume.1943.lcragage\matplotlib.backends._tkagg.pyd", "matplotlib.backends._tkagg.pyd")</f>
        <v>matplotlib.backends._tkagg.pyd</v>
      </c>
      <c r="C71" t="s">
        <v>8</v>
      </c>
      <c r="D71">
        <v>27136</v>
      </c>
      <c r="E71" t="s">
        <v>40</v>
      </c>
    </row>
    <row r="72" spans="1:5" x14ac:dyDescent="0.35">
      <c r="A72" t="str">
        <f t="shared" si="1"/>
        <v>C:/Users/WThaman/PycharmProjects/usgs/dist/res.volume.1943.lcragage</v>
      </c>
      <c r="B72" t="str">
        <f>HYPERLINK("C:/Users/WThaman/PycharmProjects/usgs/dist/res.volume.1943.lcragage\matplotlib.ft2font.pyd", "matplotlib.ft2font.pyd")</f>
        <v>matplotlib.ft2font.pyd</v>
      </c>
      <c r="C72" t="s">
        <v>8</v>
      </c>
      <c r="D72">
        <v>467456</v>
      </c>
      <c r="E72" t="s">
        <v>40</v>
      </c>
    </row>
    <row r="73" spans="1:5" x14ac:dyDescent="0.35">
      <c r="A73" t="str">
        <f t="shared" si="1"/>
        <v>C:/Users/WThaman/PycharmProjects/usgs/dist/res.volume.1943.lcragage</v>
      </c>
      <c r="B73" t="str">
        <f>HYPERLINK("C:/Users/WThaman/PycharmProjects/usgs/dist/res.volume.1943.lcragage\matplotlib.ttconv.pyd", "matplotlib.ttconv.pyd")</f>
        <v>matplotlib.ttconv.pyd</v>
      </c>
      <c r="C73" t="s">
        <v>8</v>
      </c>
      <c r="D73">
        <v>54784</v>
      </c>
      <c r="E73" t="s">
        <v>40</v>
      </c>
    </row>
    <row r="74" spans="1:5" x14ac:dyDescent="0.35">
      <c r="A74" t="str">
        <f t="shared" si="1"/>
        <v>C:/Users/WThaman/PycharmProjects/usgs/dist/res.volume.1943.lcragage</v>
      </c>
      <c r="B74" t="str">
        <f>HYPERLINK("C:/Users/WThaman/PycharmProjects/usgs/dist/res.volume.1943.lcragage\matplotlib._cntr.pyd", "matplotlib._cntr.pyd")</f>
        <v>matplotlib._cntr.pyd</v>
      </c>
      <c r="C74" t="s">
        <v>8</v>
      </c>
      <c r="D74">
        <v>22016</v>
      </c>
      <c r="E74" t="s">
        <v>45</v>
      </c>
    </row>
    <row r="75" spans="1:5" x14ac:dyDescent="0.35">
      <c r="A75" t="str">
        <f t="shared" si="1"/>
        <v>C:/Users/WThaman/PycharmProjects/usgs/dist/res.volume.1943.lcragage</v>
      </c>
      <c r="B75" t="str">
        <f>HYPERLINK("C:/Users/WThaman/PycharmProjects/usgs/dist/res.volume.1943.lcragage\matplotlib._contour.pyd", "matplotlib._contour.pyd")</f>
        <v>matplotlib._contour.pyd</v>
      </c>
      <c r="C75" t="s">
        <v>8</v>
      </c>
      <c r="D75">
        <v>42496</v>
      </c>
      <c r="E75" t="s">
        <v>40</v>
      </c>
    </row>
    <row r="76" spans="1:5" x14ac:dyDescent="0.35">
      <c r="A76" t="str">
        <f t="shared" si="1"/>
        <v>C:/Users/WThaman/PycharmProjects/usgs/dist/res.volume.1943.lcragage</v>
      </c>
      <c r="B76" t="str">
        <f>HYPERLINK("C:/Users/WThaman/PycharmProjects/usgs/dist/res.volume.1943.lcragage\matplotlib._image.pyd", "matplotlib._image.pyd")</f>
        <v>matplotlib._image.pyd</v>
      </c>
      <c r="C76" t="s">
        <v>8</v>
      </c>
      <c r="D76">
        <v>134144</v>
      </c>
      <c r="E76" t="s">
        <v>40</v>
      </c>
    </row>
    <row r="77" spans="1:5" x14ac:dyDescent="0.35">
      <c r="A77" t="str">
        <f t="shared" si="1"/>
        <v>C:/Users/WThaman/PycharmProjects/usgs/dist/res.volume.1943.lcragage</v>
      </c>
      <c r="B77" t="str">
        <f>HYPERLINK("C:/Users/WThaman/PycharmProjects/usgs/dist/res.volume.1943.lcragage\matplotlib._path.pyd", "matplotlib._path.pyd")</f>
        <v>matplotlib._path.pyd</v>
      </c>
      <c r="C77" t="s">
        <v>8</v>
      </c>
      <c r="D77">
        <v>118784</v>
      </c>
      <c r="E77" t="s">
        <v>40</v>
      </c>
    </row>
    <row r="78" spans="1:5" x14ac:dyDescent="0.35">
      <c r="A78" t="str">
        <f t="shared" si="1"/>
        <v>C:/Users/WThaman/PycharmProjects/usgs/dist/res.volume.1943.lcragage</v>
      </c>
      <c r="B78" t="str">
        <f>HYPERLINK("C:/Users/WThaman/PycharmProjects/usgs/dist/res.volume.1943.lcragage\matplotlib._png.pyd", "matplotlib._png.pyd")</f>
        <v>matplotlib._png.pyd</v>
      </c>
      <c r="C78" t="s">
        <v>8</v>
      </c>
      <c r="D78">
        <v>26624</v>
      </c>
      <c r="E78" t="s">
        <v>40</v>
      </c>
    </row>
    <row r="79" spans="1:5" x14ac:dyDescent="0.35">
      <c r="A79" t="str">
        <f t="shared" si="1"/>
        <v>C:/Users/WThaman/PycharmProjects/usgs/dist/res.volume.1943.lcragage</v>
      </c>
      <c r="B79" t="str">
        <f>HYPERLINK("C:/Users/WThaman/PycharmProjects/usgs/dist/res.volume.1943.lcragage\matplotlib._qhull.pyd", "matplotlib._qhull.pyd")</f>
        <v>matplotlib._qhull.pyd</v>
      </c>
      <c r="C79" t="s">
        <v>8</v>
      </c>
      <c r="D79">
        <v>313856</v>
      </c>
      <c r="E79" t="s">
        <v>40</v>
      </c>
    </row>
    <row r="80" spans="1:5" x14ac:dyDescent="0.35">
      <c r="A80" t="str">
        <f t="shared" si="1"/>
        <v>C:/Users/WThaman/PycharmProjects/usgs/dist/res.volume.1943.lcragage</v>
      </c>
      <c r="B80" t="str">
        <f>HYPERLINK("C:/Users/WThaman/PycharmProjects/usgs/dist/res.volume.1943.lcragage\matplotlib._tri.pyd", "matplotlib._tri.pyd")</f>
        <v>matplotlib._tri.pyd</v>
      </c>
      <c r="C80" t="s">
        <v>8</v>
      </c>
      <c r="D80">
        <v>78848</v>
      </c>
      <c r="E80" t="s">
        <v>40</v>
      </c>
    </row>
    <row r="81" spans="1:5" x14ac:dyDescent="0.35">
      <c r="A81" t="str">
        <f t="shared" si="1"/>
        <v>C:/Users/WThaman/PycharmProjects/usgs/dist/res.volume.1943.lcragage</v>
      </c>
      <c r="B81" t="str">
        <f>HYPERLINK("C:/Users/WThaman/PycharmProjects/usgs/dist/res.volume.1943.lcragage\matplotlib._windowing.pyd", "matplotlib._windowing.pyd")</f>
        <v>matplotlib._windowing.pyd</v>
      </c>
      <c r="C81" t="s">
        <v>8</v>
      </c>
      <c r="D81">
        <v>9216</v>
      </c>
      <c r="E81" t="s">
        <v>40</v>
      </c>
    </row>
    <row r="82" spans="1:5" x14ac:dyDescent="0.35">
      <c r="A82" t="str">
        <f t="shared" si="1"/>
        <v>C:/Users/WThaman/PycharmProjects/usgs/dist/res.volume.1943.lcragage</v>
      </c>
      <c r="B82" t="str">
        <f>HYPERLINK("C:/Users/WThaman/PycharmProjects/usgs/dist/res.volume.1943.lcragage\mfc140u.dll", "mfc140u.dll")</f>
        <v>mfc140u.dll</v>
      </c>
      <c r="C82" t="s">
        <v>6</v>
      </c>
      <c r="D82">
        <v>4775224</v>
      </c>
      <c r="E82" t="s">
        <v>40</v>
      </c>
    </row>
    <row r="83" spans="1:5" x14ac:dyDescent="0.35">
      <c r="A83" t="str">
        <f t="shared" si="1"/>
        <v>C:/Users/WThaman/PycharmProjects/usgs/dist/res.volume.1943.lcragage</v>
      </c>
      <c r="B83" t="str">
        <f>HYPERLINK("C:/Users/WThaman/PycharmProjects/usgs/dist/res.volume.1943.lcragage\mistune.pyd", "mistune.pyd")</f>
        <v>mistune.pyd</v>
      </c>
      <c r="C83" t="s">
        <v>8</v>
      </c>
      <c r="D83">
        <v>361984</v>
      </c>
      <c r="E83" t="s">
        <v>42</v>
      </c>
    </row>
    <row r="84" spans="1:5" x14ac:dyDescent="0.35">
      <c r="A84" t="str">
        <f t="shared" si="1"/>
        <v>C:/Users/WThaman/PycharmProjects/usgs/dist/res.volume.1943.lcragage</v>
      </c>
      <c r="B84" t="str">
        <f>HYPERLINK("C:/Users/WThaman/PycharmProjects/usgs/dist/res.volume.1943.lcragage\mkl_avx.dll", "mkl_avx.dll")</f>
        <v>mkl_avx.dll</v>
      </c>
      <c r="C84" t="s">
        <v>6</v>
      </c>
      <c r="D84">
        <v>18996464</v>
      </c>
      <c r="E84" t="s">
        <v>42</v>
      </c>
    </row>
    <row r="85" spans="1:5" x14ac:dyDescent="0.35">
      <c r="A85" t="str">
        <f t="shared" si="1"/>
        <v>C:/Users/WThaman/PycharmProjects/usgs/dist/res.volume.1943.lcragage</v>
      </c>
      <c r="B85" t="str">
        <f>HYPERLINK("C:/Users/WThaman/PycharmProjects/usgs/dist/res.volume.1943.lcragage\mkl_avx2.dll", "mkl_avx2.dll")</f>
        <v>mkl_avx2.dll</v>
      </c>
      <c r="C85" t="s">
        <v>6</v>
      </c>
      <c r="D85">
        <v>17078000</v>
      </c>
      <c r="E85" t="s">
        <v>42</v>
      </c>
    </row>
    <row r="86" spans="1:5" x14ac:dyDescent="0.35">
      <c r="A86" t="str">
        <f t="shared" si="1"/>
        <v>C:/Users/WThaman/PycharmProjects/usgs/dist/res.volume.1943.lcragage</v>
      </c>
      <c r="B86" t="str">
        <f>HYPERLINK("C:/Users/WThaman/PycharmProjects/usgs/dist/res.volume.1943.lcragage\mkl_avx512.dll", "mkl_avx512.dll")</f>
        <v>mkl_avx512.dll</v>
      </c>
      <c r="C86" t="s">
        <v>6</v>
      </c>
      <c r="D86">
        <v>19715824</v>
      </c>
      <c r="E86" t="s">
        <v>42</v>
      </c>
    </row>
    <row r="87" spans="1:5" x14ac:dyDescent="0.35">
      <c r="A87" t="str">
        <f t="shared" si="1"/>
        <v>C:/Users/WThaman/PycharmProjects/usgs/dist/res.volume.1943.lcragage</v>
      </c>
      <c r="B87" t="str">
        <f>HYPERLINK("C:/Users/WThaman/PycharmProjects/usgs/dist/res.volume.1943.lcragage\mkl_core.dll", "mkl_core.dll")</f>
        <v>mkl_core.dll</v>
      </c>
      <c r="C87" t="s">
        <v>6</v>
      </c>
      <c r="D87">
        <v>14722800</v>
      </c>
      <c r="E87" t="s">
        <v>42</v>
      </c>
    </row>
    <row r="88" spans="1:5" x14ac:dyDescent="0.35">
      <c r="A88" t="str">
        <f t="shared" si="1"/>
        <v>C:/Users/WThaman/PycharmProjects/usgs/dist/res.volume.1943.lcragage</v>
      </c>
      <c r="B88" t="str">
        <f>HYPERLINK("C:/Users/WThaman/PycharmProjects/usgs/dist/res.volume.1943.lcragage\mkl_intel_thread.dll", "mkl_intel_thread.dll")</f>
        <v>mkl_intel_thread.dll</v>
      </c>
      <c r="C88" t="s">
        <v>6</v>
      </c>
      <c r="D88">
        <v>9045232</v>
      </c>
      <c r="E88" t="s">
        <v>42</v>
      </c>
    </row>
    <row r="89" spans="1:5" x14ac:dyDescent="0.35">
      <c r="A89" t="str">
        <f t="shared" si="1"/>
        <v>C:/Users/WThaman/PycharmProjects/usgs/dist/res.volume.1943.lcragage</v>
      </c>
      <c r="B89" t="str">
        <f>HYPERLINK("C:/Users/WThaman/PycharmProjects/usgs/dist/res.volume.1943.lcragage\mkl_msg.dll", "mkl_msg.dll")</f>
        <v>mkl_msg.dll</v>
      </c>
      <c r="C89" t="s">
        <v>6</v>
      </c>
      <c r="D89">
        <v>185584</v>
      </c>
      <c r="E89" t="s">
        <v>42</v>
      </c>
    </row>
    <row r="90" spans="1:5" x14ac:dyDescent="0.35">
      <c r="A90" t="str">
        <f t="shared" si="1"/>
        <v>C:/Users/WThaman/PycharmProjects/usgs/dist/res.volume.1943.lcragage</v>
      </c>
      <c r="B90" t="str">
        <f>HYPERLINK("C:/Users/WThaman/PycharmProjects/usgs/dist/res.volume.1943.lcragage\mkl_p4.dll", "mkl_p4.dll")</f>
        <v>mkl_p4.dll</v>
      </c>
      <c r="C90" t="s">
        <v>6</v>
      </c>
      <c r="D90">
        <v>15734512</v>
      </c>
      <c r="E90" t="s">
        <v>42</v>
      </c>
    </row>
    <row r="91" spans="1:5" x14ac:dyDescent="0.35">
      <c r="A91" t="str">
        <f t="shared" si="1"/>
        <v>C:/Users/WThaman/PycharmProjects/usgs/dist/res.volume.1943.lcragage</v>
      </c>
      <c r="B91" t="str">
        <f>HYPERLINK("C:/Users/WThaman/PycharmProjects/usgs/dist/res.volume.1943.lcragage\mkl_p4m.dll", "mkl_p4m.dll")</f>
        <v>mkl_p4m.dll</v>
      </c>
      <c r="C91" t="s">
        <v>6</v>
      </c>
      <c r="D91">
        <v>16192240</v>
      </c>
      <c r="E91" t="s">
        <v>42</v>
      </c>
    </row>
    <row r="92" spans="1:5" x14ac:dyDescent="0.35">
      <c r="A92" t="str">
        <f t="shared" si="1"/>
        <v>C:/Users/WThaman/PycharmProjects/usgs/dist/res.volume.1943.lcragage</v>
      </c>
      <c r="B92" t="str">
        <f>HYPERLINK("C:/Users/WThaman/PycharmProjects/usgs/dist/res.volume.1943.lcragage\mkl_p4m3.dll", "mkl_p4m3.dll")</f>
        <v>mkl_p4m3.dll</v>
      </c>
      <c r="C92" t="s">
        <v>6</v>
      </c>
      <c r="D92">
        <v>18871024</v>
      </c>
      <c r="E92" t="s">
        <v>42</v>
      </c>
    </row>
    <row r="93" spans="1:5" x14ac:dyDescent="0.35">
      <c r="A93" t="str">
        <f t="shared" si="1"/>
        <v>C:/Users/WThaman/PycharmProjects/usgs/dist/res.volume.1943.lcragage</v>
      </c>
      <c r="B93" t="str">
        <f>HYPERLINK("C:/Users/WThaman/PycharmProjects/usgs/dist/res.volume.1943.lcragage\mkl_rt.dll", "mkl_rt.dll")</f>
        <v>mkl_rt.dll</v>
      </c>
      <c r="C93" t="s">
        <v>6</v>
      </c>
      <c r="D93">
        <v>7682288</v>
      </c>
      <c r="E93" t="s">
        <v>42</v>
      </c>
    </row>
    <row r="94" spans="1:5" x14ac:dyDescent="0.35">
      <c r="A94" t="str">
        <f t="shared" si="1"/>
        <v>C:/Users/WThaman/PycharmProjects/usgs/dist/res.volume.1943.lcragage</v>
      </c>
      <c r="B94" t="str">
        <f>HYPERLINK("C:/Users/WThaman/PycharmProjects/usgs/dist/res.volume.1943.lcragage\mkl_sequential.dll", "mkl_sequential.dll")</f>
        <v>mkl_sequential.dll</v>
      </c>
      <c r="C94" t="s">
        <v>6</v>
      </c>
      <c r="D94">
        <v>3365616</v>
      </c>
      <c r="E94" t="s">
        <v>42</v>
      </c>
    </row>
    <row r="95" spans="1:5" x14ac:dyDescent="0.35">
      <c r="A95" t="str">
        <f t="shared" si="1"/>
        <v>C:/Users/WThaman/PycharmProjects/usgs/dist/res.volume.1943.lcragage</v>
      </c>
      <c r="B95" t="str">
        <f>HYPERLINK("C:/Users/WThaman/PycharmProjects/usgs/dist/res.volume.1943.lcragage\mkl_tbb_thread.dll", "mkl_tbb_thread.dll")</f>
        <v>mkl_tbb_thread.dll</v>
      </c>
      <c r="C95" t="s">
        <v>6</v>
      </c>
      <c r="D95">
        <v>4079344</v>
      </c>
      <c r="E95" t="s">
        <v>42</v>
      </c>
    </row>
    <row r="96" spans="1:5" x14ac:dyDescent="0.35">
      <c r="A96" t="str">
        <f t="shared" si="1"/>
        <v>C:/Users/WThaman/PycharmProjects/usgs/dist/res.volume.1943.lcragage</v>
      </c>
      <c r="B96" t="str">
        <f>HYPERLINK("C:/Users/WThaman/PycharmProjects/usgs/dist/res.volume.1943.lcragage\mkl_vml_avx.dll", "mkl_vml_avx.dll")</f>
        <v>mkl_vml_avx.dll</v>
      </c>
      <c r="C96" t="s">
        <v>6</v>
      </c>
      <c r="D96">
        <v>9526000</v>
      </c>
      <c r="E96" t="s">
        <v>42</v>
      </c>
    </row>
    <row r="97" spans="1:5" x14ac:dyDescent="0.35">
      <c r="A97" t="str">
        <f t="shared" si="1"/>
        <v>C:/Users/WThaman/PycharmProjects/usgs/dist/res.volume.1943.lcragage</v>
      </c>
      <c r="B97" t="str">
        <f>HYPERLINK("C:/Users/WThaman/PycharmProjects/usgs/dist/res.volume.1943.lcragage\mkl_vml_avx2.dll", "mkl_vml_avx2.dll")</f>
        <v>mkl_vml_avx2.dll</v>
      </c>
      <c r="C97" t="s">
        <v>6</v>
      </c>
      <c r="D97">
        <v>9833200</v>
      </c>
      <c r="E97" t="s">
        <v>42</v>
      </c>
    </row>
    <row r="98" spans="1:5" x14ac:dyDescent="0.35">
      <c r="A98" t="str">
        <f t="shared" si="1"/>
        <v>C:/Users/WThaman/PycharmProjects/usgs/dist/res.volume.1943.lcragage</v>
      </c>
      <c r="B98" t="str">
        <f>HYPERLINK("C:/Users/WThaman/PycharmProjects/usgs/dist/res.volume.1943.lcragage\mkl_vml_avx512.dll", "mkl_vml_avx512.dll")</f>
        <v>mkl_vml_avx512.dll</v>
      </c>
      <c r="C98" t="s">
        <v>6</v>
      </c>
      <c r="D98">
        <v>9572592</v>
      </c>
      <c r="E98" t="s">
        <v>42</v>
      </c>
    </row>
    <row r="99" spans="1:5" x14ac:dyDescent="0.35">
      <c r="A99" t="str">
        <f t="shared" si="1"/>
        <v>C:/Users/WThaman/PycharmProjects/usgs/dist/res.volume.1943.lcragage</v>
      </c>
      <c r="B99" t="str">
        <f>HYPERLINK("C:/Users/WThaman/PycharmProjects/usgs/dist/res.volume.1943.lcragage\mkl_vml_cmpt.dll", "mkl_vml_cmpt.dll")</f>
        <v>mkl_vml_cmpt.dll</v>
      </c>
      <c r="C99" t="s">
        <v>6</v>
      </c>
      <c r="D99">
        <v>4531440</v>
      </c>
      <c r="E99" t="s">
        <v>42</v>
      </c>
    </row>
    <row r="100" spans="1:5" x14ac:dyDescent="0.35">
      <c r="A100" t="str">
        <f t="shared" si="1"/>
        <v>C:/Users/WThaman/PycharmProjects/usgs/dist/res.volume.1943.lcragage</v>
      </c>
      <c r="B100" t="str">
        <f>HYPERLINK("C:/Users/WThaman/PycharmProjects/usgs/dist/res.volume.1943.lcragage\mkl_vml_ia.dll", "mkl_vml_ia.dll")</f>
        <v>mkl_vml_ia.dll</v>
      </c>
      <c r="C100" t="s">
        <v>6</v>
      </c>
      <c r="D100">
        <v>4807920</v>
      </c>
      <c r="E100" t="s">
        <v>42</v>
      </c>
    </row>
    <row r="101" spans="1:5" x14ac:dyDescent="0.35">
      <c r="A101" t="str">
        <f t="shared" si="1"/>
        <v>C:/Users/WThaman/PycharmProjects/usgs/dist/res.volume.1943.lcragage</v>
      </c>
      <c r="B101" t="str">
        <f>HYPERLINK("C:/Users/WThaman/PycharmProjects/usgs/dist/res.volume.1943.lcragage\mkl_vml_p4.dll", "mkl_vml_p4.dll")</f>
        <v>mkl_vml_p4.dll</v>
      </c>
      <c r="C101" t="s">
        <v>6</v>
      </c>
      <c r="D101">
        <v>6906096</v>
      </c>
      <c r="E101" t="s">
        <v>42</v>
      </c>
    </row>
    <row r="102" spans="1:5" x14ac:dyDescent="0.35">
      <c r="A102" t="str">
        <f t="shared" si="1"/>
        <v>C:/Users/WThaman/PycharmProjects/usgs/dist/res.volume.1943.lcragage</v>
      </c>
      <c r="B102" t="str">
        <f>HYPERLINK("C:/Users/WThaman/PycharmProjects/usgs/dist/res.volume.1943.lcragage\mkl_vml_p4m.dll", "mkl_vml_p4m.dll")</f>
        <v>mkl_vml_p4m.dll</v>
      </c>
      <c r="C102" t="s">
        <v>6</v>
      </c>
      <c r="D102">
        <v>7906032</v>
      </c>
      <c r="E102" t="s">
        <v>42</v>
      </c>
    </row>
    <row r="103" spans="1:5" x14ac:dyDescent="0.35">
      <c r="A103" t="str">
        <f t="shared" si="1"/>
        <v>C:/Users/WThaman/PycharmProjects/usgs/dist/res.volume.1943.lcragage</v>
      </c>
      <c r="B103" t="str">
        <f>HYPERLINK("C:/Users/WThaman/PycharmProjects/usgs/dist/res.volume.1943.lcragage\mkl_vml_p4m2.dll", "mkl_vml_p4m2.dll")</f>
        <v>mkl_vml_p4m2.dll</v>
      </c>
      <c r="C103" t="s">
        <v>6</v>
      </c>
      <c r="D103">
        <v>7922928</v>
      </c>
      <c r="E103" t="s">
        <v>42</v>
      </c>
    </row>
    <row r="104" spans="1:5" x14ac:dyDescent="0.35">
      <c r="A104" t="str">
        <f t="shared" si="1"/>
        <v>C:/Users/WThaman/PycharmProjects/usgs/dist/res.volume.1943.lcragage</v>
      </c>
      <c r="B104" t="str">
        <f>HYPERLINK("C:/Users/WThaman/PycharmProjects/usgs/dist/res.volume.1943.lcragage\mkl_vml_p4m3.dll", "mkl_vml_p4m3.dll")</f>
        <v>mkl_vml_p4m3.dll</v>
      </c>
      <c r="C104" t="s">
        <v>6</v>
      </c>
      <c r="D104">
        <v>8158960</v>
      </c>
      <c r="E104" t="s">
        <v>42</v>
      </c>
    </row>
    <row r="105" spans="1:5" x14ac:dyDescent="0.35">
      <c r="A105" t="str">
        <f t="shared" si="1"/>
        <v>C:/Users/WThaman/PycharmProjects/usgs/dist/res.volume.1943.lcragage</v>
      </c>
      <c r="B105" t="str">
        <f>HYPERLINK("C:/Users/WThaman/PycharmProjects/usgs/dist/res.volume.1943.lcragage\MSVCP140.dll", "MSVCP140.dll")</f>
        <v>MSVCP140.dll</v>
      </c>
      <c r="C105" t="s">
        <v>6</v>
      </c>
      <c r="D105">
        <v>443712</v>
      </c>
      <c r="E105" t="s">
        <v>45</v>
      </c>
    </row>
    <row r="106" spans="1:5" x14ac:dyDescent="0.35">
      <c r="A106" t="str">
        <f t="shared" si="1"/>
        <v>C:/Users/WThaman/PycharmProjects/usgs/dist/res.volume.1943.lcragage</v>
      </c>
      <c r="B106" t="str">
        <f>HYPERLINK("C:/Users/WThaman/PycharmProjects/usgs/dist/res.volume.1943.lcragage\numexpr.interpreter.pyd", "numexpr.interpreter.pyd")</f>
        <v>numexpr.interpreter.pyd</v>
      </c>
      <c r="C106" t="s">
        <v>8</v>
      </c>
      <c r="D106">
        <v>192000</v>
      </c>
      <c r="E106" t="s">
        <v>42</v>
      </c>
    </row>
    <row r="107" spans="1:5" x14ac:dyDescent="0.35">
      <c r="A107" t="str">
        <f t="shared" si="1"/>
        <v>C:/Users/WThaman/PycharmProjects/usgs/dist/res.volume.1943.lcragage</v>
      </c>
      <c r="B107" t="str">
        <f>HYPERLINK("C:/Users/WThaman/PycharmProjects/usgs/dist/res.volume.1943.lcragage\numpy.core.multiarray.pyd", "numpy.core.multiarray.pyd")</f>
        <v>numpy.core.multiarray.pyd</v>
      </c>
      <c r="C107" t="s">
        <v>8</v>
      </c>
      <c r="D107">
        <v>1196544</v>
      </c>
      <c r="E107" t="s">
        <v>40</v>
      </c>
    </row>
    <row r="108" spans="1:5" x14ac:dyDescent="0.35">
      <c r="A108" t="str">
        <f t="shared" si="1"/>
        <v>C:/Users/WThaman/PycharmProjects/usgs/dist/res.volume.1943.lcragage</v>
      </c>
      <c r="B108" t="str">
        <f>HYPERLINK("C:/Users/WThaman/PycharmProjects/usgs/dist/res.volume.1943.lcragage\numpy.core.umath.pyd", "numpy.core.umath.pyd")</f>
        <v>numpy.core.umath.pyd</v>
      </c>
      <c r="C108" t="s">
        <v>8</v>
      </c>
      <c r="D108">
        <v>531968</v>
      </c>
      <c r="E108" t="s">
        <v>40</v>
      </c>
    </row>
    <row r="109" spans="1:5" x14ac:dyDescent="0.35">
      <c r="A109" t="str">
        <f t="shared" si="1"/>
        <v>C:/Users/WThaman/PycharmProjects/usgs/dist/res.volume.1943.lcragage</v>
      </c>
      <c r="B109" t="str">
        <f>HYPERLINK("C:/Users/WThaman/PycharmProjects/usgs/dist/res.volume.1943.lcragage\numpy.fft.fftpack_lite.pyd", "numpy.fft.fftpack_lite.pyd")</f>
        <v>numpy.fft.fftpack_lite.pyd</v>
      </c>
      <c r="C109" t="s">
        <v>8</v>
      </c>
      <c r="D109">
        <v>43520</v>
      </c>
      <c r="E109" t="s">
        <v>40</v>
      </c>
    </row>
    <row r="110" spans="1:5" x14ac:dyDescent="0.35">
      <c r="A110" t="str">
        <f t="shared" si="1"/>
        <v>C:/Users/WThaman/PycharmProjects/usgs/dist/res.volume.1943.lcragage</v>
      </c>
      <c r="B110" t="str">
        <f>HYPERLINK("C:/Users/WThaman/PycharmProjects/usgs/dist/res.volume.1943.lcragage\numpy.linalg.lapack_lite.pyd", "numpy.linalg.lapack_lite.pyd")</f>
        <v>numpy.linalg.lapack_lite.pyd</v>
      </c>
      <c r="C110" t="s">
        <v>8</v>
      </c>
      <c r="D110">
        <v>24064</v>
      </c>
      <c r="E110" t="s">
        <v>40</v>
      </c>
    </row>
    <row r="111" spans="1:5" x14ac:dyDescent="0.35">
      <c r="A111" t="str">
        <f t="shared" si="1"/>
        <v>C:/Users/WThaman/PycharmProjects/usgs/dist/res.volume.1943.lcragage</v>
      </c>
      <c r="B111" t="str">
        <f>HYPERLINK("C:/Users/WThaman/PycharmProjects/usgs/dist/res.volume.1943.lcragage\numpy.linalg._umath_linalg.pyd", "numpy.linalg._umath_linalg.pyd")</f>
        <v>numpy.linalg._umath_linalg.pyd</v>
      </c>
      <c r="C111" t="s">
        <v>8</v>
      </c>
      <c r="D111">
        <v>90112</v>
      </c>
      <c r="E111" t="s">
        <v>40</v>
      </c>
    </row>
    <row r="112" spans="1:5" x14ac:dyDescent="0.35">
      <c r="A112" t="str">
        <f t="shared" si="1"/>
        <v>C:/Users/WThaman/PycharmProjects/usgs/dist/res.volume.1943.lcragage</v>
      </c>
      <c r="B112" t="str">
        <f>HYPERLINK("C:/Users/WThaman/PycharmProjects/usgs/dist/res.volume.1943.lcragage\numpy.random.mtrand.pyd", "numpy.random.mtrand.pyd")</f>
        <v>numpy.random.mtrand.pyd</v>
      </c>
      <c r="C112" t="s">
        <v>8</v>
      </c>
      <c r="D112">
        <v>609280</v>
      </c>
      <c r="E112" t="s">
        <v>40</v>
      </c>
    </row>
    <row r="113" spans="1:5" x14ac:dyDescent="0.35">
      <c r="A113" t="str">
        <f t="shared" si="1"/>
        <v>C:/Users/WThaman/PycharmProjects/usgs/dist/res.volume.1943.lcragage</v>
      </c>
      <c r="B113" t="str">
        <f>HYPERLINK("C:/Users/WThaman/PycharmProjects/usgs/dist/res.volume.1943.lcragage\pandas.io.msgpack._packer.pyd", "pandas.io.msgpack._packer.pyd")</f>
        <v>pandas.io.msgpack._packer.pyd</v>
      </c>
      <c r="C113" t="s">
        <v>8</v>
      </c>
      <c r="D113">
        <v>50176</v>
      </c>
      <c r="E113" t="s">
        <v>40</v>
      </c>
    </row>
    <row r="114" spans="1:5" x14ac:dyDescent="0.35">
      <c r="A114" t="str">
        <f t="shared" si="1"/>
        <v>C:/Users/WThaman/PycharmProjects/usgs/dist/res.volume.1943.lcragage</v>
      </c>
      <c r="B114" t="str">
        <f>HYPERLINK("C:/Users/WThaman/PycharmProjects/usgs/dist/res.volume.1943.lcragage\pandas.io.msgpack._unpacker.pyd", "pandas.io.msgpack._unpacker.pyd")</f>
        <v>pandas.io.msgpack._unpacker.pyd</v>
      </c>
      <c r="C114" t="s">
        <v>8</v>
      </c>
      <c r="D114">
        <v>66560</v>
      </c>
      <c r="E114" t="s">
        <v>40</v>
      </c>
    </row>
    <row r="115" spans="1:5" x14ac:dyDescent="0.35">
      <c r="A115" t="str">
        <f t="shared" si="1"/>
        <v>C:/Users/WThaman/PycharmProjects/usgs/dist/res.volume.1943.lcragage</v>
      </c>
      <c r="B115" t="str">
        <f>HYPERLINK("C:/Users/WThaman/PycharmProjects/usgs/dist/res.volume.1943.lcragage\pandas.io.sas._sas.pyd", "pandas.io.sas._sas.pyd")</f>
        <v>pandas.io.sas._sas.pyd</v>
      </c>
      <c r="C115" t="s">
        <v>8</v>
      </c>
      <c r="D115">
        <v>123904</v>
      </c>
      <c r="E115" t="s">
        <v>40</v>
      </c>
    </row>
    <row r="116" spans="1:5" x14ac:dyDescent="0.35">
      <c r="A116" t="str">
        <f t="shared" si="1"/>
        <v>C:/Users/WThaman/PycharmProjects/usgs/dist/res.volume.1943.lcragage</v>
      </c>
      <c r="B116" t="str">
        <f>HYPERLINK("C:/Users/WThaman/PycharmProjects/usgs/dist/res.volume.1943.lcragage\pandas.util._move.pyd", "pandas.util._move.pyd")</f>
        <v>pandas.util._move.pyd</v>
      </c>
      <c r="C116" t="s">
        <v>8</v>
      </c>
      <c r="D116">
        <v>10752</v>
      </c>
      <c r="E116" t="s">
        <v>40</v>
      </c>
    </row>
    <row r="117" spans="1:5" x14ac:dyDescent="0.35">
      <c r="A117" t="str">
        <f t="shared" si="1"/>
        <v>C:/Users/WThaman/PycharmProjects/usgs/dist/res.volume.1943.lcragage</v>
      </c>
      <c r="B117" t="str">
        <f>HYPERLINK("C:/Users/WThaman/PycharmProjects/usgs/dist/res.volume.1943.lcragage\pandas._libs.algos.pyd", "pandas._libs.algos.pyd")</f>
        <v>pandas._libs.algos.pyd</v>
      </c>
      <c r="C117" t="s">
        <v>8</v>
      </c>
      <c r="D117">
        <v>1012224</v>
      </c>
      <c r="E117" t="s">
        <v>40</v>
      </c>
    </row>
    <row r="118" spans="1:5" x14ac:dyDescent="0.35">
      <c r="A118" t="str">
        <f t="shared" si="1"/>
        <v>C:/Users/WThaman/PycharmProjects/usgs/dist/res.volume.1943.lcragage</v>
      </c>
      <c r="B118" t="str">
        <f>HYPERLINK("C:/Users/WThaman/PycharmProjects/usgs/dist/res.volume.1943.lcragage\pandas._libs.groupby.pyd", "pandas._libs.groupby.pyd")</f>
        <v>pandas._libs.groupby.pyd</v>
      </c>
      <c r="C118" t="s">
        <v>8</v>
      </c>
      <c r="D118">
        <v>410112</v>
      </c>
      <c r="E118" t="s">
        <v>40</v>
      </c>
    </row>
    <row r="119" spans="1:5" x14ac:dyDescent="0.35">
      <c r="A119" t="str">
        <f t="shared" si="1"/>
        <v>C:/Users/WThaman/PycharmProjects/usgs/dist/res.volume.1943.lcragage</v>
      </c>
      <c r="B119" t="str">
        <f>HYPERLINK("C:/Users/WThaman/PycharmProjects/usgs/dist/res.volume.1943.lcragage\pandas._libs.hashing.pyd", "pandas._libs.hashing.pyd")</f>
        <v>pandas._libs.hashing.pyd</v>
      </c>
      <c r="C119" t="s">
        <v>8</v>
      </c>
      <c r="D119">
        <v>45056</v>
      </c>
      <c r="E119" t="s">
        <v>40</v>
      </c>
    </row>
    <row r="120" spans="1:5" x14ac:dyDescent="0.35">
      <c r="A120" t="str">
        <f t="shared" si="1"/>
        <v>C:/Users/WThaman/PycharmProjects/usgs/dist/res.volume.1943.lcragage</v>
      </c>
      <c r="B120" t="str">
        <f>HYPERLINK("C:/Users/WThaman/PycharmProjects/usgs/dist/res.volume.1943.lcragage\pandas._libs.hashtable.pyd", "pandas._libs.hashtable.pyd")</f>
        <v>pandas._libs.hashtable.pyd</v>
      </c>
      <c r="C120" t="s">
        <v>8</v>
      </c>
      <c r="D120">
        <v>355328</v>
      </c>
      <c r="E120" t="s">
        <v>40</v>
      </c>
    </row>
    <row r="121" spans="1:5" x14ac:dyDescent="0.35">
      <c r="A121" t="str">
        <f t="shared" si="1"/>
        <v>C:/Users/WThaman/PycharmProjects/usgs/dist/res.volume.1943.lcragage</v>
      </c>
      <c r="B121" t="str">
        <f>HYPERLINK("C:/Users/WThaman/PycharmProjects/usgs/dist/res.volume.1943.lcragage\pandas._libs.index.pyd", "pandas._libs.index.pyd")</f>
        <v>pandas._libs.index.pyd</v>
      </c>
      <c r="C121" t="s">
        <v>8</v>
      </c>
      <c r="D121">
        <v>230400</v>
      </c>
      <c r="E121" t="s">
        <v>40</v>
      </c>
    </row>
    <row r="122" spans="1:5" x14ac:dyDescent="0.35">
      <c r="A122" t="str">
        <f t="shared" si="1"/>
        <v>C:/Users/WThaman/PycharmProjects/usgs/dist/res.volume.1943.lcragage</v>
      </c>
      <c r="B122" t="str">
        <f>HYPERLINK("C:/Users/WThaman/PycharmProjects/usgs/dist/res.volume.1943.lcragage\pandas._libs.interval.pyd", "pandas._libs.interval.pyd")</f>
        <v>pandas._libs.interval.pyd</v>
      </c>
      <c r="C122" t="s">
        <v>8</v>
      </c>
      <c r="D122">
        <v>920064</v>
      </c>
      <c r="E122" t="s">
        <v>40</v>
      </c>
    </row>
    <row r="123" spans="1:5" x14ac:dyDescent="0.35">
      <c r="A123" t="str">
        <f t="shared" si="1"/>
        <v>C:/Users/WThaman/PycharmProjects/usgs/dist/res.volume.1943.lcragage</v>
      </c>
      <c r="B123" t="str">
        <f>HYPERLINK("C:/Users/WThaman/PycharmProjects/usgs/dist/res.volume.1943.lcragage\pandas._libs.join.pyd", "pandas._libs.join.pyd")</f>
        <v>pandas._libs.join.pyd</v>
      </c>
      <c r="C123" t="s">
        <v>8</v>
      </c>
      <c r="D123">
        <v>1436672</v>
      </c>
      <c r="E123" t="s">
        <v>40</v>
      </c>
    </row>
    <row r="124" spans="1:5" x14ac:dyDescent="0.35">
      <c r="A124" t="str">
        <f t="shared" si="1"/>
        <v>C:/Users/WThaman/PycharmProjects/usgs/dist/res.volume.1943.lcragage</v>
      </c>
      <c r="B124" t="str">
        <f>HYPERLINK("C:/Users/WThaman/PycharmProjects/usgs/dist/res.volume.1943.lcragage\pandas._libs.json.pyd", "pandas._libs.json.pyd")</f>
        <v>pandas._libs.json.pyd</v>
      </c>
      <c r="C124" t="s">
        <v>8</v>
      </c>
      <c r="D124">
        <v>61440</v>
      </c>
      <c r="E124" t="s">
        <v>40</v>
      </c>
    </row>
    <row r="125" spans="1:5" x14ac:dyDescent="0.35">
      <c r="A125" t="str">
        <f t="shared" si="1"/>
        <v>C:/Users/WThaman/PycharmProjects/usgs/dist/res.volume.1943.lcragage</v>
      </c>
      <c r="B125" t="str">
        <f>HYPERLINK("C:/Users/WThaman/PycharmProjects/usgs/dist/res.volume.1943.lcragage\pandas._libs.lib.pyd", "pandas._libs.lib.pyd")</f>
        <v>pandas._libs.lib.pyd</v>
      </c>
      <c r="C125" t="s">
        <v>8</v>
      </c>
      <c r="D125">
        <v>694784</v>
      </c>
      <c r="E125" t="s">
        <v>40</v>
      </c>
    </row>
    <row r="126" spans="1:5" x14ac:dyDescent="0.35">
      <c r="A126" t="str">
        <f t="shared" si="1"/>
        <v>C:/Users/WThaman/PycharmProjects/usgs/dist/res.volume.1943.lcragage</v>
      </c>
      <c r="B126" t="str">
        <f>HYPERLINK("C:/Users/WThaman/PycharmProjects/usgs/dist/res.volume.1943.lcragage\pandas._libs.parsers.pyd", "pandas._libs.parsers.pyd")</f>
        <v>pandas._libs.parsers.pyd</v>
      </c>
      <c r="C126" t="s">
        <v>8</v>
      </c>
      <c r="D126">
        <v>336896</v>
      </c>
      <c r="E126" t="s">
        <v>40</v>
      </c>
    </row>
    <row r="127" spans="1:5" x14ac:dyDescent="0.35">
      <c r="A127" t="str">
        <f t="shared" si="1"/>
        <v>C:/Users/WThaman/PycharmProjects/usgs/dist/res.volume.1943.lcragage</v>
      </c>
      <c r="B127" t="str">
        <f>HYPERLINK("C:/Users/WThaman/PycharmProjects/usgs/dist/res.volume.1943.lcragage\pandas._libs.period.pyd", "pandas._libs.period.pyd")</f>
        <v>pandas._libs.period.pyd</v>
      </c>
      <c r="C127" t="s">
        <v>8</v>
      </c>
      <c r="D127">
        <v>264192</v>
      </c>
      <c r="E127" t="s">
        <v>40</v>
      </c>
    </row>
    <row r="128" spans="1:5" x14ac:dyDescent="0.35">
      <c r="A128" t="str">
        <f t="shared" si="1"/>
        <v>C:/Users/WThaman/PycharmProjects/usgs/dist/res.volume.1943.lcragage</v>
      </c>
      <c r="B128" t="str">
        <f>HYPERLINK("C:/Users/WThaman/PycharmProjects/usgs/dist/res.volume.1943.lcragage\pandas._libs.reshape.pyd", "pandas._libs.reshape.pyd")</f>
        <v>pandas._libs.reshape.pyd</v>
      </c>
      <c r="C128" t="s">
        <v>8</v>
      </c>
      <c r="D128">
        <v>77824</v>
      </c>
      <c r="E128" t="s">
        <v>40</v>
      </c>
    </row>
    <row r="129" spans="1:5" x14ac:dyDescent="0.35">
      <c r="A129" t="str">
        <f t="shared" si="1"/>
        <v>C:/Users/WThaman/PycharmProjects/usgs/dist/res.volume.1943.lcragage</v>
      </c>
      <c r="B129" t="str">
        <f>HYPERLINK("C:/Users/WThaman/PycharmProjects/usgs/dist/res.volume.1943.lcragage\pandas._libs.skiplist.pyd", "pandas._libs.skiplist.pyd")</f>
        <v>pandas._libs.skiplist.pyd</v>
      </c>
      <c r="C129" t="s">
        <v>8</v>
      </c>
      <c r="D129">
        <v>74752</v>
      </c>
      <c r="E129" t="s">
        <v>46</v>
      </c>
    </row>
    <row r="130" spans="1:5" x14ac:dyDescent="0.35">
      <c r="A130" t="str">
        <f t="shared" ref="A130:A193" si="2">HYPERLINK("C:/Users/WThaman/PycharmProjects/usgs/dist/res.volume.1943.lcragage")</f>
        <v>C:/Users/WThaman/PycharmProjects/usgs/dist/res.volume.1943.lcragage</v>
      </c>
      <c r="B130" t="str">
        <f>HYPERLINK("C:/Users/WThaman/PycharmProjects/usgs/dist/res.volume.1943.lcragage\pandas._libs.sparse.pyd", "pandas._libs.sparse.pyd")</f>
        <v>pandas._libs.sparse.pyd</v>
      </c>
      <c r="C130" t="s">
        <v>8</v>
      </c>
      <c r="D130">
        <v>598016</v>
      </c>
      <c r="E130" t="s">
        <v>40</v>
      </c>
    </row>
    <row r="131" spans="1:5" x14ac:dyDescent="0.35">
      <c r="A131" t="str">
        <f t="shared" si="2"/>
        <v>C:/Users/WThaman/PycharmProjects/usgs/dist/res.volume.1943.lcragage</v>
      </c>
      <c r="B131" t="str">
        <f>HYPERLINK("C:/Users/WThaman/PycharmProjects/usgs/dist/res.volume.1943.lcragage\pandas._libs.testing.pyd", "pandas._libs.testing.pyd")</f>
        <v>pandas._libs.testing.pyd</v>
      </c>
      <c r="C131" t="s">
        <v>8</v>
      </c>
      <c r="D131">
        <v>53248</v>
      </c>
      <c r="E131" t="s">
        <v>40</v>
      </c>
    </row>
    <row r="132" spans="1:5" x14ac:dyDescent="0.35">
      <c r="A132" t="str">
        <f t="shared" si="2"/>
        <v>C:/Users/WThaman/PycharmProjects/usgs/dist/res.volume.1943.lcragage</v>
      </c>
      <c r="B132" t="str">
        <f>HYPERLINK("C:/Users/WThaman/PycharmProjects/usgs/dist/res.volume.1943.lcragage\pandas._libs.tslib.pyd", "pandas._libs.tslib.pyd")</f>
        <v>pandas._libs.tslib.pyd</v>
      </c>
      <c r="C132" t="s">
        <v>8</v>
      </c>
      <c r="D132">
        <v>1020416</v>
      </c>
      <c r="E132" t="s">
        <v>40</v>
      </c>
    </row>
    <row r="133" spans="1:5" x14ac:dyDescent="0.35">
      <c r="A133" t="str">
        <f t="shared" si="2"/>
        <v>C:/Users/WThaman/PycharmProjects/usgs/dist/res.volume.1943.lcragage</v>
      </c>
      <c r="B133" t="str">
        <f>HYPERLINK("C:/Users/WThaman/PycharmProjects/usgs/dist/res.volume.1943.lcragage\pandas._libs.tslibs.nattype.pyd", "pandas._libs.tslibs.nattype.pyd")</f>
        <v>pandas._libs.tslibs.nattype.pyd</v>
      </c>
      <c r="C133" t="s">
        <v>8</v>
      </c>
      <c r="D133">
        <v>128512</v>
      </c>
      <c r="E133" t="s">
        <v>46</v>
      </c>
    </row>
    <row r="134" spans="1:5" x14ac:dyDescent="0.35">
      <c r="A134" t="str">
        <f t="shared" si="2"/>
        <v>C:/Users/WThaman/PycharmProjects/usgs/dist/res.volume.1943.lcragage</v>
      </c>
      <c r="B134" t="str">
        <f>HYPERLINK("C:/Users/WThaman/PycharmProjects/usgs/dist/res.volume.1943.lcragage\pandas._libs.tslibs.np_datetime.pyd", "pandas._libs.tslibs.np_datetime.pyd")</f>
        <v>pandas._libs.tslibs.np_datetime.pyd</v>
      </c>
      <c r="C134" t="s">
        <v>8</v>
      </c>
      <c r="D134">
        <v>37888</v>
      </c>
      <c r="E134" t="s">
        <v>46</v>
      </c>
    </row>
    <row r="135" spans="1:5" x14ac:dyDescent="0.35">
      <c r="A135" t="str">
        <f t="shared" si="2"/>
        <v>C:/Users/WThaman/PycharmProjects/usgs/dist/res.volume.1943.lcragage</v>
      </c>
      <c r="B135" t="str">
        <f>HYPERLINK("C:/Users/WThaman/PycharmProjects/usgs/dist/res.volume.1943.lcragage\pandas._libs.window.pyd", "pandas._libs.window.pyd")</f>
        <v>pandas._libs.window.pyd</v>
      </c>
      <c r="C135" t="s">
        <v>8</v>
      </c>
      <c r="D135">
        <v>407040</v>
      </c>
      <c r="E135" t="s">
        <v>40</v>
      </c>
    </row>
    <row r="136" spans="1:5" x14ac:dyDescent="0.35">
      <c r="A136" t="str">
        <f t="shared" si="2"/>
        <v>C:/Users/WThaman/PycharmProjects/usgs/dist/res.volume.1943.lcragage</v>
      </c>
      <c r="B136" t="str">
        <f>HYPERLINK("C:/Users/WThaman/PycharmProjects/usgs/dist/res.volume.1943.lcragage\PIL._imaging.pyd", "PIL._imaging.pyd")</f>
        <v>PIL._imaging.pyd</v>
      </c>
      <c r="C136" t="s">
        <v>8</v>
      </c>
      <c r="D136">
        <v>741888</v>
      </c>
      <c r="E136" t="s">
        <v>42</v>
      </c>
    </row>
    <row r="137" spans="1:5" x14ac:dyDescent="0.35">
      <c r="A137" t="str">
        <f t="shared" si="2"/>
        <v>C:/Users/WThaman/PycharmProjects/usgs/dist/res.volume.1943.lcragage</v>
      </c>
      <c r="B137" t="str">
        <f>HYPERLINK("C:/Users/WThaman/PycharmProjects/usgs/dist/res.volume.1943.lcragage\PIL._imagingft.pyd", "PIL._imagingft.pyd")</f>
        <v>PIL._imagingft.pyd</v>
      </c>
      <c r="C137" t="s">
        <v>8</v>
      </c>
      <c r="D137">
        <v>417280</v>
      </c>
      <c r="E137" t="s">
        <v>42</v>
      </c>
    </row>
    <row r="138" spans="1:5" x14ac:dyDescent="0.35">
      <c r="A138" t="str">
        <f t="shared" si="2"/>
        <v>C:/Users/WThaman/PycharmProjects/usgs/dist/res.volume.1943.lcragage</v>
      </c>
      <c r="B138" t="str">
        <f>HYPERLINK("C:/Users/WThaman/PycharmProjects/usgs/dist/res.volume.1943.lcragage\PIL._imagingtk.pyd", "PIL._imagingtk.pyd")</f>
        <v>PIL._imagingtk.pyd</v>
      </c>
      <c r="C138" t="s">
        <v>8</v>
      </c>
      <c r="D138">
        <v>12800</v>
      </c>
      <c r="E138" t="s">
        <v>42</v>
      </c>
    </row>
    <row r="139" spans="1:5" x14ac:dyDescent="0.35">
      <c r="A139" t="str">
        <f t="shared" si="2"/>
        <v>C:/Users/WThaman/PycharmProjects/usgs/dist/res.volume.1943.lcragage</v>
      </c>
      <c r="B139" t="str">
        <f>HYPERLINK("C:/Users/WThaman/PycharmProjects/usgs/dist/res.volume.1943.lcragage\pyexpat.pyd", "pyexpat.pyd")</f>
        <v>pyexpat.pyd</v>
      </c>
      <c r="C139" t="s">
        <v>8</v>
      </c>
      <c r="D139">
        <v>150528</v>
      </c>
      <c r="E139" t="s">
        <v>40</v>
      </c>
    </row>
    <row r="140" spans="1:5" x14ac:dyDescent="0.35">
      <c r="A140" t="str">
        <f t="shared" si="2"/>
        <v>C:/Users/WThaman/PycharmProjects/usgs/dist/res.volume.1943.lcragage</v>
      </c>
      <c r="B140" t="str">
        <f>HYPERLINK("C:/Users/WThaman/PycharmProjects/usgs/dist/res.volume.1943.lcragage\PyQt5.Qt.pyd", "PyQt5.Qt.pyd")</f>
        <v>PyQt5.Qt.pyd</v>
      </c>
      <c r="C140" t="s">
        <v>8</v>
      </c>
      <c r="D140">
        <v>10752</v>
      </c>
      <c r="E140" t="s">
        <v>42</v>
      </c>
    </row>
    <row r="141" spans="1:5" x14ac:dyDescent="0.35">
      <c r="A141" t="str">
        <f t="shared" si="2"/>
        <v>C:/Users/WThaman/PycharmProjects/usgs/dist/res.volume.1943.lcragage</v>
      </c>
      <c r="B141" t="str">
        <f>HYPERLINK("C:/Users/WThaman/PycharmProjects/usgs/dist/res.volume.1943.lcragage\PyQt5.QtCore.pyd", "PyQt5.QtCore.pyd")</f>
        <v>PyQt5.QtCore.pyd</v>
      </c>
      <c r="C141" t="s">
        <v>8</v>
      </c>
      <c r="D141">
        <v>1773568</v>
      </c>
      <c r="E141" t="s">
        <v>42</v>
      </c>
    </row>
    <row r="142" spans="1:5" x14ac:dyDescent="0.35">
      <c r="A142" t="str">
        <f t="shared" si="2"/>
        <v>C:/Users/WThaman/PycharmProjects/usgs/dist/res.volume.1943.lcragage</v>
      </c>
      <c r="B142" t="str">
        <f>HYPERLINK("C:/Users/WThaman/PycharmProjects/usgs/dist/res.volume.1943.lcragage\PyQt5.QtGui.pyd", "PyQt5.QtGui.pyd")</f>
        <v>PyQt5.QtGui.pyd</v>
      </c>
      <c r="C142" t="s">
        <v>8</v>
      </c>
      <c r="D142">
        <v>1929216</v>
      </c>
      <c r="E142" t="s">
        <v>42</v>
      </c>
    </row>
    <row r="143" spans="1:5" x14ac:dyDescent="0.35">
      <c r="A143" t="str">
        <f t="shared" si="2"/>
        <v>C:/Users/WThaman/PycharmProjects/usgs/dist/res.volume.1943.lcragage</v>
      </c>
      <c r="B143" t="str">
        <f>HYPERLINK("C:/Users/WThaman/PycharmProjects/usgs/dist/res.volume.1943.lcragage\PyQt5.QtPrintSupport.pyd", "PyQt5.QtPrintSupport.pyd")</f>
        <v>PyQt5.QtPrintSupport.pyd</v>
      </c>
      <c r="C143" t="s">
        <v>8</v>
      </c>
      <c r="D143">
        <v>192512</v>
      </c>
      <c r="E143" t="s">
        <v>42</v>
      </c>
    </row>
    <row r="144" spans="1:5" x14ac:dyDescent="0.35">
      <c r="A144" t="str">
        <f t="shared" si="2"/>
        <v>C:/Users/WThaman/PycharmProjects/usgs/dist/res.volume.1943.lcragage</v>
      </c>
      <c r="B144" t="str">
        <f>HYPERLINK("C:/Users/WThaman/PycharmProjects/usgs/dist/res.volume.1943.lcragage\PyQt5.QtSvg.pyd", "PyQt5.QtSvg.pyd")</f>
        <v>PyQt5.QtSvg.pyd</v>
      </c>
      <c r="C144" t="s">
        <v>8</v>
      </c>
      <c r="D144">
        <v>84992</v>
      </c>
      <c r="E144" t="s">
        <v>42</v>
      </c>
    </row>
    <row r="145" spans="1:5" x14ac:dyDescent="0.35">
      <c r="A145" t="str">
        <f t="shared" si="2"/>
        <v>C:/Users/WThaman/PycharmProjects/usgs/dist/res.volume.1943.lcragage</v>
      </c>
      <c r="B145" t="str">
        <f>HYPERLINK("C:/Users/WThaman/PycharmProjects/usgs/dist/res.volume.1943.lcragage\PyQt5.QtWidgets.pyd", "PyQt5.QtWidgets.pyd")</f>
        <v>PyQt5.QtWidgets.pyd</v>
      </c>
      <c r="C145" t="s">
        <v>8</v>
      </c>
      <c r="D145">
        <v>3810304</v>
      </c>
      <c r="E145" t="s">
        <v>42</v>
      </c>
    </row>
    <row r="146" spans="1:5" x14ac:dyDescent="0.35">
      <c r="A146" t="str">
        <f t="shared" si="2"/>
        <v>C:/Users/WThaman/PycharmProjects/usgs/dist/res.volume.1943.lcragage</v>
      </c>
      <c r="B146" t="str">
        <f>HYPERLINK("C:/Users/WThaman/PycharmProjects/usgs/dist/res.volume.1943.lcragage\python36.dll", "python36.dll")</f>
        <v>python36.dll</v>
      </c>
      <c r="C146" t="s">
        <v>6</v>
      </c>
      <c r="D146">
        <v>3257344</v>
      </c>
      <c r="E146" t="s">
        <v>40</v>
      </c>
    </row>
    <row r="147" spans="1:5" x14ac:dyDescent="0.35">
      <c r="A147" t="str">
        <f t="shared" si="2"/>
        <v>C:/Users/WThaman/PycharmProjects/usgs/dist/res.volume.1943.lcragage</v>
      </c>
      <c r="B147" t="str">
        <f>HYPERLINK("C:/Users/WThaman/PycharmProjects/usgs/dist/res.volume.1943.lcragage\pythoncom36.dll", "pythoncom36.dll")</f>
        <v>pythoncom36.dll</v>
      </c>
      <c r="C147" t="s">
        <v>6</v>
      </c>
      <c r="D147">
        <v>506880</v>
      </c>
      <c r="E147" t="s">
        <v>42</v>
      </c>
    </row>
    <row r="148" spans="1:5" x14ac:dyDescent="0.35">
      <c r="A148" t="str">
        <f t="shared" si="2"/>
        <v>C:/Users/WThaman/PycharmProjects/usgs/dist/res.volume.1943.lcragage</v>
      </c>
      <c r="B148" t="str">
        <f>HYPERLINK("C:/Users/WThaman/PycharmProjects/usgs/dist/res.volume.1943.lcragage\pywintypes36.dll", "pywintypes36.dll")</f>
        <v>pywintypes36.dll</v>
      </c>
      <c r="C148" t="s">
        <v>6</v>
      </c>
      <c r="D148">
        <v>114688</v>
      </c>
      <c r="E148" t="s">
        <v>42</v>
      </c>
    </row>
    <row r="149" spans="1:5" x14ac:dyDescent="0.35">
      <c r="A149" t="str">
        <f t="shared" si="2"/>
        <v>C:/Users/WThaman/PycharmProjects/usgs/dist/res.volume.1943.lcragage</v>
      </c>
      <c r="B149" t="str">
        <f>HYPERLINK("C:/Users/WThaman/PycharmProjects/usgs/dist/res.volume.1943.lcragage\Qt5Core.dll", "Qt5Core.dll")</f>
        <v>Qt5Core.dll</v>
      </c>
      <c r="C149" t="s">
        <v>6</v>
      </c>
      <c r="D149">
        <v>4095488</v>
      </c>
      <c r="E149" t="s">
        <v>42</v>
      </c>
    </row>
    <row r="150" spans="1:5" x14ac:dyDescent="0.35">
      <c r="A150" t="str">
        <f t="shared" si="2"/>
        <v>C:/Users/WThaman/PycharmProjects/usgs/dist/res.volume.1943.lcragage</v>
      </c>
      <c r="B150" t="str">
        <f>HYPERLINK("C:/Users/WThaman/PycharmProjects/usgs/dist/res.volume.1943.lcragage\Qt5Gui.dll", "Qt5Gui.dll")</f>
        <v>Qt5Gui.dll</v>
      </c>
      <c r="C150" t="s">
        <v>6</v>
      </c>
      <c r="D150">
        <v>4921344</v>
      </c>
      <c r="E150" t="s">
        <v>42</v>
      </c>
    </row>
    <row r="151" spans="1:5" x14ac:dyDescent="0.35">
      <c r="A151" t="str">
        <f t="shared" si="2"/>
        <v>C:/Users/WThaman/PycharmProjects/usgs/dist/res.volume.1943.lcragage</v>
      </c>
      <c r="B151" t="str">
        <f>HYPERLINK("C:/Users/WThaman/PycharmProjects/usgs/dist/res.volume.1943.lcragage\Qt5PrintSupport.dll", "Qt5PrintSupport.dll")</f>
        <v>Qt5PrintSupport.dll</v>
      </c>
      <c r="C151" t="s">
        <v>6</v>
      </c>
      <c r="D151">
        <v>267776</v>
      </c>
      <c r="E151" t="s">
        <v>42</v>
      </c>
    </row>
    <row r="152" spans="1:5" x14ac:dyDescent="0.35">
      <c r="A152" t="str">
        <f t="shared" si="2"/>
        <v>C:/Users/WThaman/PycharmProjects/usgs/dist/res.volume.1943.lcragage</v>
      </c>
      <c r="B152" t="str">
        <f>HYPERLINK("C:/Users/WThaman/PycharmProjects/usgs/dist/res.volume.1943.lcragage\Qt5Svg.dll", "Qt5Svg.dll")</f>
        <v>Qt5Svg.dll</v>
      </c>
      <c r="C152" t="s">
        <v>6</v>
      </c>
      <c r="D152">
        <v>256000</v>
      </c>
      <c r="E152" t="s">
        <v>42</v>
      </c>
    </row>
    <row r="153" spans="1:5" x14ac:dyDescent="0.35">
      <c r="A153" t="str">
        <f t="shared" si="2"/>
        <v>C:/Users/WThaman/PycharmProjects/usgs/dist/res.volume.1943.lcragage</v>
      </c>
      <c r="B153" t="str">
        <f>HYPERLINK("C:/Users/WThaman/PycharmProjects/usgs/dist/res.volume.1943.lcragage\Qt5Widgets.dll", "Qt5Widgets.dll")</f>
        <v>Qt5Widgets.dll</v>
      </c>
      <c r="C153" t="s">
        <v>6</v>
      </c>
      <c r="D153">
        <v>4432896</v>
      </c>
      <c r="E153" t="s">
        <v>42</v>
      </c>
    </row>
    <row r="154" spans="1:5" x14ac:dyDescent="0.35">
      <c r="A154" t="str">
        <f t="shared" si="2"/>
        <v>C:/Users/WThaman/PycharmProjects/usgs/dist/res.volume.1943.lcragage</v>
      </c>
      <c r="B154" t="str">
        <f>HYPERLINK("C:/Users/WThaman/PycharmProjects/usgs/dist/res.volume.1943.lcragage\res.volume.1943.lcragage.exe", "res.volume.1943.lcragage.exe")</f>
        <v>res.volume.1943.lcragage.exe</v>
      </c>
      <c r="C154" t="s">
        <v>9</v>
      </c>
      <c r="D154">
        <v>16107461</v>
      </c>
      <c r="E154" t="s">
        <v>41</v>
      </c>
    </row>
    <row r="155" spans="1:5" x14ac:dyDescent="0.35">
      <c r="A155" t="str">
        <f t="shared" si="2"/>
        <v>C:/Users/WThaman/PycharmProjects/usgs/dist/res.volume.1943.lcragage</v>
      </c>
      <c r="B155" t="str">
        <f>HYPERLINK("C:/Users/WThaman/PycharmProjects/usgs/dist/res.volume.1943.lcragage\res.volume.1943.lcragage.exe.manifest", "res.volume.1943.lcragage.exe.manifest")</f>
        <v>res.volume.1943.lcragage.exe.manifest</v>
      </c>
      <c r="C155" t="s">
        <v>10</v>
      </c>
      <c r="D155">
        <v>1047</v>
      </c>
      <c r="E155" t="s">
        <v>41</v>
      </c>
    </row>
    <row r="156" spans="1:5" x14ac:dyDescent="0.35">
      <c r="A156" t="str">
        <f t="shared" si="2"/>
        <v>C:/Users/WThaman/PycharmProjects/usgs/dist/res.volume.1943.lcragage</v>
      </c>
      <c r="B156" t="str">
        <f>HYPERLINK("C:/Users/WThaman/PycharmProjects/usgs/dist/res.volume.1943.lcragage\scipy.fftpack.convolve.pyd", "scipy.fftpack.convolve.pyd")</f>
        <v>scipy.fftpack.convolve.pyd</v>
      </c>
      <c r="C156" t="s">
        <v>8</v>
      </c>
      <c r="D156">
        <v>48128</v>
      </c>
      <c r="E156" t="s">
        <v>42</v>
      </c>
    </row>
    <row r="157" spans="1:5" x14ac:dyDescent="0.35">
      <c r="A157" t="str">
        <f t="shared" si="2"/>
        <v>C:/Users/WThaman/PycharmProjects/usgs/dist/res.volume.1943.lcragage</v>
      </c>
      <c r="B157" t="str">
        <f>HYPERLINK("C:/Users/WThaman/PycharmProjects/usgs/dist/res.volume.1943.lcragage\scipy.fftpack._fftpack.pyd", "scipy.fftpack._fftpack.pyd")</f>
        <v>scipy.fftpack._fftpack.pyd</v>
      </c>
      <c r="C157" t="s">
        <v>8</v>
      </c>
      <c r="D157">
        <v>145408</v>
      </c>
      <c r="E157" t="s">
        <v>42</v>
      </c>
    </row>
    <row r="158" spans="1:5" x14ac:dyDescent="0.35">
      <c r="A158" t="str">
        <f t="shared" si="2"/>
        <v>C:/Users/WThaman/PycharmProjects/usgs/dist/res.volume.1943.lcragage</v>
      </c>
      <c r="B158" t="str">
        <f>HYPERLINK("C:/Users/WThaman/PycharmProjects/usgs/dist/res.volume.1943.lcragage\scipy.integrate.lsoda.pyd", "scipy.integrate.lsoda.pyd")</f>
        <v>scipy.integrate.lsoda.pyd</v>
      </c>
      <c r="C158" t="s">
        <v>8</v>
      </c>
      <c r="D158">
        <v>131584</v>
      </c>
      <c r="E158" t="s">
        <v>42</v>
      </c>
    </row>
    <row r="159" spans="1:5" x14ac:dyDescent="0.35">
      <c r="A159" t="str">
        <f t="shared" si="2"/>
        <v>C:/Users/WThaman/PycharmProjects/usgs/dist/res.volume.1943.lcragage</v>
      </c>
      <c r="B159" t="str">
        <f>HYPERLINK("C:/Users/WThaman/PycharmProjects/usgs/dist/res.volume.1943.lcragage\scipy.integrate.vode.pyd", "scipy.integrate.vode.pyd")</f>
        <v>scipy.integrate.vode.pyd</v>
      </c>
      <c r="C159" t="s">
        <v>8</v>
      </c>
      <c r="D159">
        <v>149504</v>
      </c>
      <c r="E159" t="s">
        <v>42</v>
      </c>
    </row>
    <row r="160" spans="1:5" x14ac:dyDescent="0.35">
      <c r="A160" t="str">
        <f t="shared" si="2"/>
        <v>C:/Users/WThaman/PycharmProjects/usgs/dist/res.volume.1943.lcragage</v>
      </c>
      <c r="B160" t="str">
        <f>HYPERLINK("C:/Users/WThaman/PycharmProjects/usgs/dist/res.volume.1943.lcragage\scipy.integrate._dop.pyd", "scipy.integrate._dop.pyd")</f>
        <v>scipy.integrate._dop.pyd</v>
      </c>
      <c r="C160" t="s">
        <v>8</v>
      </c>
      <c r="D160">
        <v>79360</v>
      </c>
      <c r="E160" t="s">
        <v>42</v>
      </c>
    </row>
    <row r="161" spans="1:5" x14ac:dyDescent="0.35">
      <c r="A161" t="str">
        <f t="shared" si="2"/>
        <v>C:/Users/WThaman/PycharmProjects/usgs/dist/res.volume.1943.lcragage</v>
      </c>
      <c r="B161" t="str">
        <f>HYPERLINK("C:/Users/WThaman/PycharmProjects/usgs/dist/res.volume.1943.lcragage\scipy.integrate._odepack.pyd", "scipy.integrate._odepack.pyd")</f>
        <v>scipy.integrate._odepack.pyd</v>
      </c>
      <c r="C161" t="s">
        <v>8</v>
      </c>
      <c r="D161">
        <v>119808</v>
      </c>
      <c r="E161" t="s">
        <v>42</v>
      </c>
    </row>
    <row r="162" spans="1:5" x14ac:dyDescent="0.35">
      <c r="A162" t="str">
        <f t="shared" si="2"/>
        <v>C:/Users/WThaman/PycharmProjects/usgs/dist/res.volume.1943.lcragage</v>
      </c>
      <c r="B162" t="str">
        <f>HYPERLINK("C:/Users/WThaman/PycharmProjects/usgs/dist/res.volume.1943.lcragage\scipy.integrate._quadpack.pyd", "scipy.integrate._quadpack.pyd")</f>
        <v>scipy.integrate._quadpack.pyd</v>
      </c>
      <c r="C162" t="s">
        <v>8</v>
      </c>
      <c r="D162">
        <v>95744</v>
      </c>
      <c r="E162" t="s">
        <v>42</v>
      </c>
    </row>
    <row r="163" spans="1:5" x14ac:dyDescent="0.35">
      <c r="A163" t="str">
        <f t="shared" si="2"/>
        <v>C:/Users/WThaman/PycharmProjects/usgs/dist/res.volume.1943.lcragage</v>
      </c>
      <c r="B163" t="str">
        <f>HYPERLINK("C:/Users/WThaman/PycharmProjects/usgs/dist/res.volume.1943.lcragage\scipy.interpolate.dfitpack.pyd", "scipy.interpolate.dfitpack.pyd")</f>
        <v>scipy.interpolate.dfitpack.pyd</v>
      </c>
      <c r="C163" t="s">
        <v>8</v>
      </c>
      <c r="D163">
        <v>288768</v>
      </c>
      <c r="E163" t="s">
        <v>42</v>
      </c>
    </row>
    <row r="164" spans="1:5" x14ac:dyDescent="0.35">
      <c r="A164" t="str">
        <f t="shared" si="2"/>
        <v>C:/Users/WThaman/PycharmProjects/usgs/dist/res.volume.1943.lcragage</v>
      </c>
      <c r="B164" t="str">
        <f>HYPERLINK("C:/Users/WThaman/PycharmProjects/usgs/dist/res.volume.1943.lcragage\scipy.interpolate.interpnd.pyd", "scipy.interpolate.interpnd.pyd")</f>
        <v>scipy.interpolate.interpnd.pyd</v>
      </c>
      <c r="C164" t="s">
        <v>8</v>
      </c>
      <c r="D164">
        <v>190464</v>
      </c>
      <c r="E164" t="s">
        <v>42</v>
      </c>
    </row>
    <row r="165" spans="1:5" x14ac:dyDescent="0.35">
      <c r="A165" t="str">
        <f t="shared" si="2"/>
        <v>C:/Users/WThaman/PycharmProjects/usgs/dist/res.volume.1943.lcragage</v>
      </c>
      <c r="B165" t="str">
        <f>HYPERLINK("C:/Users/WThaman/PycharmProjects/usgs/dist/res.volume.1943.lcragage\scipy.interpolate._bspl.pyd", "scipy.interpolate._bspl.pyd")</f>
        <v>scipy.interpolate._bspl.pyd</v>
      </c>
      <c r="C165" t="s">
        <v>8</v>
      </c>
      <c r="D165">
        <v>143872</v>
      </c>
      <c r="E165" t="s">
        <v>42</v>
      </c>
    </row>
    <row r="166" spans="1:5" x14ac:dyDescent="0.35">
      <c r="A166" t="str">
        <f t="shared" si="2"/>
        <v>C:/Users/WThaman/PycharmProjects/usgs/dist/res.volume.1943.lcragage</v>
      </c>
      <c r="B166" t="str">
        <f>HYPERLINK("C:/Users/WThaman/PycharmProjects/usgs/dist/res.volume.1943.lcragage\scipy.interpolate._fitpack.pyd", "scipy.interpolate._fitpack.pyd")</f>
        <v>scipy.interpolate._fitpack.pyd</v>
      </c>
      <c r="C166" t="s">
        <v>8</v>
      </c>
      <c r="D166">
        <v>140800</v>
      </c>
      <c r="E166" t="s">
        <v>42</v>
      </c>
    </row>
    <row r="167" spans="1:5" x14ac:dyDescent="0.35">
      <c r="A167" t="str">
        <f t="shared" si="2"/>
        <v>C:/Users/WThaman/PycharmProjects/usgs/dist/res.volume.1943.lcragage</v>
      </c>
      <c r="B167" t="str">
        <f>HYPERLINK("C:/Users/WThaman/PycharmProjects/usgs/dist/res.volume.1943.lcragage\scipy.interpolate._ppoly.pyd", "scipy.interpolate._ppoly.pyd")</f>
        <v>scipy.interpolate._ppoly.pyd</v>
      </c>
      <c r="C167" t="s">
        <v>8</v>
      </c>
      <c r="D167">
        <v>201728</v>
      </c>
      <c r="E167" t="s">
        <v>42</v>
      </c>
    </row>
    <row r="168" spans="1:5" x14ac:dyDescent="0.35">
      <c r="A168" t="str">
        <f t="shared" si="2"/>
        <v>C:/Users/WThaman/PycharmProjects/usgs/dist/res.volume.1943.lcragage</v>
      </c>
      <c r="B168" t="str">
        <f>HYPERLINK("C:/Users/WThaman/PycharmProjects/usgs/dist/res.volume.1943.lcragage\scipy.linalg.cython_blas.pyd", "scipy.linalg.cython_blas.pyd")</f>
        <v>scipy.linalg.cython_blas.pyd</v>
      </c>
      <c r="C168" t="s">
        <v>8</v>
      </c>
      <c r="D168">
        <v>331264</v>
      </c>
      <c r="E168" t="s">
        <v>42</v>
      </c>
    </row>
    <row r="169" spans="1:5" x14ac:dyDescent="0.35">
      <c r="A169" t="str">
        <f t="shared" si="2"/>
        <v>C:/Users/WThaman/PycharmProjects/usgs/dist/res.volume.1943.lcragage</v>
      </c>
      <c r="B169" t="str">
        <f>HYPERLINK("C:/Users/WThaman/PycharmProjects/usgs/dist/res.volume.1943.lcragage\scipy.linalg.cython_lapack.pyd", "scipy.linalg.cython_lapack.pyd")</f>
        <v>scipy.linalg.cython_lapack.pyd</v>
      </c>
      <c r="C169" t="s">
        <v>8</v>
      </c>
      <c r="D169">
        <v>1490944</v>
      </c>
      <c r="E169" t="s">
        <v>42</v>
      </c>
    </row>
    <row r="170" spans="1:5" x14ac:dyDescent="0.35">
      <c r="A170" t="str">
        <f t="shared" si="2"/>
        <v>C:/Users/WThaman/PycharmProjects/usgs/dist/res.volume.1943.lcragage</v>
      </c>
      <c r="B170" t="str">
        <f>HYPERLINK("C:/Users/WThaman/PycharmProjects/usgs/dist/res.volume.1943.lcragage\scipy.linalg._decomp_update.pyd", "scipy.linalg._decomp_update.pyd")</f>
        <v>scipy.linalg._decomp_update.pyd</v>
      </c>
      <c r="C170" t="s">
        <v>8</v>
      </c>
      <c r="D170">
        <v>201728</v>
      </c>
      <c r="E170" t="s">
        <v>42</v>
      </c>
    </row>
    <row r="171" spans="1:5" x14ac:dyDescent="0.35">
      <c r="A171" t="str">
        <f t="shared" si="2"/>
        <v>C:/Users/WThaman/PycharmProjects/usgs/dist/res.volume.1943.lcragage</v>
      </c>
      <c r="B171" t="str">
        <f>HYPERLINK("C:/Users/WThaman/PycharmProjects/usgs/dist/res.volume.1943.lcragage\scipy.linalg._fblas.pyd", "scipy.linalg._fblas.pyd")</f>
        <v>scipy.linalg._fblas.pyd</v>
      </c>
      <c r="C171" t="s">
        <v>8</v>
      </c>
      <c r="D171">
        <v>449536</v>
      </c>
      <c r="E171" t="s">
        <v>42</v>
      </c>
    </row>
    <row r="172" spans="1:5" x14ac:dyDescent="0.35">
      <c r="A172" t="str">
        <f t="shared" si="2"/>
        <v>C:/Users/WThaman/PycharmProjects/usgs/dist/res.volume.1943.lcragage</v>
      </c>
      <c r="B172" t="str">
        <f>HYPERLINK("C:/Users/WThaman/PycharmProjects/usgs/dist/res.volume.1943.lcragage\scipy.linalg._flapack.pyd", "scipy.linalg._flapack.pyd")</f>
        <v>scipy.linalg._flapack.pyd</v>
      </c>
      <c r="C172" t="s">
        <v>8</v>
      </c>
      <c r="D172">
        <v>1146880</v>
      </c>
      <c r="E172" t="s">
        <v>42</v>
      </c>
    </row>
    <row r="173" spans="1:5" x14ac:dyDescent="0.35">
      <c r="A173" t="str">
        <f t="shared" si="2"/>
        <v>C:/Users/WThaman/PycharmProjects/usgs/dist/res.volume.1943.lcragage</v>
      </c>
      <c r="B173" t="str">
        <f>HYPERLINK("C:/Users/WThaman/PycharmProjects/usgs/dist/res.volume.1943.lcragage\scipy.linalg._flinalg.pyd", "scipy.linalg._flinalg.pyd")</f>
        <v>scipy.linalg._flinalg.pyd</v>
      </c>
      <c r="C173" t="s">
        <v>8</v>
      </c>
      <c r="D173">
        <v>52736</v>
      </c>
      <c r="E173" t="s">
        <v>42</v>
      </c>
    </row>
    <row r="174" spans="1:5" x14ac:dyDescent="0.35">
      <c r="A174" t="str">
        <f t="shared" si="2"/>
        <v>C:/Users/WThaman/PycharmProjects/usgs/dist/res.volume.1943.lcragage</v>
      </c>
      <c r="B174" t="str">
        <f>HYPERLINK("C:/Users/WThaman/PycharmProjects/usgs/dist/res.volume.1943.lcragage\scipy.linalg._solve_toeplitz.pyd", "scipy.linalg._solve_toeplitz.pyd")</f>
        <v>scipy.linalg._solve_toeplitz.pyd</v>
      </c>
      <c r="C174" t="s">
        <v>8</v>
      </c>
      <c r="D174">
        <v>117760</v>
      </c>
      <c r="E174" t="s">
        <v>42</v>
      </c>
    </row>
    <row r="175" spans="1:5" x14ac:dyDescent="0.35">
      <c r="A175" t="str">
        <f t="shared" si="2"/>
        <v>C:/Users/WThaman/PycharmProjects/usgs/dist/res.volume.1943.lcragage</v>
      </c>
      <c r="B175" t="str">
        <f>HYPERLINK("C:/Users/WThaman/PycharmProjects/usgs/dist/res.volume.1943.lcragage\scipy.ndimage._nd_image.pyd", "scipy.ndimage._nd_image.pyd")</f>
        <v>scipy.ndimage._nd_image.pyd</v>
      </c>
      <c r="C175" t="s">
        <v>8</v>
      </c>
      <c r="D175">
        <v>98816</v>
      </c>
      <c r="E175" t="s">
        <v>42</v>
      </c>
    </row>
    <row r="176" spans="1:5" x14ac:dyDescent="0.35">
      <c r="A176" t="str">
        <f t="shared" si="2"/>
        <v>C:/Users/WThaman/PycharmProjects/usgs/dist/res.volume.1943.lcragage</v>
      </c>
      <c r="B176" t="str">
        <f>HYPERLINK("C:/Users/WThaman/PycharmProjects/usgs/dist/res.volume.1943.lcragage\scipy.ndimage._ni_label.pyd", "scipy.ndimage._ni_label.pyd")</f>
        <v>scipy.ndimage._ni_label.pyd</v>
      </c>
      <c r="C176" t="s">
        <v>8</v>
      </c>
      <c r="D176">
        <v>165888</v>
      </c>
      <c r="E176" t="s">
        <v>42</v>
      </c>
    </row>
    <row r="177" spans="1:5" x14ac:dyDescent="0.35">
      <c r="A177" t="str">
        <f t="shared" si="2"/>
        <v>C:/Users/WThaman/PycharmProjects/usgs/dist/res.volume.1943.lcragage</v>
      </c>
      <c r="B177" t="str">
        <f>HYPERLINK("C:/Users/WThaman/PycharmProjects/usgs/dist/res.volume.1943.lcragage\scipy.optimize.minpack2.pyd", "scipy.optimize.minpack2.pyd")</f>
        <v>scipy.optimize.minpack2.pyd</v>
      </c>
      <c r="C177" t="s">
        <v>8</v>
      </c>
      <c r="D177">
        <v>36864</v>
      </c>
      <c r="E177" t="s">
        <v>42</v>
      </c>
    </row>
    <row r="178" spans="1:5" x14ac:dyDescent="0.35">
      <c r="A178" t="str">
        <f t="shared" si="2"/>
        <v>C:/Users/WThaman/PycharmProjects/usgs/dist/res.volume.1943.lcragage</v>
      </c>
      <c r="B178" t="str">
        <f>HYPERLINK("C:/Users/WThaman/PycharmProjects/usgs/dist/res.volume.1943.lcragage\scipy.optimize.moduleTNC.pyd", "scipy.optimize.moduleTNC.pyd")</f>
        <v>scipy.optimize.moduleTNC.pyd</v>
      </c>
      <c r="C178" t="s">
        <v>8</v>
      </c>
      <c r="D178">
        <v>38912</v>
      </c>
      <c r="E178" t="s">
        <v>42</v>
      </c>
    </row>
    <row r="179" spans="1:5" x14ac:dyDescent="0.35">
      <c r="A179" t="str">
        <f t="shared" si="2"/>
        <v>C:/Users/WThaman/PycharmProjects/usgs/dist/res.volume.1943.lcragage</v>
      </c>
      <c r="B179" t="str">
        <f>HYPERLINK("C:/Users/WThaman/PycharmProjects/usgs/dist/res.volume.1943.lcragage\scipy.optimize._cobyla.pyd", "scipy.optimize._cobyla.pyd")</f>
        <v>scipy.optimize._cobyla.pyd</v>
      </c>
      <c r="C179" t="s">
        <v>8</v>
      </c>
      <c r="D179">
        <v>74240</v>
      </c>
      <c r="E179" t="s">
        <v>42</v>
      </c>
    </row>
    <row r="180" spans="1:5" x14ac:dyDescent="0.35">
      <c r="A180" t="str">
        <f t="shared" si="2"/>
        <v>C:/Users/WThaman/PycharmProjects/usgs/dist/res.volume.1943.lcragage</v>
      </c>
      <c r="B180" t="str">
        <f>HYPERLINK("C:/Users/WThaman/PycharmProjects/usgs/dist/res.volume.1943.lcragage\scipy.optimize._group_columns.pyd", "scipy.optimize._group_columns.pyd")</f>
        <v>scipy.optimize._group_columns.pyd</v>
      </c>
      <c r="C180" t="s">
        <v>8</v>
      </c>
      <c r="D180">
        <v>91648</v>
      </c>
      <c r="E180" t="s">
        <v>42</v>
      </c>
    </row>
    <row r="181" spans="1:5" x14ac:dyDescent="0.35">
      <c r="A181" t="str">
        <f t="shared" si="2"/>
        <v>C:/Users/WThaman/PycharmProjects/usgs/dist/res.volume.1943.lcragage</v>
      </c>
      <c r="B181" t="str">
        <f>HYPERLINK("C:/Users/WThaman/PycharmProjects/usgs/dist/res.volume.1943.lcragage\scipy.optimize._lbfgsb.pyd", "scipy.optimize._lbfgsb.pyd")</f>
        <v>scipy.optimize._lbfgsb.pyd</v>
      </c>
      <c r="C181" t="s">
        <v>8</v>
      </c>
      <c r="D181">
        <v>94720</v>
      </c>
      <c r="E181" t="s">
        <v>42</v>
      </c>
    </row>
    <row r="182" spans="1:5" x14ac:dyDescent="0.35">
      <c r="A182" t="str">
        <f t="shared" si="2"/>
        <v>C:/Users/WThaman/PycharmProjects/usgs/dist/res.volume.1943.lcragage</v>
      </c>
      <c r="B182" t="str">
        <f>HYPERLINK("C:/Users/WThaman/PycharmProjects/usgs/dist/res.volume.1943.lcragage\scipy.optimize._lsq.givens_elimination.pyd", "scipy.optimize._lsq.givens_elimination.pyd")</f>
        <v>scipy.optimize._lsq.givens_elimination.pyd</v>
      </c>
      <c r="C182" t="s">
        <v>8</v>
      </c>
      <c r="D182">
        <v>83456</v>
      </c>
      <c r="E182" t="s">
        <v>42</v>
      </c>
    </row>
    <row r="183" spans="1:5" x14ac:dyDescent="0.35">
      <c r="A183" t="str">
        <f t="shared" si="2"/>
        <v>C:/Users/WThaman/PycharmProjects/usgs/dist/res.volume.1943.lcragage</v>
      </c>
      <c r="B183" t="str">
        <f>HYPERLINK("C:/Users/WThaman/PycharmProjects/usgs/dist/res.volume.1943.lcragage\scipy.optimize._minpack.pyd", "scipy.optimize._minpack.pyd")</f>
        <v>scipy.optimize._minpack.pyd</v>
      </c>
      <c r="C183" t="s">
        <v>8</v>
      </c>
      <c r="D183">
        <v>63488</v>
      </c>
      <c r="E183" t="s">
        <v>42</v>
      </c>
    </row>
    <row r="184" spans="1:5" x14ac:dyDescent="0.35">
      <c r="A184" t="str">
        <f t="shared" si="2"/>
        <v>C:/Users/WThaman/PycharmProjects/usgs/dist/res.volume.1943.lcragage</v>
      </c>
      <c r="B184" t="str">
        <f>HYPERLINK("C:/Users/WThaman/PycharmProjects/usgs/dist/res.volume.1943.lcragage\scipy.optimize._nnls.pyd", "scipy.optimize._nnls.pyd")</f>
        <v>scipy.optimize._nnls.pyd</v>
      </c>
      <c r="C184" t="s">
        <v>8</v>
      </c>
      <c r="D184">
        <v>31744</v>
      </c>
      <c r="E184" t="s">
        <v>42</v>
      </c>
    </row>
    <row r="185" spans="1:5" x14ac:dyDescent="0.35">
      <c r="A185" t="str">
        <f t="shared" si="2"/>
        <v>C:/Users/WThaman/PycharmProjects/usgs/dist/res.volume.1943.lcragage</v>
      </c>
      <c r="B185" t="str">
        <f>HYPERLINK("C:/Users/WThaman/PycharmProjects/usgs/dist/res.volume.1943.lcragage\scipy.optimize._slsqp.pyd", "scipy.optimize._slsqp.pyd")</f>
        <v>scipy.optimize._slsqp.pyd</v>
      </c>
      <c r="C185" t="s">
        <v>8</v>
      </c>
      <c r="D185">
        <v>61952</v>
      </c>
      <c r="E185" t="s">
        <v>42</v>
      </c>
    </row>
    <row r="186" spans="1:5" x14ac:dyDescent="0.35">
      <c r="A186" t="str">
        <f t="shared" si="2"/>
        <v>C:/Users/WThaman/PycharmProjects/usgs/dist/res.volume.1943.lcragage</v>
      </c>
      <c r="B186" t="str">
        <f>HYPERLINK("C:/Users/WThaman/PycharmProjects/usgs/dist/res.volume.1943.lcragage\scipy.optimize._zeros.pyd", "scipy.optimize._zeros.pyd")</f>
        <v>scipy.optimize._zeros.pyd</v>
      </c>
      <c r="C186" t="s">
        <v>8</v>
      </c>
      <c r="D186">
        <v>12800</v>
      </c>
      <c r="E186" t="s">
        <v>42</v>
      </c>
    </row>
    <row r="187" spans="1:5" x14ac:dyDescent="0.35">
      <c r="A187" t="str">
        <f t="shared" si="2"/>
        <v>C:/Users/WThaman/PycharmProjects/usgs/dist/res.volume.1943.lcragage</v>
      </c>
      <c r="B187" t="str">
        <f>HYPERLINK("C:/Users/WThaman/PycharmProjects/usgs/dist/res.volume.1943.lcragage\scipy.signal.sigtools.pyd", "scipy.signal.sigtools.pyd")</f>
        <v>scipy.signal.sigtools.pyd</v>
      </c>
      <c r="C187" t="s">
        <v>8</v>
      </c>
      <c r="D187">
        <v>70656</v>
      </c>
      <c r="E187" t="s">
        <v>42</v>
      </c>
    </row>
    <row r="188" spans="1:5" x14ac:dyDescent="0.35">
      <c r="A188" t="str">
        <f t="shared" si="2"/>
        <v>C:/Users/WThaman/PycharmProjects/usgs/dist/res.volume.1943.lcragage</v>
      </c>
      <c r="B188" t="str">
        <f>HYPERLINK("C:/Users/WThaman/PycharmProjects/usgs/dist/res.volume.1943.lcragage\scipy.signal.spline.pyd", "scipy.signal.spline.pyd")</f>
        <v>scipy.signal.spline.pyd</v>
      </c>
      <c r="C188" t="s">
        <v>8</v>
      </c>
      <c r="D188">
        <v>31744</v>
      </c>
      <c r="E188" t="s">
        <v>42</v>
      </c>
    </row>
    <row r="189" spans="1:5" x14ac:dyDescent="0.35">
      <c r="A189" t="str">
        <f t="shared" si="2"/>
        <v>C:/Users/WThaman/PycharmProjects/usgs/dist/res.volume.1943.lcragage</v>
      </c>
      <c r="B189" t="str">
        <f>HYPERLINK("C:/Users/WThaman/PycharmProjects/usgs/dist/res.volume.1943.lcragage\scipy.signal._max_len_seq_inner.pyd", "scipy.signal._max_len_seq_inner.pyd")</f>
        <v>scipy.signal._max_len_seq_inner.pyd</v>
      </c>
      <c r="C189" t="s">
        <v>8</v>
      </c>
      <c r="D189">
        <v>84480</v>
      </c>
      <c r="E189" t="s">
        <v>42</v>
      </c>
    </row>
    <row r="190" spans="1:5" x14ac:dyDescent="0.35">
      <c r="A190" t="str">
        <f t="shared" si="2"/>
        <v>C:/Users/WThaman/PycharmProjects/usgs/dist/res.volume.1943.lcragage</v>
      </c>
      <c r="B190" t="str">
        <f>HYPERLINK("C:/Users/WThaman/PycharmProjects/usgs/dist/res.volume.1943.lcragage\scipy.signal._spectral.pyd", "scipy.signal._spectral.pyd")</f>
        <v>scipy.signal._spectral.pyd</v>
      </c>
      <c r="C190" t="s">
        <v>8</v>
      </c>
      <c r="D190">
        <v>37888</v>
      </c>
      <c r="E190" t="s">
        <v>42</v>
      </c>
    </row>
    <row r="191" spans="1:5" x14ac:dyDescent="0.35">
      <c r="A191" t="str">
        <f t="shared" si="2"/>
        <v>C:/Users/WThaman/PycharmProjects/usgs/dist/res.volume.1943.lcragage</v>
      </c>
      <c r="B191" t="str">
        <f>HYPERLINK("C:/Users/WThaman/PycharmProjects/usgs/dist/res.volume.1943.lcragage\scipy.signal._upfirdn_apply.pyd", "scipy.signal._upfirdn_apply.pyd")</f>
        <v>scipy.signal._upfirdn_apply.pyd</v>
      </c>
      <c r="C191" t="s">
        <v>8</v>
      </c>
      <c r="D191">
        <v>123904</v>
      </c>
      <c r="E191" t="s">
        <v>42</v>
      </c>
    </row>
    <row r="192" spans="1:5" x14ac:dyDescent="0.35">
      <c r="A192" t="str">
        <f t="shared" si="2"/>
        <v>C:/Users/WThaman/PycharmProjects/usgs/dist/res.volume.1943.lcragage</v>
      </c>
      <c r="B192" t="str">
        <f>HYPERLINK("C:/Users/WThaman/PycharmProjects/usgs/dist/res.volume.1943.lcragage\scipy.sparse.csgraph._min_spanning_tree.pyd", "scipy.sparse.csgraph._min_spanning_tree.pyd")</f>
        <v>scipy.sparse.csgraph._min_spanning_tree.pyd</v>
      </c>
      <c r="C192" t="s">
        <v>8</v>
      </c>
      <c r="D192">
        <v>95744</v>
      </c>
      <c r="E192" t="s">
        <v>42</v>
      </c>
    </row>
    <row r="193" spans="1:5" x14ac:dyDescent="0.35">
      <c r="A193" t="str">
        <f t="shared" si="2"/>
        <v>C:/Users/WThaman/PycharmProjects/usgs/dist/res.volume.1943.lcragage</v>
      </c>
      <c r="B193" t="str">
        <f>HYPERLINK("C:/Users/WThaman/PycharmProjects/usgs/dist/res.volume.1943.lcragage\scipy.sparse.csgraph._reordering.pyd", "scipy.sparse.csgraph._reordering.pyd")</f>
        <v>scipy.sparse.csgraph._reordering.pyd</v>
      </c>
      <c r="C193" t="s">
        <v>8</v>
      </c>
      <c r="D193">
        <v>159744</v>
      </c>
      <c r="E193" t="s">
        <v>42</v>
      </c>
    </row>
    <row r="194" spans="1:5" x14ac:dyDescent="0.35">
      <c r="A194" t="str">
        <f t="shared" ref="A194:A257" si="3">HYPERLINK("C:/Users/WThaman/PycharmProjects/usgs/dist/res.volume.1943.lcragage")</f>
        <v>C:/Users/WThaman/PycharmProjects/usgs/dist/res.volume.1943.lcragage</v>
      </c>
      <c r="B194" t="str">
        <f>HYPERLINK("C:/Users/WThaman/PycharmProjects/usgs/dist/res.volume.1943.lcragage\scipy.sparse.csgraph._shortest_path.pyd", "scipy.sparse.csgraph._shortest_path.pyd")</f>
        <v>scipy.sparse.csgraph._shortest_path.pyd</v>
      </c>
      <c r="C194" t="s">
        <v>8</v>
      </c>
      <c r="D194">
        <v>128000</v>
      </c>
      <c r="E194" t="s">
        <v>42</v>
      </c>
    </row>
    <row r="195" spans="1:5" x14ac:dyDescent="0.35">
      <c r="A195" t="str">
        <f t="shared" si="3"/>
        <v>C:/Users/WThaman/PycharmProjects/usgs/dist/res.volume.1943.lcragage</v>
      </c>
      <c r="B195" t="str">
        <f>HYPERLINK("C:/Users/WThaman/PycharmProjects/usgs/dist/res.volume.1943.lcragage\scipy.sparse.csgraph._tools.pyd", "scipy.sparse.csgraph._tools.pyd")</f>
        <v>scipy.sparse.csgraph._tools.pyd</v>
      </c>
      <c r="C195" t="s">
        <v>8</v>
      </c>
      <c r="D195">
        <v>80896</v>
      </c>
      <c r="E195" t="s">
        <v>42</v>
      </c>
    </row>
    <row r="196" spans="1:5" x14ac:dyDescent="0.35">
      <c r="A196" t="str">
        <f t="shared" si="3"/>
        <v>C:/Users/WThaman/PycharmProjects/usgs/dist/res.volume.1943.lcragage</v>
      </c>
      <c r="B196" t="str">
        <f>HYPERLINK("C:/Users/WThaman/PycharmProjects/usgs/dist/res.volume.1943.lcragage\scipy.sparse.csgraph._traversal.pyd", "scipy.sparse.csgraph._traversal.pyd")</f>
        <v>scipy.sparse.csgraph._traversal.pyd</v>
      </c>
      <c r="C196" t="s">
        <v>8</v>
      </c>
      <c r="D196">
        <v>79872</v>
      </c>
      <c r="E196" t="s">
        <v>42</v>
      </c>
    </row>
    <row r="197" spans="1:5" x14ac:dyDescent="0.35">
      <c r="A197" t="str">
        <f t="shared" si="3"/>
        <v>C:/Users/WThaman/PycharmProjects/usgs/dist/res.volume.1943.lcragage</v>
      </c>
      <c r="B197" t="str">
        <f>HYPERLINK("C:/Users/WThaman/PycharmProjects/usgs/dist/res.volume.1943.lcragage\scipy.sparse.linalg.dsolve._superlu.pyd", "scipy.sparse.linalg.dsolve._superlu.pyd")</f>
        <v>scipy.sparse.linalg.dsolve._superlu.pyd</v>
      </c>
      <c r="C197" t="s">
        <v>8</v>
      </c>
      <c r="D197">
        <v>307200</v>
      </c>
      <c r="E197" t="s">
        <v>42</v>
      </c>
    </row>
    <row r="198" spans="1:5" x14ac:dyDescent="0.35">
      <c r="A198" t="str">
        <f t="shared" si="3"/>
        <v>C:/Users/WThaman/PycharmProjects/usgs/dist/res.volume.1943.lcragage</v>
      </c>
      <c r="B198" t="str">
        <f>HYPERLINK("C:/Users/WThaman/PycharmProjects/usgs/dist/res.volume.1943.lcragage\scipy.sparse.linalg.eigen.arpack._arpack.pyd", "scipy.sparse.linalg.eigen.arpack._arpack.pyd")</f>
        <v>scipy.sparse.linalg.eigen.arpack._arpack.pyd</v>
      </c>
      <c r="C198" t="s">
        <v>8</v>
      </c>
      <c r="D198">
        <v>627712</v>
      </c>
      <c r="E198" t="s">
        <v>42</v>
      </c>
    </row>
    <row r="199" spans="1:5" x14ac:dyDescent="0.35">
      <c r="A199" t="str">
        <f t="shared" si="3"/>
        <v>C:/Users/WThaman/PycharmProjects/usgs/dist/res.volume.1943.lcragage</v>
      </c>
      <c r="B199" t="str">
        <f>HYPERLINK("C:/Users/WThaman/PycharmProjects/usgs/dist/res.volume.1943.lcragage\scipy.sparse.linalg.isolve._iterative.pyd", "scipy.sparse.linalg.isolve._iterative.pyd")</f>
        <v>scipy.sparse.linalg.isolve._iterative.pyd</v>
      </c>
      <c r="C199" t="s">
        <v>8</v>
      </c>
      <c r="D199">
        <v>276992</v>
      </c>
      <c r="E199" t="s">
        <v>42</v>
      </c>
    </row>
    <row r="200" spans="1:5" x14ac:dyDescent="0.35">
      <c r="A200" t="str">
        <f t="shared" si="3"/>
        <v>C:/Users/WThaman/PycharmProjects/usgs/dist/res.volume.1943.lcragage</v>
      </c>
      <c r="B200" t="str">
        <f>HYPERLINK("C:/Users/WThaman/PycharmProjects/usgs/dist/res.volume.1943.lcragage\scipy.sparse._csparsetools.pyd", "scipy.sparse._csparsetools.pyd")</f>
        <v>scipy.sparse._csparsetools.pyd</v>
      </c>
      <c r="C200" t="s">
        <v>8</v>
      </c>
      <c r="D200">
        <v>288256</v>
      </c>
      <c r="E200" t="s">
        <v>42</v>
      </c>
    </row>
    <row r="201" spans="1:5" x14ac:dyDescent="0.35">
      <c r="A201" t="str">
        <f t="shared" si="3"/>
        <v>C:/Users/WThaman/PycharmProjects/usgs/dist/res.volume.1943.lcragage</v>
      </c>
      <c r="B201" t="str">
        <f>HYPERLINK("C:/Users/WThaman/PycharmProjects/usgs/dist/res.volume.1943.lcragage\scipy.sparse._sparsetools.pyd", "scipy.sparse._sparsetools.pyd")</f>
        <v>scipy.sparse._sparsetools.pyd</v>
      </c>
      <c r="C201" t="s">
        <v>8</v>
      </c>
      <c r="D201">
        <v>1851392</v>
      </c>
      <c r="E201" t="s">
        <v>42</v>
      </c>
    </row>
    <row r="202" spans="1:5" x14ac:dyDescent="0.35">
      <c r="A202" t="str">
        <f t="shared" si="3"/>
        <v>C:/Users/WThaman/PycharmProjects/usgs/dist/res.volume.1943.lcragage</v>
      </c>
      <c r="B202" t="str">
        <f>HYPERLINK("C:/Users/WThaman/PycharmProjects/usgs/dist/res.volume.1943.lcragage\scipy.spatial.ckdtree.pyd", "scipy.spatial.ckdtree.pyd")</f>
        <v>scipy.spatial.ckdtree.pyd</v>
      </c>
      <c r="C202" t="s">
        <v>8</v>
      </c>
      <c r="D202">
        <v>369664</v>
      </c>
      <c r="E202" t="s">
        <v>42</v>
      </c>
    </row>
    <row r="203" spans="1:5" x14ac:dyDescent="0.35">
      <c r="A203" t="str">
        <f t="shared" si="3"/>
        <v>C:/Users/WThaman/PycharmProjects/usgs/dist/res.volume.1943.lcragage</v>
      </c>
      <c r="B203" t="str">
        <f>HYPERLINK("C:/Users/WThaman/PycharmProjects/usgs/dist/res.volume.1943.lcragage\scipy.spatial.qhull.pyd", "scipy.spatial.qhull.pyd")</f>
        <v>scipy.spatial.qhull.pyd</v>
      </c>
      <c r="C203" t="s">
        <v>8</v>
      </c>
      <c r="D203">
        <v>593408</v>
      </c>
      <c r="E203" t="s">
        <v>42</v>
      </c>
    </row>
    <row r="204" spans="1:5" x14ac:dyDescent="0.35">
      <c r="A204" t="str">
        <f t="shared" si="3"/>
        <v>C:/Users/WThaman/PycharmProjects/usgs/dist/res.volume.1943.lcragage</v>
      </c>
      <c r="B204" t="str">
        <f>HYPERLINK("C:/Users/WThaman/PycharmProjects/usgs/dist/res.volume.1943.lcragage\scipy.spatial._distance_wrap.pyd", "scipy.spatial._distance_wrap.pyd")</f>
        <v>scipy.spatial._distance_wrap.pyd</v>
      </c>
      <c r="C204" t="s">
        <v>8</v>
      </c>
      <c r="D204">
        <v>40960</v>
      </c>
      <c r="E204" t="s">
        <v>42</v>
      </c>
    </row>
    <row r="205" spans="1:5" x14ac:dyDescent="0.35">
      <c r="A205" t="str">
        <f t="shared" si="3"/>
        <v>C:/Users/WThaman/PycharmProjects/usgs/dist/res.volume.1943.lcragage</v>
      </c>
      <c r="B205" t="str">
        <f>HYPERLINK("C:/Users/WThaman/PycharmProjects/usgs/dist/res.volume.1943.lcragage\scipy.spatial._hausdorff.pyd", "scipy.spatial._hausdorff.pyd")</f>
        <v>scipy.spatial._hausdorff.pyd</v>
      </c>
      <c r="C205" t="s">
        <v>8</v>
      </c>
      <c r="D205">
        <v>90112</v>
      </c>
      <c r="E205" t="s">
        <v>42</v>
      </c>
    </row>
    <row r="206" spans="1:5" x14ac:dyDescent="0.35">
      <c r="A206" t="str">
        <f t="shared" si="3"/>
        <v>C:/Users/WThaman/PycharmProjects/usgs/dist/res.volume.1943.lcragage</v>
      </c>
      <c r="B206" t="str">
        <f>HYPERLINK("C:/Users/WThaman/PycharmProjects/usgs/dist/res.volume.1943.lcragage\scipy.spatial._voronoi.pyd", "scipy.spatial._voronoi.pyd")</f>
        <v>scipy.spatial._voronoi.pyd</v>
      </c>
      <c r="C206" t="s">
        <v>8</v>
      </c>
      <c r="D206">
        <v>88064</v>
      </c>
      <c r="E206" t="s">
        <v>42</v>
      </c>
    </row>
    <row r="207" spans="1:5" x14ac:dyDescent="0.35">
      <c r="A207" t="str">
        <f t="shared" si="3"/>
        <v>C:/Users/WThaman/PycharmProjects/usgs/dist/res.volume.1943.lcragage</v>
      </c>
      <c r="B207" t="str">
        <f>HYPERLINK("C:/Users/WThaman/PycharmProjects/usgs/dist/res.volume.1943.lcragage\scipy.special.specfun.pyd", "scipy.special.specfun.pyd")</f>
        <v>scipy.special.specfun.pyd</v>
      </c>
      <c r="C207" t="s">
        <v>8</v>
      </c>
      <c r="D207">
        <v>561664</v>
      </c>
      <c r="E207" t="s">
        <v>42</v>
      </c>
    </row>
    <row r="208" spans="1:5" x14ac:dyDescent="0.35">
      <c r="A208" t="str">
        <f t="shared" si="3"/>
        <v>C:/Users/WThaman/PycharmProjects/usgs/dist/res.volume.1943.lcragage</v>
      </c>
      <c r="B208" t="str">
        <f>HYPERLINK("C:/Users/WThaman/PycharmProjects/usgs/dist/res.volume.1943.lcragage\scipy.special._comb.pyd", "scipy.special._comb.pyd")</f>
        <v>scipy.special._comb.pyd</v>
      </c>
      <c r="C208" t="s">
        <v>8</v>
      </c>
      <c r="D208">
        <v>20992</v>
      </c>
      <c r="E208" t="s">
        <v>42</v>
      </c>
    </row>
    <row r="209" spans="1:5" x14ac:dyDescent="0.35">
      <c r="A209" t="str">
        <f t="shared" si="3"/>
        <v>C:/Users/WThaman/PycharmProjects/usgs/dist/res.volume.1943.lcragage</v>
      </c>
      <c r="B209" t="str">
        <f>HYPERLINK("C:/Users/WThaman/PycharmProjects/usgs/dist/res.volume.1943.lcragage\scipy.special._ellip_harm_2.pyd", "scipy.special._ellip_harm_2.pyd")</f>
        <v>scipy.special._ellip_harm_2.pyd</v>
      </c>
      <c r="C209" t="s">
        <v>8</v>
      </c>
      <c r="D209">
        <v>49152</v>
      </c>
      <c r="E209" t="s">
        <v>42</v>
      </c>
    </row>
    <row r="210" spans="1:5" x14ac:dyDescent="0.35">
      <c r="A210" t="str">
        <f t="shared" si="3"/>
        <v>C:/Users/WThaman/PycharmProjects/usgs/dist/res.volume.1943.lcragage</v>
      </c>
      <c r="B210" t="str">
        <f>HYPERLINK("C:/Users/WThaman/PycharmProjects/usgs/dist/res.volume.1943.lcragage\scipy.special._ufuncs.pyd", "scipy.special._ufuncs.pyd")</f>
        <v>scipy.special._ufuncs.pyd</v>
      </c>
      <c r="C210" t="s">
        <v>8</v>
      </c>
      <c r="D210">
        <v>1243648</v>
      </c>
      <c r="E210" t="s">
        <v>42</v>
      </c>
    </row>
    <row r="211" spans="1:5" x14ac:dyDescent="0.35">
      <c r="A211" t="str">
        <f t="shared" si="3"/>
        <v>C:/Users/WThaman/PycharmProjects/usgs/dist/res.volume.1943.lcragage</v>
      </c>
      <c r="B211" t="str">
        <f>HYPERLINK("C:/Users/WThaman/PycharmProjects/usgs/dist/res.volume.1943.lcragage\scipy.special._ufuncs_cxx.pyd", "scipy.special._ufuncs_cxx.pyd")</f>
        <v>scipy.special._ufuncs_cxx.pyd</v>
      </c>
      <c r="C211" t="s">
        <v>8</v>
      </c>
      <c r="D211">
        <v>83968</v>
      </c>
      <c r="E211" t="s">
        <v>42</v>
      </c>
    </row>
    <row r="212" spans="1:5" x14ac:dyDescent="0.35">
      <c r="A212" t="str">
        <f t="shared" si="3"/>
        <v>C:/Users/WThaman/PycharmProjects/usgs/dist/res.volume.1943.lcragage</v>
      </c>
      <c r="B212" t="str">
        <f>HYPERLINK("C:/Users/WThaman/PycharmProjects/usgs/dist/res.volume.1943.lcragage\scipy.stats.mvn.pyd", "scipy.stats.mvn.pyd")</f>
        <v>scipy.stats.mvn.pyd</v>
      </c>
      <c r="C212" t="s">
        <v>8</v>
      </c>
      <c r="D212">
        <v>69632</v>
      </c>
      <c r="E212" t="s">
        <v>42</v>
      </c>
    </row>
    <row r="213" spans="1:5" x14ac:dyDescent="0.35">
      <c r="A213" t="str">
        <f t="shared" si="3"/>
        <v>C:/Users/WThaman/PycharmProjects/usgs/dist/res.volume.1943.lcragage</v>
      </c>
      <c r="B213" t="str">
        <f>HYPERLINK("C:/Users/WThaman/PycharmProjects/usgs/dist/res.volume.1943.lcragage\scipy.stats.statlib.pyd", "scipy.stats.statlib.pyd")</f>
        <v>scipy.stats.statlib.pyd</v>
      </c>
      <c r="C213" t="s">
        <v>8</v>
      </c>
      <c r="D213">
        <v>34816</v>
      </c>
      <c r="E213" t="s">
        <v>42</v>
      </c>
    </row>
    <row r="214" spans="1:5" x14ac:dyDescent="0.35">
      <c r="A214" t="str">
        <f t="shared" si="3"/>
        <v>C:/Users/WThaman/PycharmProjects/usgs/dist/res.volume.1943.lcragage</v>
      </c>
      <c r="B214" t="str">
        <f>HYPERLINK("C:/Users/WThaman/PycharmProjects/usgs/dist/res.volume.1943.lcragage\scipy.stats._stats.pyd", "scipy.stats._stats.pyd")</f>
        <v>scipy.stats._stats.pyd</v>
      </c>
      <c r="C214" t="s">
        <v>8</v>
      </c>
      <c r="D214">
        <v>215040</v>
      </c>
      <c r="E214" t="s">
        <v>42</v>
      </c>
    </row>
    <row r="215" spans="1:5" x14ac:dyDescent="0.35">
      <c r="A215" t="str">
        <f t="shared" si="3"/>
        <v>C:/Users/WThaman/PycharmProjects/usgs/dist/res.volume.1943.lcragage</v>
      </c>
      <c r="B215" t="str">
        <f>HYPERLINK("C:/Users/WThaman/PycharmProjects/usgs/dist/res.volume.1943.lcragage\scipy._lib._ccallback_c.pyd", "scipy._lib._ccallback_c.pyd")</f>
        <v>scipy._lib._ccallback_c.pyd</v>
      </c>
      <c r="C215" t="s">
        <v>8</v>
      </c>
      <c r="D215">
        <v>43520</v>
      </c>
      <c r="E215" t="s">
        <v>42</v>
      </c>
    </row>
    <row r="216" spans="1:5" x14ac:dyDescent="0.35">
      <c r="A216" t="str">
        <f t="shared" si="3"/>
        <v>C:/Users/WThaman/PycharmProjects/usgs/dist/res.volume.1943.lcragage</v>
      </c>
      <c r="B216" t="str">
        <f>HYPERLINK("C:/Users/WThaman/PycharmProjects/usgs/dist/res.volume.1943.lcragage\select.pyd", "select.pyd")</f>
        <v>select.pyd</v>
      </c>
      <c r="C216" t="s">
        <v>8</v>
      </c>
      <c r="D216">
        <v>16384</v>
      </c>
      <c r="E216" t="s">
        <v>40</v>
      </c>
    </row>
    <row r="217" spans="1:5" x14ac:dyDescent="0.35">
      <c r="A217" t="str">
        <f t="shared" si="3"/>
        <v>C:/Users/WThaman/PycharmProjects/usgs/dist/res.volume.1943.lcragage</v>
      </c>
      <c r="B217" t="str">
        <f>HYPERLINK("C:/Users/WThaman/PycharmProjects/usgs/dist/res.volume.1943.lcragage\sip.pyd", "sip.pyd")</f>
        <v>sip.pyd</v>
      </c>
      <c r="C217" t="s">
        <v>8</v>
      </c>
      <c r="D217">
        <v>78336</v>
      </c>
      <c r="E217" t="s">
        <v>42</v>
      </c>
    </row>
    <row r="218" spans="1:5" x14ac:dyDescent="0.35">
      <c r="A218" t="str">
        <f t="shared" si="3"/>
        <v>C:/Users/WThaman/PycharmProjects/usgs/dist/res.volume.1943.lcragage</v>
      </c>
      <c r="B218" t="str">
        <f>HYPERLINK("C:/Users/WThaman/PycharmProjects/usgs/dist/res.volume.1943.lcragage\sqlalchemy.cprocessors.pyd", "sqlalchemy.cprocessors.pyd")</f>
        <v>sqlalchemy.cprocessors.pyd</v>
      </c>
      <c r="C218" t="s">
        <v>8</v>
      </c>
      <c r="D218">
        <v>13824</v>
      </c>
      <c r="E218" t="s">
        <v>42</v>
      </c>
    </row>
    <row r="219" spans="1:5" x14ac:dyDescent="0.35">
      <c r="A219" t="str">
        <f t="shared" si="3"/>
        <v>C:/Users/WThaman/PycharmProjects/usgs/dist/res.volume.1943.lcragage</v>
      </c>
      <c r="B219" t="str">
        <f>HYPERLINK("C:/Users/WThaman/PycharmProjects/usgs/dist/res.volume.1943.lcragage\sqlalchemy.cresultproxy.pyd", "sqlalchemy.cresultproxy.pyd")</f>
        <v>sqlalchemy.cresultproxy.pyd</v>
      </c>
      <c r="C219" t="s">
        <v>8</v>
      </c>
      <c r="D219">
        <v>14848</v>
      </c>
      <c r="E219" t="s">
        <v>42</v>
      </c>
    </row>
    <row r="220" spans="1:5" x14ac:dyDescent="0.35">
      <c r="A220" t="str">
        <f t="shared" si="3"/>
        <v>C:/Users/WThaman/PycharmProjects/usgs/dist/res.volume.1943.lcragage</v>
      </c>
      <c r="B220" t="str">
        <f>HYPERLINK("C:/Users/WThaman/PycharmProjects/usgs/dist/res.volume.1943.lcragage\sqlalchemy.cutils.pyd", "sqlalchemy.cutils.pyd")</f>
        <v>sqlalchemy.cutils.pyd</v>
      </c>
      <c r="C220" t="s">
        <v>8</v>
      </c>
      <c r="D220">
        <v>9728</v>
      </c>
      <c r="E220" t="s">
        <v>42</v>
      </c>
    </row>
    <row r="221" spans="1:5" x14ac:dyDescent="0.35">
      <c r="A221" t="str">
        <f t="shared" si="3"/>
        <v>C:/Users/WThaman/PycharmProjects/usgs/dist/res.volume.1943.lcragage</v>
      </c>
      <c r="B221" t="str">
        <f>HYPERLINK("C:/Users/WThaman/PycharmProjects/usgs/dist/res.volume.1943.lcragage\sqlite3.dll", "sqlite3.dll")</f>
        <v>sqlite3.dll</v>
      </c>
      <c r="C221" t="s">
        <v>6</v>
      </c>
      <c r="D221">
        <v>859136</v>
      </c>
      <c r="E221" t="s">
        <v>40</v>
      </c>
    </row>
    <row r="222" spans="1:5" x14ac:dyDescent="0.35">
      <c r="A222" t="str">
        <f t="shared" si="3"/>
        <v>C:/Users/WThaman/PycharmProjects/usgs/dist/res.volume.1943.lcragage</v>
      </c>
      <c r="B222" t="str">
        <f>HYPERLINK("C:/Users/WThaman/PycharmProjects/usgs/dist/res.volume.1943.lcragage\SSLEAY32.dll", "SSLEAY32.dll")</f>
        <v>SSLEAY32.dll</v>
      </c>
      <c r="C222" t="s">
        <v>6</v>
      </c>
      <c r="D222">
        <v>278016</v>
      </c>
      <c r="E222" t="s">
        <v>42</v>
      </c>
    </row>
    <row r="223" spans="1:5" x14ac:dyDescent="0.35">
      <c r="A223" t="str">
        <f t="shared" si="3"/>
        <v>C:/Users/WThaman/PycharmProjects/usgs/dist/res.volume.1943.lcragage</v>
      </c>
      <c r="B223" t="str">
        <f>HYPERLINK("C:/Users/WThaman/PycharmProjects/usgs/dist/res.volume.1943.lcragage\stage.vol.travis.2dec.csv", "stage.vol.travis.2dec.csv")</f>
        <v>stage.vol.travis.2dec.csv</v>
      </c>
      <c r="C223" t="s">
        <v>11</v>
      </c>
      <c r="D223">
        <v>562336</v>
      </c>
      <c r="E223" t="s">
        <v>47</v>
      </c>
    </row>
    <row r="224" spans="1:5" x14ac:dyDescent="0.35">
      <c r="A224" t="str">
        <f t="shared" si="3"/>
        <v>C:/Users/WThaman/PycharmProjects/usgs/dist/res.volume.1943.lcragage</v>
      </c>
      <c r="B224" t="str">
        <f>HYPERLINK("C:/Users/WThaman/PycharmProjects/usgs/dist/res.volume.1943.lcragage\tables.hdf5extension.pyd", "tables.hdf5extension.pyd")</f>
        <v>tables.hdf5extension.pyd</v>
      </c>
      <c r="C224" t="s">
        <v>8</v>
      </c>
      <c r="D224">
        <v>345600</v>
      </c>
      <c r="E224" t="s">
        <v>42</v>
      </c>
    </row>
    <row r="225" spans="1:5" x14ac:dyDescent="0.35">
      <c r="A225" t="str">
        <f t="shared" si="3"/>
        <v>C:/Users/WThaman/PycharmProjects/usgs/dist/res.volume.1943.lcragage</v>
      </c>
      <c r="B225" t="str">
        <f>HYPERLINK("C:/Users/WThaman/PycharmProjects/usgs/dist/res.volume.1943.lcragage\tables.indexesextension.pyd", "tables.indexesextension.pyd")</f>
        <v>tables.indexesextension.pyd</v>
      </c>
      <c r="C225" t="s">
        <v>8</v>
      </c>
      <c r="D225">
        <v>124928</v>
      </c>
      <c r="E225" t="s">
        <v>42</v>
      </c>
    </row>
    <row r="226" spans="1:5" x14ac:dyDescent="0.35">
      <c r="A226" t="str">
        <f t="shared" si="3"/>
        <v>C:/Users/WThaman/PycharmProjects/usgs/dist/res.volume.1943.lcragage</v>
      </c>
      <c r="B226" t="str">
        <f>HYPERLINK("C:/Users/WThaman/PycharmProjects/usgs/dist/res.volume.1943.lcragage\tables.linkextension.pyd", "tables.linkextension.pyd")</f>
        <v>tables.linkextension.pyd</v>
      </c>
      <c r="C226" t="s">
        <v>8</v>
      </c>
      <c r="D226">
        <v>49664</v>
      </c>
      <c r="E226" t="s">
        <v>42</v>
      </c>
    </row>
    <row r="227" spans="1:5" x14ac:dyDescent="0.35">
      <c r="A227" t="str">
        <f t="shared" si="3"/>
        <v>C:/Users/WThaman/PycharmProjects/usgs/dist/res.volume.1943.lcragage</v>
      </c>
      <c r="B227" t="str">
        <f>HYPERLINK("C:/Users/WThaman/PycharmProjects/usgs/dist/res.volume.1943.lcragage\tables.lrucacheextension.pyd", "tables.lrucacheextension.pyd")</f>
        <v>tables.lrucacheextension.pyd</v>
      </c>
      <c r="C227" t="s">
        <v>8</v>
      </c>
      <c r="D227">
        <v>76288</v>
      </c>
      <c r="E227" t="s">
        <v>42</v>
      </c>
    </row>
    <row r="228" spans="1:5" x14ac:dyDescent="0.35">
      <c r="A228" t="str">
        <f t="shared" si="3"/>
        <v>C:/Users/WThaman/PycharmProjects/usgs/dist/res.volume.1943.lcragage</v>
      </c>
      <c r="B228" t="str">
        <f>HYPERLINK("C:/Users/WThaman/PycharmProjects/usgs/dist/res.volume.1943.lcragage\tables.tableextension.pyd", "tables.tableextension.pyd")</f>
        <v>tables.tableextension.pyd</v>
      </c>
      <c r="C228" t="s">
        <v>8</v>
      </c>
      <c r="D228">
        <v>276992</v>
      </c>
      <c r="E228" t="s">
        <v>42</v>
      </c>
    </row>
    <row r="229" spans="1:5" x14ac:dyDescent="0.35">
      <c r="A229" t="str">
        <f t="shared" si="3"/>
        <v>C:/Users/WThaman/PycharmProjects/usgs/dist/res.volume.1943.lcragage</v>
      </c>
      <c r="B229" t="str">
        <f>HYPERLINK("C:/Users/WThaman/PycharmProjects/usgs/dist/res.volume.1943.lcragage\tables.utilsextension.pyd", "tables.utilsextension.pyd")</f>
        <v>tables.utilsextension.pyd</v>
      </c>
      <c r="C229" t="s">
        <v>8</v>
      </c>
      <c r="D229">
        <v>268800</v>
      </c>
      <c r="E229" t="s">
        <v>42</v>
      </c>
    </row>
    <row r="230" spans="1:5" x14ac:dyDescent="0.35">
      <c r="A230" t="str">
        <f t="shared" si="3"/>
        <v>C:/Users/WThaman/PycharmProjects/usgs/dist/res.volume.1943.lcragage</v>
      </c>
      <c r="B230" t="str">
        <f>HYPERLINK("C:/Users/WThaman/PycharmProjects/usgs/dist/res.volume.1943.lcragage\tables._comp_bzip2.pyd", "tables._comp_bzip2.pyd")</f>
        <v>tables._comp_bzip2.pyd</v>
      </c>
      <c r="C230" t="s">
        <v>8</v>
      </c>
      <c r="D230">
        <v>18944</v>
      </c>
      <c r="E230" t="s">
        <v>42</v>
      </c>
    </row>
    <row r="231" spans="1:5" x14ac:dyDescent="0.35">
      <c r="A231" t="str">
        <f t="shared" si="3"/>
        <v>C:/Users/WThaman/PycharmProjects/usgs/dist/res.volume.1943.lcragage</v>
      </c>
      <c r="B231" t="str">
        <f>HYPERLINK("C:/Users/WThaman/PycharmProjects/usgs/dist/res.volume.1943.lcragage\tables._comp_lzo.pyd", "tables._comp_lzo.pyd")</f>
        <v>tables._comp_lzo.pyd</v>
      </c>
      <c r="C231" t="s">
        <v>8</v>
      </c>
      <c r="D231">
        <v>15872</v>
      </c>
      <c r="E231" t="s">
        <v>42</v>
      </c>
    </row>
    <row r="232" spans="1:5" x14ac:dyDescent="0.35">
      <c r="A232" t="str">
        <f t="shared" si="3"/>
        <v>C:/Users/WThaman/PycharmProjects/usgs/dist/res.volume.1943.lcragage</v>
      </c>
      <c r="B232" t="str">
        <f>HYPERLINK("C:/Users/WThaman/PycharmProjects/usgs/dist/res.volume.1943.lcragage\tcl86t.dll", "tcl86t.dll")</f>
        <v>tcl86t.dll</v>
      </c>
      <c r="C232" t="s">
        <v>6</v>
      </c>
      <c r="D232">
        <v>1307136</v>
      </c>
      <c r="E232" t="s">
        <v>40</v>
      </c>
    </row>
    <row r="233" spans="1:5" x14ac:dyDescent="0.35">
      <c r="A233" t="str">
        <f t="shared" si="3"/>
        <v>C:/Users/WThaman/PycharmProjects/usgs/dist/res.volume.1943.lcragage</v>
      </c>
      <c r="B233" t="str">
        <f>HYPERLINK("C:/Users/WThaman/PycharmProjects/usgs/dist/res.volume.1943.lcragage\tk86t.dll", "tk86t.dll")</f>
        <v>tk86t.dll</v>
      </c>
      <c r="C233" t="s">
        <v>6</v>
      </c>
      <c r="D233">
        <v>1549312</v>
      </c>
      <c r="E233" t="s">
        <v>40</v>
      </c>
    </row>
    <row r="234" spans="1:5" x14ac:dyDescent="0.35">
      <c r="A234" t="str">
        <f t="shared" si="3"/>
        <v>C:/Users/WThaman/PycharmProjects/usgs/dist/res.volume.1943.lcragage</v>
      </c>
      <c r="B234" t="str">
        <f>HYPERLINK("C:/Users/WThaman/PycharmProjects/usgs/dist/res.volume.1943.lcragage\tornado.speedups.pyd", "tornado.speedups.pyd")</f>
        <v>tornado.speedups.pyd</v>
      </c>
      <c r="C234" t="s">
        <v>8</v>
      </c>
      <c r="D234">
        <v>9216</v>
      </c>
      <c r="E234" t="s">
        <v>42</v>
      </c>
    </row>
    <row r="235" spans="1:5" x14ac:dyDescent="0.35">
      <c r="A235" t="str">
        <f t="shared" si="3"/>
        <v>C:/Users/WThaman/PycharmProjects/usgs/dist/res.volume.1943.lcragage</v>
      </c>
      <c r="B235" t="str">
        <f>HYPERLINK("C:/Users/WThaman/PycharmProjects/usgs/dist/res.volume.1943.lcragage\Travis.08154500.1943-2018.csv", "Travis.08154500.1943-2018.csv")</f>
        <v>Travis.08154500.1943-2018.csv</v>
      </c>
      <c r="C235" t="s">
        <v>11</v>
      </c>
      <c r="D235">
        <v>58392</v>
      </c>
      <c r="E235" t="s">
        <v>48</v>
      </c>
    </row>
    <row r="236" spans="1:5" x14ac:dyDescent="0.35">
      <c r="A236" t="str">
        <f t="shared" si="3"/>
        <v>C:/Users/WThaman/PycharmProjects/usgs/dist/res.volume.1943.lcragage</v>
      </c>
      <c r="B236" t="str">
        <f>HYPERLINK("C:/Users/WThaman/PycharmProjects/usgs/dist/res.volume.1943.lcragage\travis.csv", "travis.csv")</f>
        <v>travis.csv</v>
      </c>
      <c r="C236" t="s">
        <v>11</v>
      </c>
      <c r="D236">
        <v>5223</v>
      </c>
      <c r="E236" t="s">
        <v>48</v>
      </c>
    </row>
    <row r="237" spans="1:5" x14ac:dyDescent="0.35">
      <c r="A237" t="str">
        <f t="shared" si="3"/>
        <v>C:/Users/WThaman/PycharmProjects/usgs/dist/res.volume.1943.lcragage</v>
      </c>
      <c r="B237" t="str">
        <f>HYPERLINK("C:/Users/WThaman/PycharmProjects/usgs/dist/res.volume.1943.lcragage\ucrtbase.dll", "ucrtbase.dll")</f>
        <v>ucrtbase.dll</v>
      </c>
      <c r="C237" t="s">
        <v>6</v>
      </c>
      <c r="D237">
        <v>900288</v>
      </c>
      <c r="E237" t="s">
        <v>40</v>
      </c>
    </row>
    <row r="238" spans="1:5" x14ac:dyDescent="0.35">
      <c r="A238" t="str">
        <f t="shared" si="3"/>
        <v>C:/Users/WThaman/PycharmProjects/usgs/dist/res.volume.1943.lcragage</v>
      </c>
      <c r="B238" t="str">
        <f>HYPERLINK("C:/Users/WThaman/PycharmProjects/usgs/dist/res.volume.1943.lcragage\unicodedata.pyd", "unicodedata.pyd")</f>
        <v>unicodedata.pyd</v>
      </c>
      <c r="C238" t="s">
        <v>8</v>
      </c>
      <c r="D238">
        <v>888832</v>
      </c>
      <c r="E238" t="s">
        <v>40</v>
      </c>
    </row>
    <row r="239" spans="1:5" x14ac:dyDescent="0.35">
      <c r="A239" t="str">
        <f t="shared" si="3"/>
        <v>C:/Users/WThaman/PycharmProjects/usgs/dist/res.volume.1943.lcragage</v>
      </c>
      <c r="B239" t="str">
        <f>HYPERLINK("C:/Users/WThaman/PycharmProjects/usgs/dist/res.volume.1943.lcragage\VCRUNTIME140.dll", "VCRUNTIME140.dll")</f>
        <v>VCRUNTIME140.dll</v>
      </c>
      <c r="C239" t="s">
        <v>6</v>
      </c>
      <c r="D239">
        <v>85840</v>
      </c>
      <c r="E239" t="s">
        <v>42</v>
      </c>
    </row>
    <row r="240" spans="1:5" x14ac:dyDescent="0.35">
      <c r="A240" t="str">
        <f t="shared" si="3"/>
        <v>C:/Users/WThaman/PycharmProjects/usgs/dist/res.volume.1943.lcragage</v>
      </c>
      <c r="B240" t="str">
        <f>HYPERLINK("C:/Users/WThaman/PycharmProjects/usgs/dist/res.volume.1943.lcragage\win32api.pyd", "win32api.pyd")</f>
        <v>win32api.pyd</v>
      </c>
      <c r="C240" t="s">
        <v>8</v>
      </c>
      <c r="D240">
        <v>105472</v>
      </c>
      <c r="E240" t="s">
        <v>40</v>
      </c>
    </row>
    <row r="241" spans="1:5" x14ac:dyDescent="0.35">
      <c r="A241" t="str">
        <f t="shared" si="3"/>
        <v>C:/Users/WThaman/PycharmProjects/usgs/dist/res.volume.1943.lcragage</v>
      </c>
      <c r="B241" t="str">
        <f>HYPERLINK("C:/Users/WThaman/PycharmProjects/usgs/dist/res.volume.1943.lcragage\win32clipboard.pyd", "win32clipboard.pyd")</f>
        <v>win32clipboard.pyd</v>
      </c>
      <c r="C241" t="s">
        <v>8</v>
      </c>
      <c r="D241">
        <v>20992</v>
      </c>
      <c r="E241" t="s">
        <v>42</v>
      </c>
    </row>
    <row r="242" spans="1:5" x14ac:dyDescent="0.35">
      <c r="A242" t="str">
        <f t="shared" si="3"/>
        <v>C:/Users/WThaman/PycharmProjects/usgs/dist/res.volume.1943.lcragage</v>
      </c>
      <c r="B242" t="str">
        <f>HYPERLINK("C:/Users/WThaman/PycharmProjects/usgs/dist/res.volume.1943.lcragage\win32com.shell.shell.pyd", "win32com.shell.shell.pyd")</f>
        <v>win32com.shell.shell.pyd</v>
      </c>
      <c r="C242" t="s">
        <v>8</v>
      </c>
      <c r="D242">
        <v>411648</v>
      </c>
      <c r="E242" t="s">
        <v>40</v>
      </c>
    </row>
    <row r="243" spans="1:5" x14ac:dyDescent="0.35">
      <c r="A243" t="str">
        <f t="shared" si="3"/>
        <v>C:/Users/WThaman/PycharmProjects/usgs/dist/res.volume.1943.lcragage</v>
      </c>
      <c r="B243" t="str">
        <f>HYPERLINK("C:/Users/WThaman/PycharmProjects/usgs/dist/res.volume.1943.lcragage\win32evtlog.pyd", "win32evtlog.pyd")</f>
        <v>win32evtlog.pyd</v>
      </c>
      <c r="C243" t="s">
        <v>8</v>
      </c>
      <c r="D243">
        <v>56320</v>
      </c>
      <c r="E243" t="s">
        <v>42</v>
      </c>
    </row>
    <row r="244" spans="1:5" x14ac:dyDescent="0.35">
      <c r="A244" t="str">
        <f t="shared" si="3"/>
        <v>C:/Users/WThaman/PycharmProjects/usgs/dist/res.volume.1943.lcragage</v>
      </c>
      <c r="B244" t="str">
        <f>HYPERLINK("C:/Users/WThaman/PycharmProjects/usgs/dist/res.volume.1943.lcragage\win32pdh.pyd", "win32pdh.pyd")</f>
        <v>win32pdh.pyd</v>
      </c>
      <c r="C244" t="s">
        <v>8</v>
      </c>
      <c r="D244">
        <v>28672</v>
      </c>
      <c r="E244" t="s">
        <v>40</v>
      </c>
    </row>
    <row r="245" spans="1:5" x14ac:dyDescent="0.35">
      <c r="A245" t="str">
        <f t="shared" si="3"/>
        <v>C:/Users/WThaman/PycharmProjects/usgs/dist/res.volume.1943.lcragage</v>
      </c>
      <c r="B245" t="str">
        <f>HYPERLINK("C:/Users/WThaman/PycharmProjects/usgs/dist/res.volume.1943.lcragage\win32trace.pyd", "win32trace.pyd")</f>
        <v>win32trace.pyd</v>
      </c>
      <c r="C245" t="s">
        <v>8</v>
      </c>
      <c r="D245">
        <v>19456</v>
      </c>
      <c r="E245" t="s">
        <v>40</v>
      </c>
    </row>
    <row r="246" spans="1:5" x14ac:dyDescent="0.35">
      <c r="A246" t="str">
        <f t="shared" si="3"/>
        <v>C:/Users/WThaman/PycharmProjects/usgs/dist/res.volume.1943.lcragage</v>
      </c>
      <c r="B246" t="str">
        <f>HYPERLINK("C:/Users/WThaman/PycharmProjects/usgs/dist/res.volume.1943.lcragage\win32ui.pyd", "win32ui.pyd")</f>
        <v>win32ui.pyd</v>
      </c>
      <c r="C246" t="s">
        <v>8</v>
      </c>
      <c r="D246">
        <v>1196032</v>
      </c>
      <c r="E246" t="s">
        <v>40</v>
      </c>
    </row>
    <row r="247" spans="1:5" x14ac:dyDescent="0.35">
      <c r="A247" t="str">
        <f t="shared" si="3"/>
        <v>C:/Users/WThaman/PycharmProjects/usgs/dist/res.volume.1943.lcragage</v>
      </c>
      <c r="B247" t="str">
        <f>HYPERLINK("C:/Users/WThaman/PycharmProjects/usgs/dist/res.volume.1943.lcragage\win32wnet.pyd", "win32wnet.pyd")</f>
        <v>win32wnet.pyd</v>
      </c>
      <c r="C247" t="s">
        <v>8</v>
      </c>
      <c r="D247">
        <v>31232</v>
      </c>
      <c r="E247" t="s">
        <v>40</v>
      </c>
    </row>
    <row r="248" spans="1:5" x14ac:dyDescent="0.35">
      <c r="A248" t="str">
        <f t="shared" si="3"/>
        <v>C:/Users/WThaman/PycharmProjects/usgs/dist/res.volume.1943.lcragage</v>
      </c>
      <c r="B248" t="str">
        <f>HYPERLINK("C:/Users/WThaman/PycharmProjects/usgs/dist/res.volume.1943.lcragage\zlib.dll", "zlib.dll")</f>
        <v>zlib.dll</v>
      </c>
      <c r="C248" t="s">
        <v>6</v>
      </c>
      <c r="D248">
        <v>71168</v>
      </c>
      <c r="E248" t="s">
        <v>42</v>
      </c>
    </row>
    <row r="249" spans="1:5" x14ac:dyDescent="0.35">
      <c r="A249" t="str">
        <f t="shared" si="3"/>
        <v>C:/Users/WThaman/PycharmProjects/usgs/dist/res.volume.1943.lcragage</v>
      </c>
      <c r="B249" t="str">
        <f>HYPERLINK("C:/Users/WThaman/PycharmProjects/usgs/dist/res.volume.1943.lcragage\zmq.backend.cython.constants.pyd", "zmq.backend.cython.constants.pyd")</f>
        <v>zmq.backend.cython.constants.pyd</v>
      </c>
      <c r="C249" t="s">
        <v>8</v>
      </c>
      <c r="D249">
        <v>51200</v>
      </c>
      <c r="E249" t="s">
        <v>42</v>
      </c>
    </row>
    <row r="250" spans="1:5" x14ac:dyDescent="0.35">
      <c r="A250" t="str">
        <f t="shared" si="3"/>
        <v>C:/Users/WThaman/PycharmProjects/usgs/dist/res.volume.1943.lcragage</v>
      </c>
      <c r="B250" t="str">
        <f>HYPERLINK("C:/Users/WThaman/PycharmProjects/usgs/dist/res.volume.1943.lcragage\zmq.backend.cython.context.pyd", "zmq.backend.cython.context.pyd")</f>
        <v>zmq.backend.cython.context.pyd</v>
      </c>
      <c r="C250" t="s">
        <v>8</v>
      </c>
      <c r="D250">
        <v>46592</v>
      </c>
      <c r="E250" t="s">
        <v>42</v>
      </c>
    </row>
    <row r="251" spans="1:5" x14ac:dyDescent="0.35">
      <c r="A251" t="str">
        <f t="shared" si="3"/>
        <v>C:/Users/WThaman/PycharmProjects/usgs/dist/res.volume.1943.lcragage</v>
      </c>
      <c r="B251" t="str">
        <f>HYPERLINK("C:/Users/WThaman/PycharmProjects/usgs/dist/res.volume.1943.lcragage\zmq.backend.cython.error.pyd", "zmq.backend.cython.error.pyd")</f>
        <v>zmq.backend.cython.error.pyd</v>
      </c>
      <c r="C251" t="s">
        <v>8</v>
      </c>
      <c r="D251">
        <v>22528</v>
      </c>
      <c r="E251" t="s">
        <v>42</v>
      </c>
    </row>
    <row r="252" spans="1:5" x14ac:dyDescent="0.35">
      <c r="A252" t="str">
        <f t="shared" si="3"/>
        <v>C:/Users/WThaman/PycharmProjects/usgs/dist/res.volume.1943.lcragage</v>
      </c>
      <c r="B252" t="str">
        <f>HYPERLINK("C:/Users/WThaman/PycharmProjects/usgs/dist/res.volume.1943.lcragage\zmq.backend.cython.message.pyd", "zmq.backend.cython.message.pyd")</f>
        <v>zmq.backend.cython.message.pyd</v>
      </c>
      <c r="C252" t="s">
        <v>8</v>
      </c>
      <c r="D252">
        <v>59392</v>
      </c>
      <c r="E252" t="s">
        <v>42</v>
      </c>
    </row>
    <row r="253" spans="1:5" x14ac:dyDescent="0.35">
      <c r="A253" t="str">
        <f t="shared" si="3"/>
        <v>C:/Users/WThaman/PycharmProjects/usgs/dist/res.volume.1943.lcragage</v>
      </c>
      <c r="B253" t="str">
        <f>HYPERLINK("C:/Users/WThaman/PycharmProjects/usgs/dist/res.volume.1943.lcragage\zmq.backend.cython.socket.pyd", "zmq.backend.cython.socket.pyd")</f>
        <v>zmq.backend.cython.socket.pyd</v>
      </c>
      <c r="C253" t="s">
        <v>8</v>
      </c>
      <c r="D253">
        <v>99840</v>
      </c>
      <c r="E253" t="s">
        <v>42</v>
      </c>
    </row>
    <row r="254" spans="1:5" x14ac:dyDescent="0.35">
      <c r="A254" t="str">
        <f t="shared" si="3"/>
        <v>C:/Users/WThaman/PycharmProjects/usgs/dist/res.volume.1943.lcragage</v>
      </c>
      <c r="B254" t="str">
        <f>HYPERLINK("C:/Users/WThaman/PycharmProjects/usgs/dist/res.volume.1943.lcragage\zmq.backend.cython.utils.pyd", "zmq.backend.cython.utils.pyd")</f>
        <v>zmq.backend.cython.utils.pyd</v>
      </c>
      <c r="C254" t="s">
        <v>8</v>
      </c>
      <c r="D254">
        <v>28160</v>
      </c>
      <c r="E254" t="s">
        <v>42</v>
      </c>
    </row>
    <row r="255" spans="1:5" x14ac:dyDescent="0.35">
      <c r="A255" t="str">
        <f t="shared" si="3"/>
        <v>C:/Users/WThaman/PycharmProjects/usgs/dist/res.volume.1943.lcragage</v>
      </c>
      <c r="B255" t="str">
        <f>HYPERLINK("C:/Users/WThaman/PycharmProjects/usgs/dist/res.volume.1943.lcragage\zmq.backend.cython._device.pyd", "zmq.backend.cython._device.pyd")</f>
        <v>zmq.backend.cython._device.pyd</v>
      </c>
      <c r="C255" t="s">
        <v>8</v>
      </c>
      <c r="D255">
        <v>37376</v>
      </c>
      <c r="E255" t="s">
        <v>42</v>
      </c>
    </row>
    <row r="256" spans="1:5" x14ac:dyDescent="0.35">
      <c r="A256" t="str">
        <f t="shared" si="3"/>
        <v>C:/Users/WThaman/PycharmProjects/usgs/dist/res.volume.1943.lcragage</v>
      </c>
      <c r="B256" t="str">
        <f>HYPERLINK("C:/Users/WThaman/PycharmProjects/usgs/dist/res.volume.1943.lcragage\zmq.backend.cython._poll.pyd", "zmq.backend.cython._poll.pyd")</f>
        <v>zmq.backend.cython._poll.pyd</v>
      </c>
      <c r="C256" t="s">
        <v>8</v>
      </c>
      <c r="D256">
        <v>42496</v>
      </c>
      <c r="E256" t="s">
        <v>42</v>
      </c>
    </row>
    <row r="257" spans="1:5" x14ac:dyDescent="0.35">
      <c r="A257" t="str">
        <f t="shared" si="3"/>
        <v>C:/Users/WThaman/PycharmProjects/usgs/dist/res.volume.1943.lcragage</v>
      </c>
      <c r="B257" t="str">
        <f>HYPERLINK("C:/Users/WThaman/PycharmProjects/usgs/dist/res.volume.1943.lcragage\zmq.backend.cython._version.pyd", "zmq.backend.cython._version.pyd")</f>
        <v>zmq.backend.cython._version.pyd</v>
      </c>
      <c r="C257" t="s">
        <v>8</v>
      </c>
      <c r="D257">
        <v>20480</v>
      </c>
      <c r="E257" t="s">
        <v>42</v>
      </c>
    </row>
    <row r="258" spans="1:5" x14ac:dyDescent="0.35">
      <c r="A258" t="str">
        <f t="shared" ref="A258:A272" si="4">HYPERLINK("C:/Users/WThaman/PycharmProjects/usgs/dist/res.volume.1943.lcragage")</f>
        <v>C:/Users/WThaman/PycharmProjects/usgs/dist/res.volume.1943.lcragage</v>
      </c>
      <c r="B258" t="str">
        <f>HYPERLINK("C:/Users/WThaman/PycharmProjects/usgs/dist/res.volume.1943.lcragage\_asyncio.pyd", "_asyncio.pyd")</f>
        <v>_asyncio.pyd</v>
      </c>
      <c r="C258" t="s">
        <v>8</v>
      </c>
      <c r="D258">
        <v>38400</v>
      </c>
      <c r="E258" t="s">
        <v>42</v>
      </c>
    </row>
    <row r="259" spans="1:5" x14ac:dyDescent="0.35">
      <c r="A259" t="str">
        <f t="shared" si="4"/>
        <v>C:/Users/WThaman/PycharmProjects/usgs/dist/res.volume.1943.lcragage</v>
      </c>
      <c r="B259" t="str">
        <f>HYPERLINK("C:/Users/WThaman/PycharmProjects/usgs/dist/res.volume.1943.lcragage\_bz2.pyd", "_bz2.pyd")</f>
        <v>_bz2.pyd</v>
      </c>
      <c r="C259" t="s">
        <v>8</v>
      </c>
      <c r="D259">
        <v>71168</v>
      </c>
      <c r="E259" t="s">
        <v>40</v>
      </c>
    </row>
    <row r="260" spans="1:5" x14ac:dyDescent="0.35">
      <c r="A260" t="str">
        <f t="shared" si="4"/>
        <v>C:/Users/WThaman/PycharmProjects/usgs/dist/res.volume.1943.lcragage</v>
      </c>
      <c r="B260" t="str">
        <f>HYPERLINK("C:/Users/WThaman/PycharmProjects/usgs/dist/res.volume.1943.lcragage\_cffi_backend.pyd", "_cffi_backend.pyd")</f>
        <v>_cffi_backend.pyd</v>
      </c>
      <c r="C260" t="s">
        <v>8</v>
      </c>
      <c r="D260">
        <v>129536</v>
      </c>
      <c r="E260" t="s">
        <v>42</v>
      </c>
    </row>
    <row r="261" spans="1:5" x14ac:dyDescent="0.35">
      <c r="A261" t="str">
        <f t="shared" si="4"/>
        <v>C:/Users/WThaman/PycharmProjects/usgs/dist/res.volume.1943.lcragage</v>
      </c>
      <c r="B261" t="str">
        <f>HYPERLINK("C:/Users/WThaman/PycharmProjects/usgs/dist/res.volume.1943.lcragage\_ctypes.pyd", "_ctypes.pyd")</f>
        <v>_ctypes.pyd</v>
      </c>
      <c r="C261" t="s">
        <v>8</v>
      </c>
      <c r="D261">
        <v>94720</v>
      </c>
      <c r="E261" t="s">
        <v>40</v>
      </c>
    </row>
    <row r="262" spans="1:5" x14ac:dyDescent="0.35">
      <c r="A262" t="str">
        <f t="shared" si="4"/>
        <v>C:/Users/WThaman/PycharmProjects/usgs/dist/res.volume.1943.lcragage</v>
      </c>
      <c r="B262" t="str">
        <f>HYPERLINK("C:/Users/WThaman/PycharmProjects/usgs/dist/res.volume.1943.lcragage\_decimal.pyd", "_decimal.pyd")</f>
        <v>_decimal.pyd</v>
      </c>
      <c r="C262" t="s">
        <v>8</v>
      </c>
      <c r="D262">
        <v>208896</v>
      </c>
      <c r="E262" t="s">
        <v>40</v>
      </c>
    </row>
    <row r="263" spans="1:5" x14ac:dyDescent="0.35">
      <c r="A263" t="str">
        <f t="shared" si="4"/>
        <v>C:/Users/WThaman/PycharmProjects/usgs/dist/res.volume.1943.lcragage</v>
      </c>
      <c r="B263" t="str">
        <f>HYPERLINK("C:/Users/WThaman/PycharmProjects/usgs/dist/res.volume.1943.lcragage\_elementtree.pyd", "_elementtree.pyd")</f>
        <v>_elementtree.pyd</v>
      </c>
      <c r="C263" t="s">
        <v>8</v>
      </c>
      <c r="D263">
        <v>149504</v>
      </c>
      <c r="E263" t="s">
        <v>40</v>
      </c>
    </row>
    <row r="264" spans="1:5" x14ac:dyDescent="0.35">
      <c r="A264" t="str">
        <f t="shared" si="4"/>
        <v>C:/Users/WThaman/PycharmProjects/usgs/dist/res.volume.1943.lcragage</v>
      </c>
      <c r="B264" t="str">
        <f>HYPERLINK("C:/Users/WThaman/PycharmProjects/usgs/dist/res.volume.1943.lcragage\_hashlib.pyd", "_hashlib.pyd")</f>
        <v>_hashlib.pyd</v>
      </c>
      <c r="C264" t="s">
        <v>8</v>
      </c>
      <c r="D264">
        <v>1035776</v>
      </c>
      <c r="E264" t="s">
        <v>40</v>
      </c>
    </row>
    <row r="265" spans="1:5" x14ac:dyDescent="0.35">
      <c r="A265" t="str">
        <f t="shared" si="4"/>
        <v>C:/Users/WThaman/PycharmProjects/usgs/dist/res.volume.1943.lcragage</v>
      </c>
      <c r="B265" t="str">
        <f>HYPERLINK("C:/Users/WThaman/PycharmProjects/usgs/dist/res.volume.1943.lcragage\_lzma.pyd", "_lzma.pyd")</f>
        <v>_lzma.pyd</v>
      </c>
      <c r="C265" t="s">
        <v>8</v>
      </c>
      <c r="D265">
        <v>176640</v>
      </c>
      <c r="E265" t="s">
        <v>40</v>
      </c>
    </row>
    <row r="266" spans="1:5" x14ac:dyDescent="0.35">
      <c r="A266" t="str">
        <f t="shared" si="4"/>
        <v>C:/Users/WThaman/PycharmProjects/usgs/dist/res.volume.1943.lcragage</v>
      </c>
      <c r="B266" t="str">
        <f>HYPERLINK("C:/Users/WThaman/PycharmProjects/usgs/dist/res.volume.1943.lcragage\_multiprocessing.pyd", "_multiprocessing.pyd")</f>
        <v>_multiprocessing.pyd</v>
      </c>
      <c r="C266" t="s">
        <v>8</v>
      </c>
      <c r="D266">
        <v>18432</v>
      </c>
      <c r="E266" t="s">
        <v>40</v>
      </c>
    </row>
    <row r="267" spans="1:5" x14ac:dyDescent="0.35">
      <c r="A267" t="str">
        <f t="shared" si="4"/>
        <v>C:/Users/WThaman/PycharmProjects/usgs/dist/res.volume.1943.lcragage</v>
      </c>
      <c r="B267" t="str">
        <f>HYPERLINK("C:/Users/WThaman/PycharmProjects/usgs/dist/res.volume.1943.lcragage\_overlapped.pyd", "_overlapped.pyd")</f>
        <v>_overlapped.pyd</v>
      </c>
      <c r="C267" t="s">
        <v>8</v>
      </c>
      <c r="D267">
        <v>27136</v>
      </c>
      <c r="E267" t="s">
        <v>42</v>
      </c>
    </row>
    <row r="268" spans="1:5" x14ac:dyDescent="0.35">
      <c r="A268" t="str">
        <f t="shared" si="4"/>
        <v>C:/Users/WThaman/PycharmProjects/usgs/dist/res.volume.1943.lcragage</v>
      </c>
      <c r="B268" t="str">
        <f>HYPERLINK("C:/Users/WThaman/PycharmProjects/usgs/dist/res.volume.1943.lcragage\_socket.pyd", "_socket.pyd")</f>
        <v>_socket.pyd</v>
      </c>
      <c r="C268" t="s">
        <v>8</v>
      </c>
      <c r="D268">
        <v>54784</v>
      </c>
      <c r="E268" t="s">
        <v>40</v>
      </c>
    </row>
    <row r="269" spans="1:5" x14ac:dyDescent="0.35">
      <c r="A269" t="str">
        <f t="shared" si="4"/>
        <v>C:/Users/WThaman/PycharmProjects/usgs/dist/res.volume.1943.lcragage</v>
      </c>
      <c r="B269" t="str">
        <f>HYPERLINK("C:/Users/WThaman/PycharmProjects/usgs/dist/res.volume.1943.lcragage\_sqlite3.pyd", "_sqlite3.pyd")</f>
        <v>_sqlite3.pyd</v>
      </c>
      <c r="C269" t="s">
        <v>8</v>
      </c>
      <c r="D269">
        <v>57344</v>
      </c>
      <c r="E269" t="s">
        <v>40</v>
      </c>
    </row>
    <row r="270" spans="1:5" x14ac:dyDescent="0.35">
      <c r="A270" t="str">
        <f t="shared" si="4"/>
        <v>C:/Users/WThaman/PycharmProjects/usgs/dist/res.volume.1943.lcragage</v>
      </c>
      <c r="B270" t="str">
        <f>HYPERLINK("C:/Users/WThaman/PycharmProjects/usgs/dist/res.volume.1943.lcragage\_ssl.pyd", "_ssl.pyd")</f>
        <v>_ssl.pyd</v>
      </c>
      <c r="C270" t="s">
        <v>8</v>
      </c>
      <c r="D270">
        <v>1452032</v>
      </c>
      <c r="E270" t="s">
        <v>40</v>
      </c>
    </row>
    <row r="271" spans="1:5" x14ac:dyDescent="0.35">
      <c r="A271" t="str">
        <f t="shared" si="4"/>
        <v>C:/Users/WThaman/PycharmProjects/usgs/dist/res.volume.1943.lcragage</v>
      </c>
      <c r="B271" t="str">
        <f>HYPERLINK("C:/Users/WThaman/PycharmProjects/usgs/dist/res.volume.1943.lcragage\_tkinter.pyd", "_tkinter.pyd")</f>
        <v>_tkinter.pyd</v>
      </c>
      <c r="C271" t="s">
        <v>8</v>
      </c>
      <c r="D271">
        <v>46080</v>
      </c>
      <c r="E271" t="s">
        <v>40</v>
      </c>
    </row>
    <row r="272" spans="1:5" x14ac:dyDescent="0.35">
      <c r="A272" t="str">
        <f t="shared" si="4"/>
        <v>C:/Users/WThaman/PycharmProjects/usgs/dist/res.volume.1943.lcragage</v>
      </c>
      <c r="B272" t="str">
        <f>HYPERLINK("C:/Users/WThaman/PycharmProjects/usgs/dist/res.volume.1943.lcragage\_win32sysloader.pyd", "_win32sysloader.pyd")</f>
        <v>_win32sysloader.pyd</v>
      </c>
      <c r="C272" t="s">
        <v>8</v>
      </c>
      <c r="D272">
        <v>12288</v>
      </c>
      <c r="E272" t="s">
        <v>40</v>
      </c>
    </row>
    <row r="273" spans="1:5" x14ac:dyDescent="0.35">
      <c r="A273" t="str">
        <f t="shared" ref="A273:A279" si="5">HYPERLINK("C:/Users/WThaman/PycharmProjects/usgs/dist/res.volume.1943.lcragage\cryptography-1.8.1-py3.6.egg-info")</f>
        <v>C:/Users/WThaman/PycharmProjects/usgs/dist/res.volume.1943.lcragage\cryptography-1.8.1-py3.6.egg-info</v>
      </c>
      <c r="B273" t="str">
        <f>HYPERLINK("C:/Users/WThaman/PycharmProjects/usgs/dist/res.volume.1943.lcragage\cryptography-1.8.1-py3.6.egg-info\dependency_links.txt", "dependency_links.txt")</f>
        <v>dependency_links.txt</v>
      </c>
      <c r="C273" t="s">
        <v>12</v>
      </c>
      <c r="D273">
        <v>1</v>
      </c>
      <c r="E273" t="s">
        <v>49</v>
      </c>
    </row>
    <row r="274" spans="1:5" x14ac:dyDescent="0.35">
      <c r="A274" t="str">
        <f t="shared" si="5"/>
        <v>C:/Users/WThaman/PycharmProjects/usgs/dist/res.volume.1943.lcragage\cryptography-1.8.1-py3.6.egg-info</v>
      </c>
      <c r="B274" t="str">
        <f>HYPERLINK("C:/Users/WThaman/PycharmProjects/usgs/dist/res.volume.1943.lcragage\cryptography-1.8.1-py3.6.egg-info\entry_points.txt", "entry_points.txt")</f>
        <v>entry_points.txt</v>
      </c>
      <c r="C274" t="s">
        <v>12</v>
      </c>
      <c r="D274">
        <v>80</v>
      </c>
      <c r="E274" t="s">
        <v>49</v>
      </c>
    </row>
    <row r="275" spans="1:5" x14ac:dyDescent="0.35">
      <c r="A275" t="str">
        <f t="shared" si="5"/>
        <v>C:/Users/WThaman/PycharmProjects/usgs/dist/res.volume.1943.lcragage\cryptography-1.8.1-py3.6.egg-info</v>
      </c>
      <c r="B275" t="str">
        <f>HYPERLINK("C:/Users/WThaman/PycharmProjects/usgs/dist/res.volume.1943.lcragage\cryptography-1.8.1-py3.6.egg-info\not-zip-safe", "not-zip-safe")</f>
        <v>not-zip-safe</v>
      </c>
      <c r="D275">
        <v>1</v>
      </c>
      <c r="E275" t="s">
        <v>50</v>
      </c>
    </row>
    <row r="276" spans="1:5" x14ac:dyDescent="0.35">
      <c r="A276" t="str">
        <f t="shared" si="5"/>
        <v>C:/Users/WThaman/PycharmProjects/usgs/dist/res.volume.1943.lcragage\cryptography-1.8.1-py3.6.egg-info</v>
      </c>
      <c r="B276" t="str">
        <f>HYPERLINK("C:/Users/WThaman/PycharmProjects/usgs/dist/res.volume.1943.lcragage\cryptography-1.8.1-py3.6.egg-info\PKG-INFO", "PKG-INFO")</f>
        <v>PKG-INFO</v>
      </c>
      <c r="D276">
        <v>4208</v>
      </c>
      <c r="E276" t="s">
        <v>49</v>
      </c>
    </row>
    <row r="277" spans="1:5" x14ac:dyDescent="0.35">
      <c r="A277" t="str">
        <f t="shared" si="5"/>
        <v>C:/Users/WThaman/PycharmProjects/usgs/dist/res.volume.1943.lcragage\cryptography-1.8.1-py3.6.egg-info</v>
      </c>
      <c r="B277" t="str">
        <f>HYPERLINK("C:/Users/WThaman/PycharmProjects/usgs/dist/res.volume.1943.lcragage\cryptography-1.8.1-py3.6.egg-info\requires.txt", "requires.txt")</f>
        <v>requires.txt</v>
      </c>
      <c r="C277" t="s">
        <v>12</v>
      </c>
      <c r="D277">
        <v>318</v>
      </c>
      <c r="E277" t="s">
        <v>49</v>
      </c>
    </row>
    <row r="278" spans="1:5" x14ac:dyDescent="0.35">
      <c r="A278" t="str">
        <f t="shared" si="5"/>
        <v>C:/Users/WThaman/PycharmProjects/usgs/dist/res.volume.1943.lcragage\cryptography-1.8.1-py3.6.egg-info</v>
      </c>
      <c r="B278" t="str">
        <f>HYPERLINK("C:/Users/WThaman/PycharmProjects/usgs/dist/res.volume.1943.lcragage\cryptography-1.8.1-py3.6.egg-info\SOURCES.txt", "SOURCES.txt")</f>
        <v>SOURCES.txt</v>
      </c>
      <c r="C278" t="s">
        <v>12</v>
      </c>
      <c r="D278">
        <v>11118</v>
      </c>
      <c r="E278" t="s">
        <v>49</v>
      </c>
    </row>
    <row r="279" spans="1:5" x14ac:dyDescent="0.35">
      <c r="A279" t="str">
        <f t="shared" si="5"/>
        <v>C:/Users/WThaman/PycharmProjects/usgs/dist/res.volume.1943.lcragage\cryptography-1.8.1-py3.6.egg-info</v>
      </c>
      <c r="B279" t="str">
        <f>HYPERLINK("C:/Users/WThaman/PycharmProjects/usgs/dist/res.volume.1943.lcragage\cryptography-1.8.1-py3.6.egg-info\top_level.txt", "top_level.txt")</f>
        <v>top_level.txt</v>
      </c>
      <c r="C279" t="s">
        <v>12</v>
      </c>
      <c r="D279">
        <v>46</v>
      </c>
      <c r="E279" t="s">
        <v>49</v>
      </c>
    </row>
    <row r="280" spans="1:5" x14ac:dyDescent="0.35">
      <c r="A280" t="str">
        <f>HYPERLINK("C:/Users/WThaman/PycharmProjects/usgs/dist/res.volume.1943.lcragage\Include")</f>
        <v>C:/Users/WThaman/PycharmProjects/usgs/dist/res.volume.1943.lcragage\Include</v>
      </c>
      <c r="B280" t="str">
        <f>HYPERLINK("C:/Users/WThaman/PycharmProjects/usgs/dist/res.volume.1943.lcragage\Include\pyconfig.h", "pyconfig.h")</f>
        <v>pyconfig.h</v>
      </c>
      <c r="C280" t="s">
        <v>13</v>
      </c>
      <c r="D280">
        <v>19743</v>
      </c>
      <c r="E280" t="s">
        <v>51</v>
      </c>
    </row>
    <row r="281" spans="1:5" x14ac:dyDescent="0.35">
      <c r="A281" t="str">
        <f>HYPERLINK("C:/Users/WThaman/PycharmProjects/usgs/dist/res.volume.1943.lcragage\IPython\core\profile")</f>
        <v>C:/Users/WThaman/PycharmProjects/usgs/dist/res.volume.1943.lcragage\IPython\core\profile</v>
      </c>
      <c r="B281" t="str">
        <f>HYPERLINK("C:/Users/WThaman/PycharmProjects/usgs/dist/res.volume.1943.lcragage\IPython\core\profile\README_STARTUP", "README_STARTUP")</f>
        <v>README_STARTUP</v>
      </c>
      <c r="D281">
        <v>371</v>
      </c>
      <c r="E281" t="s">
        <v>52</v>
      </c>
    </row>
    <row r="282" spans="1:5" x14ac:dyDescent="0.35">
      <c r="A282" t="str">
        <f>HYPERLINK("C:/Users/WThaman/PycharmProjects/usgs/dist/res.volume.1943.lcragage\IPython\core\tests")</f>
        <v>C:/Users/WThaman/PycharmProjects/usgs/dist/res.volume.1943.lcragage\IPython\core\tests</v>
      </c>
      <c r="B282" t="str">
        <f>HYPERLINK("C:/Users/WThaman/PycharmProjects/usgs/dist/res.volume.1943.lcragage\IPython\core\tests\2x2.jpg", "2x2.jpg")</f>
        <v>2x2.jpg</v>
      </c>
      <c r="C282" t="s">
        <v>14</v>
      </c>
      <c r="D282">
        <v>331</v>
      </c>
      <c r="E282" t="s">
        <v>53</v>
      </c>
    </row>
    <row r="283" spans="1:5" x14ac:dyDescent="0.35">
      <c r="A283" t="str">
        <f>HYPERLINK("C:/Users/WThaman/PycharmProjects/usgs/dist/res.volume.1943.lcragage\IPython\core\tests")</f>
        <v>C:/Users/WThaman/PycharmProjects/usgs/dist/res.volume.1943.lcragage\IPython\core\tests</v>
      </c>
      <c r="B283" t="str">
        <f>HYPERLINK("C:/Users/WThaman/PycharmProjects/usgs/dist/res.volume.1943.lcragage\IPython\core\tests\2x2.png", "2x2.png")</f>
        <v>2x2.png</v>
      </c>
      <c r="C283" t="s">
        <v>15</v>
      </c>
      <c r="D283">
        <v>71</v>
      </c>
      <c r="E283" t="s">
        <v>53</v>
      </c>
    </row>
    <row r="284" spans="1:5" x14ac:dyDescent="0.35">
      <c r="A284" t="str">
        <f>HYPERLINK("C:/Users/WThaman/PycharmProjects/usgs/dist/res.volume.1943.lcragage\IPython\lib\tests")</f>
        <v>C:/Users/WThaman/PycharmProjects/usgs/dist/res.volume.1943.lcragage\IPython\lib\tests</v>
      </c>
      <c r="B284" t="str">
        <f>HYPERLINK("C:/Users/WThaman/PycharmProjects/usgs/dist/res.volume.1943.lcragage\IPython\lib\tests\test.wav", "test.wav")</f>
        <v>test.wav</v>
      </c>
      <c r="C284" t="s">
        <v>16</v>
      </c>
      <c r="D284">
        <v>44144</v>
      </c>
      <c r="E284" t="s">
        <v>53</v>
      </c>
    </row>
    <row r="285" spans="1:5" x14ac:dyDescent="0.35">
      <c r="A285" t="str">
        <f>HYPERLINK("C:/Users/WThaman/PycharmProjects/usgs/dist/res.volume.1943.lcragage\IPython\testing\plugin")</f>
        <v>C:/Users/WThaman/PycharmProjects/usgs/dist/res.volume.1943.lcragage\IPython\testing\plugin</v>
      </c>
      <c r="B285" t="str">
        <f>HYPERLINK("C:/Users/WThaman/PycharmProjects/usgs/dist/res.volume.1943.lcragage\IPython\testing\plugin\README.txt", "README.txt")</f>
        <v>README.txt</v>
      </c>
      <c r="C285" t="s">
        <v>12</v>
      </c>
      <c r="D285">
        <v>1246</v>
      </c>
      <c r="E285" t="s">
        <v>53</v>
      </c>
    </row>
    <row r="286" spans="1:5" x14ac:dyDescent="0.35">
      <c r="A286" t="str">
        <f>HYPERLINK("C:/Users/WThaman/PycharmProjects/usgs/dist/res.volume.1943.lcragage\IPython\testing\plugin")</f>
        <v>C:/Users/WThaman/PycharmProjects/usgs/dist/res.volume.1943.lcragage\IPython\testing\plugin</v>
      </c>
      <c r="B286" t="str">
        <f>HYPERLINK("C:/Users/WThaman/PycharmProjects/usgs/dist/res.volume.1943.lcragage\IPython\testing\plugin\test_combo.txt", "test_combo.txt")</f>
        <v>test_combo.txt</v>
      </c>
      <c r="C286" t="s">
        <v>12</v>
      </c>
      <c r="D286">
        <v>923</v>
      </c>
      <c r="E286" t="s">
        <v>53</v>
      </c>
    </row>
    <row r="287" spans="1:5" x14ac:dyDescent="0.35">
      <c r="A287" t="str">
        <f>HYPERLINK("C:/Users/WThaman/PycharmProjects/usgs/dist/res.volume.1943.lcragage\IPython\testing\plugin")</f>
        <v>C:/Users/WThaman/PycharmProjects/usgs/dist/res.volume.1943.lcragage\IPython\testing\plugin</v>
      </c>
      <c r="B287" t="str">
        <f>HYPERLINK("C:/Users/WThaman/PycharmProjects/usgs/dist/res.volume.1943.lcragage\IPython\testing\plugin\test_example.txt", "test_example.txt")</f>
        <v>test_example.txt</v>
      </c>
      <c r="C287" t="s">
        <v>12</v>
      </c>
      <c r="D287">
        <v>730</v>
      </c>
      <c r="E287" t="s">
        <v>53</v>
      </c>
    </row>
    <row r="288" spans="1:5" x14ac:dyDescent="0.35">
      <c r="A288" t="str">
        <f>HYPERLINK("C:/Users/WThaman/PycharmProjects/usgs/dist/res.volume.1943.lcragage\IPython\testing\plugin")</f>
        <v>C:/Users/WThaman/PycharmProjects/usgs/dist/res.volume.1943.lcragage\IPython\testing\plugin</v>
      </c>
      <c r="B288" t="str">
        <f>HYPERLINK("C:/Users/WThaman/PycharmProjects/usgs/dist/res.volume.1943.lcragage\IPython\testing\plugin\test_exampleip.txt", "test_exampleip.txt")</f>
        <v>test_exampleip.txt</v>
      </c>
      <c r="C288" t="s">
        <v>12</v>
      </c>
      <c r="D288">
        <v>816</v>
      </c>
      <c r="E288" t="s">
        <v>53</v>
      </c>
    </row>
    <row r="289" spans="1:5" x14ac:dyDescent="0.35">
      <c r="A289" t="str">
        <f>HYPERLINK("C:/Users/WThaman/PycharmProjects/usgs/dist/res.volume.1943.lcragage\jsonschema\schemas")</f>
        <v>C:/Users/WThaman/PycharmProjects/usgs/dist/res.volume.1943.lcragage\jsonschema\schemas</v>
      </c>
      <c r="B289" t="str">
        <f>HYPERLINK("C:/Users/WThaman/PycharmProjects/usgs/dist/res.volume.1943.lcragage\jsonschema\schemas\draft3.json", "draft3.json")</f>
        <v>draft3.json</v>
      </c>
      <c r="C289" t="s">
        <v>17</v>
      </c>
      <c r="D289">
        <v>4624</v>
      </c>
      <c r="E289" t="s">
        <v>54</v>
      </c>
    </row>
    <row r="290" spans="1:5" x14ac:dyDescent="0.35">
      <c r="A290" t="str">
        <f>HYPERLINK("C:/Users/WThaman/PycharmProjects/usgs/dist/res.volume.1943.lcragage\jsonschema\schemas")</f>
        <v>C:/Users/WThaman/PycharmProjects/usgs/dist/res.volume.1943.lcragage\jsonschema\schemas</v>
      </c>
      <c r="B290" t="str">
        <f>HYPERLINK("C:/Users/WThaman/PycharmProjects/usgs/dist/res.volume.1943.lcragage\jsonschema\schemas\draft4.json", "draft4.json")</f>
        <v>draft4.json</v>
      </c>
      <c r="C290" t="s">
        <v>17</v>
      </c>
      <c r="D290">
        <v>5459</v>
      </c>
      <c r="E290" t="s">
        <v>54</v>
      </c>
    </row>
    <row r="291" spans="1:5" x14ac:dyDescent="0.35">
      <c r="A291" t="str">
        <f>HYPERLINK("C:/Users/WThaman/PycharmProjects/usgs/dist/res.volume.1943.lcragage\lib2to3")</f>
        <v>C:/Users/WThaman/PycharmProjects/usgs/dist/res.volume.1943.lcragage\lib2to3</v>
      </c>
      <c r="B291" t="str">
        <f>HYPERLINK("C:/Users/WThaman/PycharmProjects/usgs/dist/res.volume.1943.lcragage\lib2to3\Grammar.txt", "Grammar.txt")</f>
        <v>Grammar.txt</v>
      </c>
      <c r="C291" t="s">
        <v>12</v>
      </c>
      <c r="D291">
        <v>7276</v>
      </c>
      <c r="E291" t="s">
        <v>51</v>
      </c>
    </row>
    <row r="292" spans="1:5" x14ac:dyDescent="0.35">
      <c r="A292" t="str">
        <f>HYPERLINK("C:/Users/WThaman/PycharmProjects/usgs/dist/res.volume.1943.lcragage\lib2to3")</f>
        <v>C:/Users/WThaman/PycharmProjects/usgs/dist/res.volume.1943.lcragage\lib2to3</v>
      </c>
      <c r="B292" t="str">
        <f>HYPERLINK("C:/Users/WThaman/PycharmProjects/usgs/dist/res.volume.1943.lcragage\lib2to3\Grammar3.6.1.final.0.pickle", "Grammar3.6.1.final.0.pickle")</f>
        <v>Grammar3.6.1.final.0.pickle</v>
      </c>
      <c r="C292" t="s">
        <v>18</v>
      </c>
      <c r="D292">
        <v>32100</v>
      </c>
      <c r="E292" t="s">
        <v>55</v>
      </c>
    </row>
    <row r="293" spans="1:5" x14ac:dyDescent="0.35">
      <c r="A293" t="str">
        <f>HYPERLINK("C:/Users/WThaman/PycharmProjects/usgs/dist/res.volume.1943.lcragage\lib2to3")</f>
        <v>C:/Users/WThaman/PycharmProjects/usgs/dist/res.volume.1943.lcragage\lib2to3</v>
      </c>
      <c r="B293" t="str">
        <f>HYPERLINK("C:/Users/WThaman/PycharmProjects/usgs/dist/res.volume.1943.lcragage\lib2to3\PatternGrammar.txt", "PatternGrammar.txt")</f>
        <v>PatternGrammar.txt</v>
      </c>
      <c r="C293" t="s">
        <v>12</v>
      </c>
      <c r="D293">
        <v>793</v>
      </c>
      <c r="E293" t="s">
        <v>51</v>
      </c>
    </row>
    <row r="294" spans="1:5" x14ac:dyDescent="0.35">
      <c r="A294" t="str">
        <f>HYPERLINK("C:/Users/WThaman/PycharmProjects/usgs/dist/res.volume.1943.lcragage\lib2to3")</f>
        <v>C:/Users/WThaman/PycharmProjects/usgs/dist/res.volume.1943.lcragage\lib2to3</v>
      </c>
      <c r="B294" t="str">
        <f>HYPERLINK("C:/Users/WThaman/PycharmProjects/usgs/dist/res.volume.1943.lcragage\lib2to3\PatternGrammar3.6.1.final.0.pickle", "PatternGrammar3.6.1.final.0.pickle")</f>
        <v>PatternGrammar3.6.1.final.0.pickle</v>
      </c>
      <c r="C294" t="s">
        <v>18</v>
      </c>
      <c r="D294">
        <v>2093</v>
      </c>
      <c r="E294" t="s">
        <v>55</v>
      </c>
    </row>
    <row r="295" spans="1:5" x14ac:dyDescent="0.35">
      <c r="A295" t="str">
        <f>HYPERLINK("C:/Users/WThaman/PycharmProjects/usgs/dist/res.volume.1943.lcragage\mpl-data")</f>
        <v>C:/Users/WThaman/PycharmProjects/usgs/dist/res.volume.1943.lcragage\mpl-data</v>
      </c>
      <c r="B295" t="str">
        <f>HYPERLINK("C:/Users/WThaman/PycharmProjects/usgs/dist/res.volume.1943.lcragage\mpl-data\matplotlibrc", "matplotlibrc")</f>
        <v>matplotlibrc</v>
      </c>
      <c r="D295">
        <v>32863</v>
      </c>
      <c r="E295" t="s">
        <v>56</v>
      </c>
    </row>
    <row r="296" spans="1:5" x14ac:dyDescent="0.35">
      <c r="A296" t="str">
        <f t="shared" ref="A296:A341" si="6">HYPERLINK("C:/Users/WThaman/PycharmProjects/usgs/dist/res.volume.1943.lcragage\mpl-data\fonts\afm")</f>
        <v>C:/Users/WThaman/PycharmProjects/usgs/dist/res.volume.1943.lcragage\mpl-data\fonts\afm</v>
      </c>
      <c r="B296" t="str">
        <f>HYPERLINK("C:/Users/WThaman/PycharmProjects/usgs/dist/res.volume.1943.lcragage\mpl-data\fonts\afm\cmex10.afm", "cmex10.afm")</f>
        <v>cmex10.afm</v>
      </c>
      <c r="C296" t="s">
        <v>19</v>
      </c>
      <c r="D296">
        <v>12070</v>
      </c>
      <c r="E296" t="s">
        <v>57</v>
      </c>
    </row>
    <row r="297" spans="1:5" x14ac:dyDescent="0.35">
      <c r="A297" t="str">
        <f t="shared" si="6"/>
        <v>C:/Users/WThaman/PycharmProjects/usgs/dist/res.volume.1943.lcragage\mpl-data\fonts\afm</v>
      </c>
      <c r="B297" t="str">
        <f>HYPERLINK("C:/Users/WThaman/PycharmProjects/usgs/dist/res.volume.1943.lcragage\mpl-data\fonts\afm\cmmi10.afm", "cmmi10.afm")</f>
        <v>cmmi10.afm</v>
      </c>
      <c r="C297" t="s">
        <v>19</v>
      </c>
      <c r="D297">
        <v>10416</v>
      </c>
      <c r="E297" t="s">
        <v>57</v>
      </c>
    </row>
    <row r="298" spans="1:5" x14ac:dyDescent="0.35">
      <c r="A298" t="str">
        <f t="shared" si="6"/>
        <v>C:/Users/WThaman/PycharmProjects/usgs/dist/res.volume.1943.lcragage\mpl-data\fonts\afm</v>
      </c>
      <c r="B298" t="str">
        <f>HYPERLINK("C:/Users/WThaman/PycharmProjects/usgs/dist/res.volume.1943.lcragage\mpl-data\fonts\afm\cmr10.afm", "cmr10.afm")</f>
        <v>cmr10.afm</v>
      </c>
      <c r="C298" t="s">
        <v>19</v>
      </c>
      <c r="D298">
        <v>10101</v>
      </c>
      <c r="E298" t="s">
        <v>57</v>
      </c>
    </row>
    <row r="299" spans="1:5" x14ac:dyDescent="0.35">
      <c r="A299" t="str">
        <f t="shared" si="6"/>
        <v>C:/Users/WThaman/PycharmProjects/usgs/dist/res.volume.1943.lcragage\mpl-data\fonts\afm</v>
      </c>
      <c r="B299" t="str">
        <f>HYPERLINK("C:/Users/WThaman/PycharmProjects/usgs/dist/res.volume.1943.lcragage\mpl-data\fonts\afm\cmsy10.afm", "cmsy10.afm")</f>
        <v>cmsy10.afm</v>
      </c>
      <c r="C299" t="s">
        <v>19</v>
      </c>
      <c r="D299">
        <v>8295</v>
      </c>
      <c r="E299" t="s">
        <v>57</v>
      </c>
    </row>
    <row r="300" spans="1:5" x14ac:dyDescent="0.35">
      <c r="A300" t="str">
        <f t="shared" si="6"/>
        <v>C:/Users/WThaman/PycharmProjects/usgs/dist/res.volume.1943.lcragage\mpl-data\fonts\afm</v>
      </c>
      <c r="B300" t="str">
        <f>HYPERLINK("C:/Users/WThaman/PycharmProjects/usgs/dist/res.volume.1943.lcragage\mpl-data\fonts\afm\cmtt10.afm", "cmtt10.afm")</f>
        <v>cmtt10.afm</v>
      </c>
      <c r="C300" t="s">
        <v>19</v>
      </c>
      <c r="D300">
        <v>6501</v>
      </c>
      <c r="E300" t="s">
        <v>57</v>
      </c>
    </row>
    <row r="301" spans="1:5" x14ac:dyDescent="0.35">
      <c r="A301" t="str">
        <f t="shared" si="6"/>
        <v>C:/Users/WThaman/PycharmProjects/usgs/dist/res.volume.1943.lcragage\mpl-data\fonts\afm</v>
      </c>
      <c r="B301" t="str">
        <f>HYPERLINK("C:/Users/WThaman/PycharmProjects/usgs/dist/res.volume.1943.lcragage\mpl-data\fonts\afm\pagd8a.afm", "pagd8a.afm")</f>
        <v>pagd8a.afm</v>
      </c>
      <c r="C301" t="s">
        <v>19</v>
      </c>
      <c r="D301">
        <v>17183</v>
      </c>
      <c r="E301" t="s">
        <v>57</v>
      </c>
    </row>
    <row r="302" spans="1:5" x14ac:dyDescent="0.35">
      <c r="A302" t="str">
        <f t="shared" si="6"/>
        <v>C:/Users/WThaman/PycharmProjects/usgs/dist/res.volume.1943.lcragage\mpl-data\fonts\afm</v>
      </c>
      <c r="B302" t="str">
        <f>HYPERLINK("C:/Users/WThaman/PycharmProjects/usgs/dist/res.volume.1943.lcragage\mpl-data\fonts\afm\pagdo8a.afm", "pagdo8a.afm")</f>
        <v>pagdo8a.afm</v>
      </c>
      <c r="C302" t="s">
        <v>19</v>
      </c>
      <c r="D302">
        <v>17255</v>
      </c>
      <c r="E302" t="s">
        <v>57</v>
      </c>
    </row>
    <row r="303" spans="1:5" x14ac:dyDescent="0.35">
      <c r="A303" t="str">
        <f t="shared" si="6"/>
        <v>C:/Users/WThaman/PycharmProjects/usgs/dist/res.volume.1943.lcragage\mpl-data\fonts\afm</v>
      </c>
      <c r="B303" t="str">
        <f>HYPERLINK("C:/Users/WThaman/PycharmProjects/usgs/dist/res.volume.1943.lcragage\mpl-data\fonts\afm\pagk8a.afm", "pagk8a.afm")</f>
        <v>pagk8a.afm</v>
      </c>
      <c r="C303" t="s">
        <v>19</v>
      </c>
      <c r="D303">
        <v>17241</v>
      </c>
      <c r="E303" t="s">
        <v>57</v>
      </c>
    </row>
    <row r="304" spans="1:5" x14ac:dyDescent="0.35">
      <c r="A304" t="str">
        <f t="shared" si="6"/>
        <v>C:/Users/WThaman/PycharmProjects/usgs/dist/res.volume.1943.lcragage\mpl-data\fonts\afm</v>
      </c>
      <c r="B304" t="str">
        <f>HYPERLINK("C:/Users/WThaman/PycharmProjects/usgs/dist/res.volume.1943.lcragage\mpl-data\fonts\afm\pagko8a.afm", "pagko8a.afm")</f>
        <v>pagko8a.afm</v>
      </c>
      <c r="C304" t="s">
        <v>19</v>
      </c>
      <c r="D304">
        <v>17346</v>
      </c>
      <c r="E304" t="s">
        <v>57</v>
      </c>
    </row>
    <row r="305" spans="1:5" x14ac:dyDescent="0.35">
      <c r="A305" t="str">
        <f t="shared" si="6"/>
        <v>C:/Users/WThaman/PycharmProjects/usgs/dist/res.volume.1943.lcragage\mpl-data\fonts\afm</v>
      </c>
      <c r="B305" t="str">
        <f>HYPERLINK("C:/Users/WThaman/PycharmProjects/usgs/dist/res.volume.1943.lcragage\mpl-data\fonts\afm\pbkd8a.afm", "pbkd8a.afm")</f>
        <v>pbkd8a.afm</v>
      </c>
      <c r="C305" t="s">
        <v>19</v>
      </c>
      <c r="D305">
        <v>15157</v>
      </c>
      <c r="E305" t="s">
        <v>57</v>
      </c>
    </row>
    <row r="306" spans="1:5" x14ac:dyDescent="0.35">
      <c r="A306" t="str">
        <f t="shared" si="6"/>
        <v>C:/Users/WThaman/PycharmProjects/usgs/dist/res.volume.1943.lcragage\mpl-data\fonts\afm</v>
      </c>
      <c r="B306" t="str">
        <f>HYPERLINK("C:/Users/WThaman/PycharmProjects/usgs/dist/res.volume.1943.lcragage\mpl-data\fonts\afm\pbkdi8a.afm", "pbkdi8a.afm")</f>
        <v>pbkdi8a.afm</v>
      </c>
      <c r="C306" t="s">
        <v>19</v>
      </c>
      <c r="D306">
        <v>15278</v>
      </c>
      <c r="E306" t="s">
        <v>57</v>
      </c>
    </row>
    <row r="307" spans="1:5" x14ac:dyDescent="0.35">
      <c r="A307" t="str">
        <f t="shared" si="6"/>
        <v>C:/Users/WThaman/PycharmProjects/usgs/dist/res.volume.1943.lcragage\mpl-data\fonts\afm</v>
      </c>
      <c r="B307" t="str">
        <f>HYPERLINK("C:/Users/WThaman/PycharmProjects/usgs/dist/res.volume.1943.lcragage\mpl-data\fonts\afm\pbkl8a.afm", "pbkl8a.afm")</f>
        <v>pbkl8a.afm</v>
      </c>
      <c r="C307" t="s">
        <v>19</v>
      </c>
      <c r="D307">
        <v>15000</v>
      </c>
      <c r="E307" t="s">
        <v>57</v>
      </c>
    </row>
    <row r="308" spans="1:5" x14ac:dyDescent="0.35">
      <c r="A308" t="str">
        <f t="shared" si="6"/>
        <v>C:/Users/WThaman/PycharmProjects/usgs/dist/res.volume.1943.lcragage\mpl-data\fonts\afm</v>
      </c>
      <c r="B308" t="str">
        <f>HYPERLINK("C:/Users/WThaman/PycharmProjects/usgs/dist/res.volume.1943.lcragage\mpl-data\fonts\afm\pbkli8a.afm", "pbkli8a.afm")</f>
        <v>pbkli8a.afm</v>
      </c>
      <c r="C308" t="s">
        <v>19</v>
      </c>
      <c r="D308">
        <v>15181</v>
      </c>
      <c r="E308" t="s">
        <v>57</v>
      </c>
    </row>
    <row r="309" spans="1:5" x14ac:dyDescent="0.35">
      <c r="A309" t="str">
        <f t="shared" si="6"/>
        <v>C:/Users/WThaman/PycharmProjects/usgs/dist/res.volume.1943.lcragage\mpl-data\fonts\afm</v>
      </c>
      <c r="B309" t="str">
        <f>HYPERLINK("C:/Users/WThaman/PycharmProjects/usgs/dist/res.volume.1943.lcragage\mpl-data\fonts\afm\pcrb8a.afm", "pcrb8a.afm")</f>
        <v>pcrb8a.afm</v>
      </c>
      <c r="C309" t="s">
        <v>19</v>
      </c>
      <c r="D309">
        <v>15352</v>
      </c>
      <c r="E309" t="s">
        <v>57</v>
      </c>
    </row>
    <row r="310" spans="1:5" x14ac:dyDescent="0.35">
      <c r="A310" t="str">
        <f t="shared" si="6"/>
        <v>C:/Users/WThaman/PycharmProjects/usgs/dist/res.volume.1943.lcragage\mpl-data\fonts\afm</v>
      </c>
      <c r="B310" t="str">
        <f>HYPERLINK("C:/Users/WThaman/PycharmProjects/usgs/dist/res.volume.1943.lcragage\mpl-data\fonts\afm\pcrbo8a.afm", "pcrbo8a.afm")</f>
        <v>pcrbo8a.afm</v>
      </c>
      <c r="C310" t="s">
        <v>19</v>
      </c>
      <c r="D310">
        <v>15422</v>
      </c>
      <c r="E310" t="s">
        <v>57</v>
      </c>
    </row>
    <row r="311" spans="1:5" x14ac:dyDescent="0.35">
      <c r="A311" t="str">
        <f t="shared" si="6"/>
        <v>C:/Users/WThaman/PycharmProjects/usgs/dist/res.volume.1943.lcragage\mpl-data\fonts\afm</v>
      </c>
      <c r="B311" t="str">
        <f>HYPERLINK("C:/Users/WThaman/PycharmProjects/usgs/dist/res.volume.1943.lcragage\mpl-data\fonts\afm\pcrr8a.afm", "pcrr8a.afm")</f>
        <v>pcrr8a.afm</v>
      </c>
      <c r="C311" t="s">
        <v>19</v>
      </c>
      <c r="D311">
        <v>15339</v>
      </c>
      <c r="E311" t="s">
        <v>57</v>
      </c>
    </row>
    <row r="312" spans="1:5" x14ac:dyDescent="0.35">
      <c r="A312" t="str">
        <f t="shared" si="6"/>
        <v>C:/Users/WThaman/PycharmProjects/usgs/dist/res.volume.1943.lcragage\mpl-data\fonts\afm</v>
      </c>
      <c r="B312" t="str">
        <f>HYPERLINK("C:/Users/WThaman/PycharmProjects/usgs/dist/res.volume.1943.lcragage\mpl-data\fonts\afm\pcrro8a.afm", "pcrro8a.afm")</f>
        <v>pcrro8a.afm</v>
      </c>
      <c r="C312" t="s">
        <v>19</v>
      </c>
      <c r="D312">
        <v>15443</v>
      </c>
      <c r="E312" t="s">
        <v>57</v>
      </c>
    </row>
    <row r="313" spans="1:5" x14ac:dyDescent="0.35">
      <c r="A313" t="str">
        <f t="shared" si="6"/>
        <v>C:/Users/WThaman/PycharmProjects/usgs/dist/res.volume.1943.lcragage\mpl-data\fonts\afm</v>
      </c>
      <c r="B313" t="str">
        <f>HYPERLINK("C:/Users/WThaman/PycharmProjects/usgs/dist/res.volume.1943.lcragage\mpl-data\fonts\afm\phvb8a.afm", "phvb8a.afm")</f>
        <v>phvb8a.afm</v>
      </c>
      <c r="C313" t="s">
        <v>19</v>
      </c>
      <c r="D313">
        <v>17155</v>
      </c>
      <c r="E313" t="s">
        <v>57</v>
      </c>
    </row>
    <row r="314" spans="1:5" x14ac:dyDescent="0.35">
      <c r="A314" t="str">
        <f t="shared" si="6"/>
        <v>C:/Users/WThaman/PycharmProjects/usgs/dist/res.volume.1943.lcragage\mpl-data\fonts\afm</v>
      </c>
      <c r="B314" t="str">
        <f>HYPERLINK("C:/Users/WThaman/PycharmProjects/usgs/dist/res.volume.1943.lcragage\mpl-data\fonts\afm\phvb8an.afm", "phvb8an.afm")</f>
        <v>phvb8an.afm</v>
      </c>
      <c r="C314" t="s">
        <v>19</v>
      </c>
      <c r="D314">
        <v>17086</v>
      </c>
      <c r="E314" t="s">
        <v>57</v>
      </c>
    </row>
    <row r="315" spans="1:5" x14ac:dyDescent="0.35">
      <c r="A315" t="str">
        <f t="shared" si="6"/>
        <v>C:/Users/WThaman/PycharmProjects/usgs/dist/res.volume.1943.lcragage\mpl-data\fonts\afm</v>
      </c>
      <c r="B315" t="str">
        <f>HYPERLINK("C:/Users/WThaman/PycharmProjects/usgs/dist/res.volume.1943.lcragage\mpl-data\fonts\afm\phvbo8a.afm", "phvbo8a.afm")</f>
        <v>phvbo8a.afm</v>
      </c>
      <c r="C315" t="s">
        <v>19</v>
      </c>
      <c r="D315">
        <v>17230</v>
      </c>
      <c r="E315" t="s">
        <v>57</v>
      </c>
    </row>
    <row r="316" spans="1:5" x14ac:dyDescent="0.35">
      <c r="A316" t="str">
        <f t="shared" si="6"/>
        <v>C:/Users/WThaman/PycharmProjects/usgs/dist/res.volume.1943.lcragage\mpl-data\fonts\afm</v>
      </c>
      <c r="B316" t="str">
        <f>HYPERLINK("C:/Users/WThaman/PycharmProjects/usgs/dist/res.volume.1943.lcragage\mpl-data\fonts\afm\phvbo8an.afm", "phvbo8an.afm")</f>
        <v>phvbo8an.afm</v>
      </c>
      <c r="C316" t="s">
        <v>19</v>
      </c>
      <c r="D316">
        <v>17195</v>
      </c>
      <c r="E316" t="s">
        <v>57</v>
      </c>
    </row>
    <row r="317" spans="1:5" x14ac:dyDescent="0.35">
      <c r="A317" t="str">
        <f t="shared" si="6"/>
        <v>C:/Users/WThaman/PycharmProjects/usgs/dist/res.volume.1943.lcragage\mpl-data\fonts\afm</v>
      </c>
      <c r="B317" t="str">
        <f>HYPERLINK("C:/Users/WThaman/PycharmProjects/usgs/dist/res.volume.1943.lcragage\mpl-data\fonts\afm\phvl8a.afm", "phvl8a.afm")</f>
        <v>phvl8a.afm</v>
      </c>
      <c r="C317" t="s">
        <v>19</v>
      </c>
      <c r="D317">
        <v>15627</v>
      </c>
      <c r="E317" t="s">
        <v>57</v>
      </c>
    </row>
    <row r="318" spans="1:5" x14ac:dyDescent="0.35">
      <c r="A318" t="str">
        <f t="shared" si="6"/>
        <v>C:/Users/WThaman/PycharmProjects/usgs/dist/res.volume.1943.lcragage\mpl-data\fonts\afm</v>
      </c>
      <c r="B318" t="str">
        <f>HYPERLINK("C:/Users/WThaman/PycharmProjects/usgs/dist/res.volume.1943.lcragage\mpl-data\fonts\afm\phvlo8a.afm", "phvlo8a.afm")</f>
        <v>phvlo8a.afm</v>
      </c>
      <c r="C318" t="s">
        <v>19</v>
      </c>
      <c r="D318">
        <v>15729</v>
      </c>
      <c r="E318" t="s">
        <v>57</v>
      </c>
    </row>
    <row r="319" spans="1:5" x14ac:dyDescent="0.35">
      <c r="A319" t="str">
        <f t="shared" si="6"/>
        <v>C:/Users/WThaman/PycharmProjects/usgs/dist/res.volume.1943.lcragage\mpl-data\fonts\afm</v>
      </c>
      <c r="B319" t="str">
        <f>HYPERLINK("C:/Users/WThaman/PycharmProjects/usgs/dist/res.volume.1943.lcragage\mpl-data\fonts\afm\phvr8a.afm", "phvr8a.afm")</f>
        <v>phvr8a.afm</v>
      </c>
      <c r="C319" t="s">
        <v>19</v>
      </c>
      <c r="D319">
        <v>17839</v>
      </c>
      <c r="E319" t="s">
        <v>57</v>
      </c>
    </row>
    <row r="320" spans="1:5" x14ac:dyDescent="0.35">
      <c r="A320" t="str">
        <f t="shared" si="6"/>
        <v>C:/Users/WThaman/PycharmProjects/usgs/dist/res.volume.1943.lcragage\mpl-data\fonts\afm</v>
      </c>
      <c r="B320" t="str">
        <f>HYPERLINK("C:/Users/WThaman/PycharmProjects/usgs/dist/res.volume.1943.lcragage\mpl-data\fonts\afm\phvr8an.afm", "phvr8an.afm")</f>
        <v>phvr8an.afm</v>
      </c>
      <c r="C320" t="s">
        <v>19</v>
      </c>
      <c r="D320">
        <v>17781</v>
      </c>
      <c r="E320" t="s">
        <v>57</v>
      </c>
    </row>
    <row r="321" spans="1:5" x14ac:dyDescent="0.35">
      <c r="A321" t="str">
        <f t="shared" si="6"/>
        <v>C:/Users/WThaman/PycharmProjects/usgs/dist/res.volume.1943.lcragage\mpl-data\fonts\afm</v>
      </c>
      <c r="B321" t="str">
        <f>HYPERLINK("C:/Users/WThaman/PycharmProjects/usgs/dist/res.volume.1943.lcragage\mpl-data\fonts\afm\phvro8a.afm", "phvro8a.afm")</f>
        <v>phvro8a.afm</v>
      </c>
      <c r="C321" t="s">
        <v>19</v>
      </c>
      <c r="D321">
        <v>17919</v>
      </c>
      <c r="E321" t="s">
        <v>57</v>
      </c>
    </row>
    <row r="322" spans="1:5" x14ac:dyDescent="0.35">
      <c r="A322" t="str">
        <f t="shared" si="6"/>
        <v>C:/Users/WThaman/PycharmProjects/usgs/dist/res.volume.1943.lcragage\mpl-data\fonts\afm</v>
      </c>
      <c r="B322" t="str">
        <f>HYPERLINK("C:/Users/WThaman/PycharmProjects/usgs/dist/res.volume.1943.lcragage\mpl-data\fonts\afm\phvro8an.afm", "phvro8an.afm")</f>
        <v>phvro8an.afm</v>
      </c>
      <c r="C322" t="s">
        <v>19</v>
      </c>
      <c r="D322">
        <v>17877</v>
      </c>
      <c r="E322" t="s">
        <v>57</v>
      </c>
    </row>
    <row r="323" spans="1:5" x14ac:dyDescent="0.35">
      <c r="A323" t="str">
        <f t="shared" si="6"/>
        <v>C:/Users/WThaman/PycharmProjects/usgs/dist/res.volume.1943.lcragage\mpl-data\fonts\afm</v>
      </c>
      <c r="B323" t="str">
        <f>HYPERLINK("C:/Users/WThaman/PycharmProjects/usgs/dist/res.volume.1943.lcragage\mpl-data\fonts\afm\pncb8a.afm", "pncb8a.afm")</f>
        <v>pncb8a.afm</v>
      </c>
      <c r="C323" t="s">
        <v>19</v>
      </c>
      <c r="D323">
        <v>16028</v>
      </c>
      <c r="E323" t="s">
        <v>57</v>
      </c>
    </row>
    <row r="324" spans="1:5" x14ac:dyDescent="0.35">
      <c r="A324" t="str">
        <f t="shared" si="6"/>
        <v>C:/Users/WThaman/PycharmProjects/usgs/dist/res.volume.1943.lcragage\mpl-data\fonts\afm</v>
      </c>
      <c r="B324" t="str">
        <f>HYPERLINK("C:/Users/WThaman/PycharmProjects/usgs/dist/res.volume.1943.lcragage\mpl-data\fonts\afm\pncbi8a.afm", "pncbi8a.afm")</f>
        <v>pncbi8a.afm</v>
      </c>
      <c r="C324" t="s">
        <v>19</v>
      </c>
      <c r="D324">
        <v>17496</v>
      </c>
      <c r="E324" t="s">
        <v>57</v>
      </c>
    </row>
    <row r="325" spans="1:5" x14ac:dyDescent="0.35">
      <c r="A325" t="str">
        <f t="shared" si="6"/>
        <v>C:/Users/WThaman/PycharmProjects/usgs/dist/res.volume.1943.lcragage\mpl-data\fonts\afm</v>
      </c>
      <c r="B325" t="str">
        <f>HYPERLINK("C:/Users/WThaman/PycharmProjects/usgs/dist/res.volume.1943.lcragage\mpl-data\fonts\afm\pncr8a.afm", "pncr8a.afm")</f>
        <v>pncr8a.afm</v>
      </c>
      <c r="C325" t="s">
        <v>19</v>
      </c>
      <c r="D325">
        <v>16665</v>
      </c>
      <c r="E325" t="s">
        <v>57</v>
      </c>
    </row>
    <row r="326" spans="1:5" x14ac:dyDescent="0.35">
      <c r="A326" t="str">
        <f t="shared" si="6"/>
        <v>C:/Users/WThaman/PycharmProjects/usgs/dist/res.volume.1943.lcragage\mpl-data\fonts\afm</v>
      </c>
      <c r="B326" t="str">
        <f>HYPERLINK("C:/Users/WThaman/PycharmProjects/usgs/dist/res.volume.1943.lcragage\mpl-data\fonts\afm\pncri8a.afm", "pncri8a.afm")</f>
        <v>pncri8a.afm</v>
      </c>
      <c r="C326" t="s">
        <v>19</v>
      </c>
      <c r="D326">
        <v>16920</v>
      </c>
      <c r="E326" t="s">
        <v>57</v>
      </c>
    </row>
    <row r="327" spans="1:5" x14ac:dyDescent="0.35">
      <c r="A327" t="str">
        <f t="shared" si="6"/>
        <v>C:/Users/WThaman/PycharmProjects/usgs/dist/res.volume.1943.lcragage\mpl-data\fonts\afm</v>
      </c>
      <c r="B327" t="str">
        <f>HYPERLINK("C:/Users/WThaman/PycharmProjects/usgs/dist/res.volume.1943.lcragage\mpl-data\fonts\afm\pplb8a.afm", "pplb8a.afm")</f>
        <v>pplb8a.afm</v>
      </c>
      <c r="C327" t="s">
        <v>19</v>
      </c>
      <c r="D327">
        <v>15662</v>
      </c>
      <c r="E327" t="s">
        <v>57</v>
      </c>
    </row>
    <row r="328" spans="1:5" x14ac:dyDescent="0.35">
      <c r="A328" t="str">
        <f t="shared" si="6"/>
        <v>C:/Users/WThaman/PycharmProjects/usgs/dist/res.volume.1943.lcragage\mpl-data\fonts\afm</v>
      </c>
      <c r="B328" t="str">
        <f>HYPERLINK("C:/Users/WThaman/PycharmProjects/usgs/dist/res.volume.1943.lcragage\mpl-data\fonts\afm\pplbi8a.afm", "pplbi8a.afm")</f>
        <v>pplbi8a.afm</v>
      </c>
      <c r="C328" t="s">
        <v>19</v>
      </c>
      <c r="D328">
        <v>15810</v>
      </c>
      <c r="E328" t="s">
        <v>57</v>
      </c>
    </row>
    <row r="329" spans="1:5" x14ac:dyDescent="0.35">
      <c r="A329" t="str">
        <f t="shared" si="6"/>
        <v>C:/Users/WThaman/PycharmProjects/usgs/dist/res.volume.1943.lcragage\mpl-data\fonts\afm</v>
      </c>
      <c r="B329" t="str">
        <f>HYPERLINK("C:/Users/WThaman/PycharmProjects/usgs/dist/res.volume.1943.lcragage\mpl-data\fonts\afm\pplr8a.afm", "pplr8a.afm")</f>
        <v>pplr8a.afm</v>
      </c>
      <c r="C329" t="s">
        <v>19</v>
      </c>
      <c r="D329">
        <v>15752</v>
      </c>
      <c r="E329" t="s">
        <v>57</v>
      </c>
    </row>
    <row r="330" spans="1:5" x14ac:dyDescent="0.35">
      <c r="A330" t="str">
        <f t="shared" si="6"/>
        <v>C:/Users/WThaman/PycharmProjects/usgs/dist/res.volume.1943.lcragage\mpl-data\fonts\afm</v>
      </c>
      <c r="B330" t="str">
        <f>HYPERLINK("C:/Users/WThaman/PycharmProjects/usgs/dist/res.volume.1943.lcragage\mpl-data\fonts\afm\pplri8a.afm", "pplri8a.afm")</f>
        <v>pplri8a.afm</v>
      </c>
      <c r="C330" t="s">
        <v>19</v>
      </c>
      <c r="D330">
        <v>15733</v>
      </c>
      <c r="E330" t="s">
        <v>57</v>
      </c>
    </row>
    <row r="331" spans="1:5" x14ac:dyDescent="0.35">
      <c r="A331" t="str">
        <f t="shared" si="6"/>
        <v>C:/Users/WThaman/PycharmProjects/usgs/dist/res.volume.1943.lcragage\mpl-data\fonts\afm</v>
      </c>
      <c r="B331" t="str">
        <f>HYPERLINK("C:/Users/WThaman/PycharmProjects/usgs/dist/res.volume.1943.lcragage\mpl-data\fonts\afm\psyr.afm", "psyr.afm")</f>
        <v>psyr.afm</v>
      </c>
      <c r="C331" t="s">
        <v>19</v>
      </c>
      <c r="D331">
        <v>9644</v>
      </c>
      <c r="E331" t="s">
        <v>57</v>
      </c>
    </row>
    <row r="332" spans="1:5" x14ac:dyDescent="0.35">
      <c r="A332" t="str">
        <f t="shared" si="6"/>
        <v>C:/Users/WThaman/PycharmProjects/usgs/dist/res.volume.1943.lcragage\mpl-data\fonts\afm</v>
      </c>
      <c r="B332" t="str">
        <f>HYPERLINK("C:/Users/WThaman/PycharmProjects/usgs/dist/res.volume.1943.lcragage\mpl-data\fonts\afm\ptmb8a.afm", "ptmb8a.afm")</f>
        <v>ptmb8a.afm</v>
      </c>
      <c r="C332" t="s">
        <v>19</v>
      </c>
      <c r="D332">
        <v>17983</v>
      </c>
      <c r="E332" t="s">
        <v>57</v>
      </c>
    </row>
    <row r="333" spans="1:5" x14ac:dyDescent="0.35">
      <c r="A333" t="str">
        <f t="shared" si="6"/>
        <v>C:/Users/WThaman/PycharmProjects/usgs/dist/res.volume.1943.lcragage\mpl-data\fonts\afm</v>
      </c>
      <c r="B333" t="str">
        <f>HYPERLINK("C:/Users/WThaman/PycharmProjects/usgs/dist/res.volume.1943.lcragage\mpl-data\fonts\afm\ptmbi8a.afm", "ptmbi8a.afm")</f>
        <v>ptmbi8a.afm</v>
      </c>
      <c r="C333" t="s">
        <v>19</v>
      </c>
      <c r="D333">
        <v>18070</v>
      </c>
      <c r="E333" t="s">
        <v>57</v>
      </c>
    </row>
    <row r="334" spans="1:5" x14ac:dyDescent="0.35">
      <c r="A334" t="str">
        <f t="shared" si="6"/>
        <v>C:/Users/WThaman/PycharmProjects/usgs/dist/res.volume.1943.lcragage\mpl-data\fonts\afm</v>
      </c>
      <c r="B334" t="str">
        <f>HYPERLINK("C:/Users/WThaman/PycharmProjects/usgs/dist/res.volume.1943.lcragage\mpl-data\fonts\afm\ptmr8a.afm", "ptmr8a.afm")</f>
        <v>ptmr8a.afm</v>
      </c>
      <c r="C334" t="s">
        <v>19</v>
      </c>
      <c r="D334">
        <v>17942</v>
      </c>
      <c r="E334" t="s">
        <v>57</v>
      </c>
    </row>
    <row r="335" spans="1:5" x14ac:dyDescent="0.35">
      <c r="A335" t="str">
        <f t="shared" si="6"/>
        <v>C:/Users/WThaman/PycharmProjects/usgs/dist/res.volume.1943.lcragage\mpl-data\fonts\afm</v>
      </c>
      <c r="B335" t="str">
        <f>HYPERLINK("C:/Users/WThaman/PycharmProjects/usgs/dist/res.volume.1943.lcragage\mpl-data\fonts\afm\ptmri8a.afm", "ptmri8a.afm")</f>
        <v>ptmri8a.afm</v>
      </c>
      <c r="C335" t="s">
        <v>19</v>
      </c>
      <c r="D335">
        <v>18068</v>
      </c>
      <c r="E335" t="s">
        <v>57</v>
      </c>
    </row>
    <row r="336" spans="1:5" x14ac:dyDescent="0.35">
      <c r="A336" t="str">
        <f t="shared" si="6"/>
        <v>C:/Users/WThaman/PycharmProjects/usgs/dist/res.volume.1943.lcragage\mpl-data\fonts\afm</v>
      </c>
      <c r="B336" t="str">
        <f>HYPERLINK("C:/Users/WThaman/PycharmProjects/usgs/dist/res.volume.1943.lcragage\mpl-data\fonts\afm\putb8a.afm", "putb8a.afm")</f>
        <v>putb8a.afm</v>
      </c>
      <c r="C336" t="s">
        <v>19</v>
      </c>
      <c r="D336">
        <v>21532</v>
      </c>
      <c r="E336" t="s">
        <v>57</v>
      </c>
    </row>
    <row r="337" spans="1:5" x14ac:dyDescent="0.35">
      <c r="A337" t="str">
        <f t="shared" si="6"/>
        <v>C:/Users/WThaman/PycharmProjects/usgs/dist/res.volume.1943.lcragage\mpl-data\fonts\afm</v>
      </c>
      <c r="B337" t="str">
        <f>HYPERLINK("C:/Users/WThaman/PycharmProjects/usgs/dist/res.volume.1943.lcragage\mpl-data\fonts\afm\putbi8a.afm", "putbi8a.afm")</f>
        <v>putbi8a.afm</v>
      </c>
      <c r="C337" t="s">
        <v>19</v>
      </c>
      <c r="D337">
        <v>21931</v>
      </c>
      <c r="E337" t="s">
        <v>57</v>
      </c>
    </row>
    <row r="338" spans="1:5" x14ac:dyDescent="0.35">
      <c r="A338" t="str">
        <f t="shared" si="6"/>
        <v>C:/Users/WThaman/PycharmProjects/usgs/dist/res.volume.1943.lcragage\mpl-data\fonts\afm</v>
      </c>
      <c r="B338" t="str">
        <f>HYPERLINK("C:/Users/WThaman/PycharmProjects/usgs/dist/res.volume.1943.lcragage\mpl-data\fonts\afm\putr8a.afm", "putr8a.afm")</f>
        <v>putr8a.afm</v>
      </c>
      <c r="C338" t="s">
        <v>19</v>
      </c>
      <c r="D338">
        <v>22148</v>
      </c>
      <c r="E338" t="s">
        <v>57</v>
      </c>
    </row>
    <row r="339" spans="1:5" x14ac:dyDescent="0.35">
      <c r="A339" t="str">
        <f t="shared" si="6"/>
        <v>C:/Users/WThaman/PycharmProjects/usgs/dist/res.volume.1943.lcragage\mpl-data\fonts\afm</v>
      </c>
      <c r="B339" t="str">
        <f>HYPERLINK("C:/Users/WThaman/PycharmProjects/usgs/dist/res.volume.1943.lcragage\mpl-data\fonts\afm\putri8a.afm", "putri8a.afm")</f>
        <v>putri8a.afm</v>
      </c>
      <c r="C339" t="s">
        <v>19</v>
      </c>
      <c r="D339">
        <v>21891</v>
      </c>
      <c r="E339" t="s">
        <v>57</v>
      </c>
    </row>
    <row r="340" spans="1:5" x14ac:dyDescent="0.35">
      <c r="A340" t="str">
        <f t="shared" si="6"/>
        <v>C:/Users/WThaman/PycharmProjects/usgs/dist/res.volume.1943.lcragage\mpl-data\fonts\afm</v>
      </c>
      <c r="B340" t="str">
        <f>HYPERLINK("C:/Users/WThaman/PycharmProjects/usgs/dist/res.volume.1943.lcragage\mpl-data\fonts\afm\pzcmi8a.afm", "pzcmi8a.afm")</f>
        <v>pzcmi8a.afm</v>
      </c>
      <c r="C340" t="s">
        <v>19</v>
      </c>
      <c r="D340">
        <v>16250</v>
      </c>
      <c r="E340" t="s">
        <v>57</v>
      </c>
    </row>
    <row r="341" spans="1:5" x14ac:dyDescent="0.35">
      <c r="A341" t="str">
        <f t="shared" si="6"/>
        <v>C:/Users/WThaman/PycharmProjects/usgs/dist/res.volume.1943.lcragage\mpl-data\fonts\afm</v>
      </c>
      <c r="B341" t="str">
        <f>HYPERLINK("C:/Users/WThaman/PycharmProjects/usgs/dist/res.volume.1943.lcragage\mpl-data\fonts\afm\pzdr.afm", "pzdr.afm")</f>
        <v>pzdr.afm</v>
      </c>
      <c r="C341" t="s">
        <v>19</v>
      </c>
      <c r="D341">
        <v>9467</v>
      </c>
      <c r="E341" t="s">
        <v>57</v>
      </c>
    </row>
    <row r="342" spans="1:5" x14ac:dyDescent="0.35">
      <c r="A342" t="str">
        <f t="shared" ref="A342:A356" si="7">HYPERLINK("C:/Users/WThaman/PycharmProjects/usgs/dist/res.volume.1943.lcragage\mpl-data\fonts\pdfcorefonts")</f>
        <v>C:/Users/WThaman/PycharmProjects/usgs/dist/res.volume.1943.lcragage\mpl-data\fonts\pdfcorefonts</v>
      </c>
      <c r="B342" t="str">
        <f>HYPERLINK("C:/Users/WThaman/PycharmProjects/usgs/dist/res.volume.1943.lcragage\mpl-data\fonts\pdfcorefonts\Courier-Bold.afm", "Courier-Bold.afm")</f>
        <v>Courier-Bold.afm</v>
      </c>
      <c r="C342" t="s">
        <v>19</v>
      </c>
      <c r="D342">
        <v>15333</v>
      </c>
      <c r="E342" t="s">
        <v>57</v>
      </c>
    </row>
    <row r="343" spans="1:5" x14ac:dyDescent="0.35">
      <c r="A343" t="str">
        <f t="shared" si="7"/>
        <v>C:/Users/WThaman/PycharmProjects/usgs/dist/res.volume.1943.lcragage\mpl-data\fonts\pdfcorefonts</v>
      </c>
      <c r="B343" t="str">
        <f>HYPERLINK("C:/Users/WThaman/PycharmProjects/usgs/dist/res.volume.1943.lcragage\mpl-data\fonts\pdfcorefonts\Courier-BoldOblique.afm", "Courier-BoldOblique.afm")</f>
        <v>Courier-BoldOblique.afm</v>
      </c>
      <c r="C343" t="s">
        <v>19</v>
      </c>
      <c r="D343">
        <v>15399</v>
      </c>
      <c r="E343" t="s">
        <v>57</v>
      </c>
    </row>
    <row r="344" spans="1:5" x14ac:dyDescent="0.35">
      <c r="A344" t="str">
        <f t="shared" si="7"/>
        <v>C:/Users/WThaman/PycharmProjects/usgs/dist/res.volume.1943.lcragage\mpl-data\fonts\pdfcorefonts</v>
      </c>
      <c r="B344" t="str">
        <f>HYPERLINK("C:/Users/WThaman/PycharmProjects/usgs/dist/res.volume.1943.lcragage\mpl-data\fonts\pdfcorefonts\Courier-Oblique.afm", "Courier-Oblique.afm")</f>
        <v>Courier-Oblique.afm</v>
      </c>
      <c r="C344" t="s">
        <v>19</v>
      </c>
      <c r="D344">
        <v>15441</v>
      </c>
      <c r="E344" t="s">
        <v>57</v>
      </c>
    </row>
    <row r="345" spans="1:5" x14ac:dyDescent="0.35">
      <c r="A345" t="str">
        <f t="shared" si="7"/>
        <v>C:/Users/WThaman/PycharmProjects/usgs/dist/res.volume.1943.lcragage\mpl-data\fonts\pdfcorefonts</v>
      </c>
      <c r="B345" t="str">
        <f>HYPERLINK("C:/Users/WThaman/PycharmProjects/usgs/dist/res.volume.1943.lcragage\mpl-data\fonts\pdfcorefonts\Courier.afm", "Courier.afm")</f>
        <v>Courier.afm</v>
      </c>
      <c r="C345" t="s">
        <v>19</v>
      </c>
      <c r="D345">
        <v>15335</v>
      </c>
      <c r="E345" t="s">
        <v>57</v>
      </c>
    </row>
    <row r="346" spans="1:5" x14ac:dyDescent="0.35">
      <c r="A346" t="str">
        <f t="shared" si="7"/>
        <v>C:/Users/WThaman/PycharmProjects/usgs/dist/res.volume.1943.lcragage\mpl-data\fonts\pdfcorefonts</v>
      </c>
      <c r="B346" t="str">
        <f>HYPERLINK("C:/Users/WThaman/PycharmProjects/usgs/dist/res.volume.1943.lcragage\mpl-data\fonts\pdfcorefonts\Helvetica-Bold.afm", "Helvetica-Bold.afm")</f>
        <v>Helvetica-Bold.afm</v>
      </c>
      <c r="C346" t="s">
        <v>19</v>
      </c>
      <c r="D346">
        <v>69269</v>
      </c>
      <c r="E346" t="s">
        <v>57</v>
      </c>
    </row>
    <row r="347" spans="1:5" x14ac:dyDescent="0.35">
      <c r="A347" t="str">
        <f t="shared" si="7"/>
        <v>C:/Users/WThaman/PycharmProjects/usgs/dist/res.volume.1943.lcragage\mpl-data\fonts\pdfcorefonts</v>
      </c>
      <c r="B347" t="str">
        <f>HYPERLINK("C:/Users/WThaman/PycharmProjects/usgs/dist/res.volume.1943.lcragage\mpl-data\fonts\pdfcorefonts\Helvetica-BoldOblique.afm", "Helvetica-BoldOblique.afm")</f>
        <v>Helvetica-BoldOblique.afm</v>
      </c>
      <c r="C347" t="s">
        <v>19</v>
      </c>
      <c r="D347">
        <v>69365</v>
      </c>
      <c r="E347" t="s">
        <v>57</v>
      </c>
    </row>
    <row r="348" spans="1:5" x14ac:dyDescent="0.35">
      <c r="A348" t="str">
        <f t="shared" si="7"/>
        <v>C:/Users/WThaman/PycharmProjects/usgs/dist/res.volume.1943.lcragage\mpl-data\fonts\pdfcorefonts</v>
      </c>
      <c r="B348" t="str">
        <f>HYPERLINK("C:/Users/WThaman/PycharmProjects/usgs/dist/res.volume.1943.lcragage\mpl-data\fonts\pdfcorefonts\Helvetica-Oblique.afm", "Helvetica-Oblique.afm")</f>
        <v>Helvetica-Oblique.afm</v>
      </c>
      <c r="C348" t="s">
        <v>19</v>
      </c>
      <c r="D348">
        <v>74392</v>
      </c>
      <c r="E348" t="s">
        <v>57</v>
      </c>
    </row>
    <row r="349" spans="1:5" x14ac:dyDescent="0.35">
      <c r="A349" t="str">
        <f t="shared" si="7"/>
        <v>C:/Users/WThaman/PycharmProjects/usgs/dist/res.volume.1943.lcragage\mpl-data\fonts\pdfcorefonts</v>
      </c>
      <c r="B349" t="str">
        <f>HYPERLINK("C:/Users/WThaman/PycharmProjects/usgs/dist/res.volume.1943.lcragage\mpl-data\fonts\pdfcorefonts\Helvetica.afm", "Helvetica.afm")</f>
        <v>Helvetica.afm</v>
      </c>
      <c r="C349" t="s">
        <v>19</v>
      </c>
      <c r="D349">
        <v>74292</v>
      </c>
      <c r="E349" t="s">
        <v>57</v>
      </c>
    </row>
    <row r="350" spans="1:5" x14ac:dyDescent="0.35">
      <c r="A350" t="str">
        <f t="shared" si="7"/>
        <v>C:/Users/WThaman/PycharmProjects/usgs/dist/res.volume.1943.lcragage\mpl-data\fonts\pdfcorefonts</v>
      </c>
      <c r="B350" t="str">
        <f>HYPERLINK("C:/Users/WThaman/PycharmProjects/usgs/dist/res.volume.1943.lcragage\mpl-data\fonts\pdfcorefonts\readme.txt", "readme.txt")</f>
        <v>readme.txt</v>
      </c>
      <c r="C350" t="s">
        <v>12</v>
      </c>
      <c r="D350">
        <v>828</v>
      </c>
      <c r="E350" t="s">
        <v>57</v>
      </c>
    </row>
    <row r="351" spans="1:5" x14ac:dyDescent="0.35">
      <c r="A351" t="str">
        <f t="shared" si="7"/>
        <v>C:/Users/WThaman/PycharmProjects/usgs/dist/res.volume.1943.lcragage\mpl-data\fonts\pdfcorefonts</v>
      </c>
      <c r="B351" t="str">
        <f>HYPERLINK("C:/Users/WThaman/PycharmProjects/usgs/dist/res.volume.1943.lcragage\mpl-data\fonts\pdfcorefonts\Symbol.afm", "Symbol.afm")</f>
        <v>Symbol.afm</v>
      </c>
      <c r="C351" t="s">
        <v>19</v>
      </c>
      <c r="D351">
        <v>9740</v>
      </c>
      <c r="E351" t="s">
        <v>57</v>
      </c>
    </row>
    <row r="352" spans="1:5" x14ac:dyDescent="0.35">
      <c r="A352" t="str">
        <f t="shared" si="7"/>
        <v>C:/Users/WThaman/PycharmProjects/usgs/dist/res.volume.1943.lcragage\mpl-data\fonts\pdfcorefonts</v>
      </c>
      <c r="B352" t="str">
        <f>HYPERLINK("C:/Users/WThaman/PycharmProjects/usgs/dist/res.volume.1943.lcragage\mpl-data\fonts\pdfcorefonts\Times-Bold.afm", "Times-Bold.afm")</f>
        <v>Times-Bold.afm</v>
      </c>
      <c r="C352" t="s">
        <v>19</v>
      </c>
      <c r="D352">
        <v>64251</v>
      </c>
      <c r="E352" t="s">
        <v>57</v>
      </c>
    </row>
    <row r="353" spans="1:5" x14ac:dyDescent="0.35">
      <c r="A353" t="str">
        <f t="shared" si="7"/>
        <v>C:/Users/WThaman/PycharmProjects/usgs/dist/res.volume.1943.lcragage\mpl-data\fonts\pdfcorefonts</v>
      </c>
      <c r="B353" t="str">
        <f>HYPERLINK("C:/Users/WThaman/PycharmProjects/usgs/dist/res.volume.1943.lcragage\mpl-data\fonts\pdfcorefonts\Times-BoldItalic.afm", "Times-BoldItalic.afm")</f>
        <v>Times-BoldItalic.afm</v>
      </c>
      <c r="C353" t="s">
        <v>19</v>
      </c>
      <c r="D353">
        <v>59642</v>
      </c>
      <c r="E353" t="s">
        <v>57</v>
      </c>
    </row>
    <row r="354" spans="1:5" x14ac:dyDescent="0.35">
      <c r="A354" t="str">
        <f t="shared" si="7"/>
        <v>C:/Users/WThaman/PycharmProjects/usgs/dist/res.volume.1943.lcragage\mpl-data\fonts\pdfcorefonts</v>
      </c>
      <c r="B354" t="str">
        <f>HYPERLINK("C:/Users/WThaman/PycharmProjects/usgs/dist/res.volume.1943.lcragage\mpl-data\fonts\pdfcorefonts\Times-Italic.afm", "Times-Italic.afm")</f>
        <v>Times-Italic.afm</v>
      </c>
      <c r="C354" t="s">
        <v>19</v>
      </c>
      <c r="D354">
        <v>66328</v>
      </c>
      <c r="E354" t="s">
        <v>57</v>
      </c>
    </row>
    <row r="355" spans="1:5" x14ac:dyDescent="0.35">
      <c r="A355" t="str">
        <f t="shared" si="7"/>
        <v>C:/Users/WThaman/PycharmProjects/usgs/dist/res.volume.1943.lcragage\mpl-data\fonts\pdfcorefonts</v>
      </c>
      <c r="B355" t="str">
        <f>HYPERLINK("C:/Users/WThaman/PycharmProjects/usgs/dist/res.volume.1943.lcragage\mpl-data\fonts\pdfcorefonts\Times-Roman.afm", "Times-Roman.afm")</f>
        <v>Times-Roman.afm</v>
      </c>
      <c r="C355" t="s">
        <v>19</v>
      </c>
      <c r="D355">
        <v>60460</v>
      </c>
      <c r="E355" t="s">
        <v>57</v>
      </c>
    </row>
    <row r="356" spans="1:5" x14ac:dyDescent="0.35">
      <c r="A356" t="str">
        <f t="shared" si="7"/>
        <v>C:/Users/WThaman/PycharmProjects/usgs/dist/res.volume.1943.lcragage\mpl-data\fonts\pdfcorefonts</v>
      </c>
      <c r="B356" t="str">
        <f>HYPERLINK("C:/Users/WThaman/PycharmProjects/usgs/dist/res.volume.1943.lcragage\mpl-data\fonts\pdfcorefonts\ZapfDingbats.afm", "ZapfDingbats.afm")</f>
        <v>ZapfDingbats.afm</v>
      </c>
      <c r="C356" t="s">
        <v>19</v>
      </c>
      <c r="D356">
        <v>9527</v>
      </c>
      <c r="E356" t="s">
        <v>57</v>
      </c>
    </row>
    <row r="357" spans="1:5" x14ac:dyDescent="0.35">
      <c r="A357" t="str">
        <f t="shared" ref="A357:A395" si="8">HYPERLINK("C:/Users/WThaman/PycharmProjects/usgs/dist/res.volume.1943.lcragage\mpl-data\fonts\ttf")</f>
        <v>C:/Users/WThaman/PycharmProjects/usgs/dist/res.volume.1943.lcragage\mpl-data\fonts\ttf</v>
      </c>
      <c r="B357" t="str">
        <f>HYPERLINK("C:/Users/WThaman/PycharmProjects/usgs/dist/res.volume.1943.lcragage\mpl-data\fonts\ttf\cmb10.ttf", "cmb10.ttf")</f>
        <v>cmb10.ttf</v>
      </c>
      <c r="C357" t="s">
        <v>20</v>
      </c>
      <c r="D357">
        <v>25680</v>
      </c>
      <c r="E357" t="s">
        <v>57</v>
      </c>
    </row>
    <row r="358" spans="1:5" x14ac:dyDescent="0.35">
      <c r="A358" t="str">
        <f t="shared" si="8"/>
        <v>C:/Users/WThaman/PycharmProjects/usgs/dist/res.volume.1943.lcragage\mpl-data\fonts\ttf</v>
      </c>
      <c r="B358" t="str">
        <f>HYPERLINK("C:/Users/WThaman/PycharmProjects/usgs/dist/res.volume.1943.lcragage\mpl-data\fonts\ttf\cmex10.ttf", "cmex10.ttf")</f>
        <v>cmex10.ttf</v>
      </c>
      <c r="C358" t="s">
        <v>20</v>
      </c>
      <c r="D358">
        <v>21092</v>
      </c>
      <c r="E358" t="s">
        <v>57</v>
      </c>
    </row>
    <row r="359" spans="1:5" x14ac:dyDescent="0.35">
      <c r="A359" t="str">
        <f t="shared" si="8"/>
        <v>C:/Users/WThaman/PycharmProjects/usgs/dist/res.volume.1943.lcragage\mpl-data\fonts\ttf</v>
      </c>
      <c r="B359" t="str">
        <f>HYPERLINK("C:/Users/WThaman/PycharmProjects/usgs/dist/res.volume.1943.lcragage\mpl-data\fonts\ttf\cmmi10.ttf", "cmmi10.ttf")</f>
        <v>cmmi10.ttf</v>
      </c>
      <c r="C359" t="s">
        <v>20</v>
      </c>
      <c r="D359">
        <v>32560</v>
      </c>
      <c r="E359" t="s">
        <v>57</v>
      </c>
    </row>
    <row r="360" spans="1:5" x14ac:dyDescent="0.35">
      <c r="A360" t="str">
        <f t="shared" si="8"/>
        <v>C:/Users/WThaman/PycharmProjects/usgs/dist/res.volume.1943.lcragage\mpl-data\fonts\ttf</v>
      </c>
      <c r="B360" t="str">
        <f>HYPERLINK("C:/Users/WThaman/PycharmProjects/usgs/dist/res.volume.1943.lcragage\mpl-data\fonts\ttf\cmr10.ttf", "cmr10.ttf")</f>
        <v>cmr10.ttf</v>
      </c>
      <c r="C360" t="s">
        <v>20</v>
      </c>
      <c r="D360">
        <v>26348</v>
      </c>
      <c r="E360" t="s">
        <v>57</v>
      </c>
    </row>
    <row r="361" spans="1:5" x14ac:dyDescent="0.35">
      <c r="A361" t="str">
        <f t="shared" si="8"/>
        <v>C:/Users/WThaman/PycharmProjects/usgs/dist/res.volume.1943.lcragage\mpl-data\fonts\ttf</v>
      </c>
      <c r="B361" t="str">
        <f>HYPERLINK("C:/Users/WThaman/PycharmProjects/usgs/dist/res.volume.1943.lcragage\mpl-data\fonts\ttf\cmss10.ttf", "cmss10.ttf")</f>
        <v>cmss10.ttf</v>
      </c>
      <c r="C361" t="s">
        <v>20</v>
      </c>
      <c r="D361">
        <v>20376</v>
      </c>
      <c r="E361" t="s">
        <v>57</v>
      </c>
    </row>
    <row r="362" spans="1:5" x14ac:dyDescent="0.35">
      <c r="A362" t="str">
        <f t="shared" si="8"/>
        <v>C:/Users/WThaman/PycharmProjects/usgs/dist/res.volume.1943.lcragage\mpl-data\fonts\ttf</v>
      </c>
      <c r="B362" t="str">
        <f>HYPERLINK("C:/Users/WThaman/PycharmProjects/usgs/dist/res.volume.1943.lcragage\mpl-data\fonts\ttf\cmsy10.ttf", "cmsy10.ttf")</f>
        <v>cmsy10.ttf</v>
      </c>
      <c r="C362" t="s">
        <v>20</v>
      </c>
      <c r="D362">
        <v>29396</v>
      </c>
      <c r="E362" t="s">
        <v>57</v>
      </c>
    </row>
    <row r="363" spans="1:5" x14ac:dyDescent="0.35">
      <c r="A363" t="str">
        <f t="shared" si="8"/>
        <v>C:/Users/WThaman/PycharmProjects/usgs/dist/res.volume.1943.lcragage\mpl-data\fonts\ttf</v>
      </c>
      <c r="B363" t="str">
        <f>HYPERLINK("C:/Users/WThaman/PycharmProjects/usgs/dist/res.volume.1943.lcragage\mpl-data\fonts\ttf\cmtt10.ttf", "cmtt10.ttf")</f>
        <v>cmtt10.ttf</v>
      </c>
      <c r="C363" t="s">
        <v>20</v>
      </c>
      <c r="D363">
        <v>28136</v>
      </c>
      <c r="E363" t="s">
        <v>57</v>
      </c>
    </row>
    <row r="364" spans="1:5" x14ac:dyDescent="0.35">
      <c r="A364" t="str">
        <f t="shared" si="8"/>
        <v>C:/Users/WThaman/PycharmProjects/usgs/dist/res.volume.1943.lcragage\mpl-data\fonts\ttf</v>
      </c>
      <c r="B364" t="str">
        <f>HYPERLINK("C:/Users/WThaman/PycharmProjects/usgs/dist/res.volume.1943.lcragage\mpl-data\fonts\ttf\DejaVuSans-Bold.ttf", "DejaVuSans-Bold.ttf")</f>
        <v>DejaVuSans-Bold.ttf</v>
      </c>
      <c r="C364" t="s">
        <v>20</v>
      </c>
      <c r="D364">
        <v>704128</v>
      </c>
      <c r="E364" t="s">
        <v>58</v>
      </c>
    </row>
    <row r="365" spans="1:5" x14ac:dyDescent="0.35">
      <c r="A365" t="str">
        <f t="shared" si="8"/>
        <v>C:/Users/WThaman/PycharmProjects/usgs/dist/res.volume.1943.lcragage\mpl-data\fonts\ttf</v>
      </c>
      <c r="B365" t="str">
        <f>HYPERLINK("C:/Users/WThaman/PycharmProjects/usgs/dist/res.volume.1943.lcragage\mpl-data\fonts\ttf\DejaVuSans-BoldOblique.ttf", "DejaVuSans-BoldOblique.ttf")</f>
        <v>DejaVuSans-BoldOblique.ttf</v>
      </c>
      <c r="C365" t="s">
        <v>20</v>
      </c>
      <c r="D365">
        <v>641720</v>
      </c>
      <c r="E365" t="s">
        <v>58</v>
      </c>
    </row>
    <row r="366" spans="1:5" x14ac:dyDescent="0.35">
      <c r="A366" t="str">
        <f t="shared" si="8"/>
        <v>C:/Users/WThaman/PycharmProjects/usgs/dist/res.volume.1943.lcragage\mpl-data\fonts\ttf</v>
      </c>
      <c r="B366" t="str">
        <f>HYPERLINK("C:/Users/WThaman/PycharmProjects/usgs/dist/res.volume.1943.lcragage\mpl-data\fonts\ttf\DejaVuSans-Oblique.ttf", "DejaVuSans-Oblique.ttf")</f>
        <v>DejaVuSans-Oblique.ttf</v>
      </c>
      <c r="C366" t="s">
        <v>20</v>
      </c>
      <c r="D366">
        <v>633840</v>
      </c>
      <c r="E366" t="s">
        <v>58</v>
      </c>
    </row>
    <row r="367" spans="1:5" x14ac:dyDescent="0.35">
      <c r="A367" t="str">
        <f t="shared" si="8"/>
        <v>C:/Users/WThaman/PycharmProjects/usgs/dist/res.volume.1943.lcragage\mpl-data\fonts\ttf</v>
      </c>
      <c r="B367" t="str">
        <f>HYPERLINK("C:/Users/WThaman/PycharmProjects/usgs/dist/res.volume.1943.lcragage\mpl-data\fonts\ttf\DejaVuSans.ttf", "DejaVuSans.ttf")</f>
        <v>DejaVuSans.ttf</v>
      </c>
      <c r="C367" t="s">
        <v>20</v>
      </c>
      <c r="D367">
        <v>756072</v>
      </c>
      <c r="E367" t="s">
        <v>58</v>
      </c>
    </row>
    <row r="368" spans="1:5" x14ac:dyDescent="0.35">
      <c r="A368" t="str">
        <f t="shared" si="8"/>
        <v>C:/Users/WThaman/PycharmProjects/usgs/dist/res.volume.1943.lcragage\mpl-data\fonts\ttf</v>
      </c>
      <c r="B368" t="str">
        <f>HYPERLINK("C:/Users/WThaman/PycharmProjects/usgs/dist/res.volume.1943.lcragage\mpl-data\fonts\ttf\DejaVuSansDisplay.ttf", "DejaVuSansDisplay.ttf")</f>
        <v>DejaVuSansDisplay.ttf</v>
      </c>
      <c r="C368" t="s">
        <v>20</v>
      </c>
      <c r="D368">
        <v>25712</v>
      </c>
      <c r="E368" t="s">
        <v>58</v>
      </c>
    </row>
    <row r="369" spans="1:5" x14ac:dyDescent="0.35">
      <c r="A369" t="str">
        <f t="shared" si="8"/>
        <v>C:/Users/WThaman/PycharmProjects/usgs/dist/res.volume.1943.lcragage\mpl-data\fonts\ttf</v>
      </c>
      <c r="B369" t="str">
        <f>HYPERLINK("C:/Users/WThaman/PycharmProjects/usgs/dist/res.volume.1943.lcragage\mpl-data\fonts\ttf\DejaVuSansMono-Bold.ttf", "DejaVuSansMono-Bold.ttf")</f>
        <v>DejaVuSansMono-Bold.ttf</v>
      </c>
      <c r="C369" t="s">
        <v>20</v>
      </c>
      <c r="D369">
        <v>331536</v>
      </c>
      <c r="E369" t="s">
        <v>58</v>
      </c>
    </row>
    <row r="370" spans="1:5" x14ac:dyDescent="0.35">
      <c r="A370" t="str">
        <f t="shared" si="8"/>
        <v>C:/Users/WThaman/PycharmProjects/usgs/dist/res.volume.1943.lcragage\mpl-data\fonts\ttf</v>
      </c>
      <c r="B370" t="str">
        <f>HYPERLINK("C:/Users/WThaman/PycharmProjects/usgs/dist/res.volume.1943.lcragage\mpl-data\fonts\ttf\DejaVuSansMono-BoldOblique.ttf", "DejaVuSansMono-BoldOblique.ttf")</f>
        <v>DejaVuSansMono-BoldOblique.ttf</v>
      </c>
      <c r="C370" t="s">
        <v>20</v>
      </c>
      <c r="D370">
        <v>253116</v>
      </c>
      <c r="E370" t="s">
        <v>58</v>
      </c>
    </row>
    <row r="371" spans="1:5" x14ac:dyDescent="0.35">
      <c r="A371" t="str">
        <f t="shared" si="8"/>
        <v>C:/Users/WThaman/PycharmProjects/usgs/dist/res.volume.1943.lcragage\mpl-data\fonts\ttf</v>
      </c>
      <c r="B371" t="str">
        <f>HYPERLINK("C:/Users/WThaman/PycharmProjects/usgs/dist/res.volume.1943.lcragage\mpl-data\fonts\ttf\DejaVuSansMono-Oblique.ttf", "DejaVuSansMono-Oblique.ttf")</f>
        <v>DejaVuSansMono-Oblique.ttf</v>
      </c>
      <c r="C371" t="s">
        <v>20</v>
      </c>
      <c r="D371">
        <v>251472</v>
      </c>
      <c r="E371" t="s">
        <v>58</v>
      </c>
    </row>
    <row r="372" spans="1:5" x14ac:dyDescent="0.35">
      <c r="A372" t="str">
        <f t="shared" si="8"/>
        <v>C:/Users/WThaman/PycharmProjects/usgs/dist/res.volume.1943.lcragage\mpl-data\fonts\ttf</v>
      </c>
      <c r="B372" t="str">
        <f>HYPERLINK("C:/Users/WThaman/PycharmProjects/usgs/dist/res.volume.1943.lcragage\mpl-data\fonts\ttf\DejaVuSansMono.ttf", "DejaVuSansMono.ttf")</f>
        <v>DejaVuSansMono.ttf</v>
      </c>
      <c r="C372" t="s">
        <v>20</v>
      </c>
      <c r="D372">
        <v>340240</v>
      </c>
      <c r="E372" t="s">
        <v>58</v>
      </c>
    </row>
    <row r="373" spans="1:5" x14ac:dyDescent="0.35">
      <c r="A373" t="str">
        <f t="shared" si="8"/>
        <v>C:/Users/WThaman/PycharmProjects/usgs/dist/res.volume.1943.lcragage\mpl-data\fonts\ttf</v>
      </c>
      <c r="B373" t="str">
        <f>HYPERLINK("C:/Users/WThaman/PycharmProjects/usgs/dist/res.volume.1943.lcragage\mpl-data\fonts\ttf\DejaVuSerif-Bold.ttf", "DejaVuSerif-Bold.ttf")</f>
        <v>DejaVuSerif-Bold.ttf</v>
      </c>
      <c r="C373" t="s">
        <v>20</v>
      </c>
      <c r="D373">
        <v>355692</v>
      </c>
      <c r="E373" t="s">
        <v>58</v>
      </c>
    </row>
    <row r="374" spans="1:5" x14ac:dyDescent="0.35">
      <c r="A374" t="str">
        <f t="shared" si="8"/>
        <v>C:/Users/WThaman/PycharmProjects/usgs/dist/res.volume.1943.lcragage\mpl-data\fonts\ttf</v>
      </c>
      <c r="B374" t="str">
        <f>HYPERLINK("C:/Users/WThaman/PycharmProjects/usgs/dist/res.volume.1943.lcragage\mpl-data\fonts\ttf\DejaVuSerif-BoldItalic.ttf", "DejaVuSerif-BoldItalic.ttf")</f>
        <v>DejaVuSerif-BoldItalic.ttf</v>
      </c>
      <c r="C374" t="s">
        <v>20</v>
      </c>
      <c r="D374">
        <v>347064</v>
      </c>
      <c r="E374" t="s">
        <v>58</v>
      </c>
    </row>
    <row r="375" spans="1:5" x14ac:dyDescent="0.35">
      <c r="A375" t="str">
        <f t="shared" si="8"/>
        <v>C:/Users/WThaman/PycharmProjects/usgs/dist/res.volume.1943.lcragage\mpl-data\fonts\ttf</v>
      </c>
      <c r="B375" t="str">
        <f>HYPERLINK("C:/Users/WThaman/PycharmProjects/usgs/dist/res.volume.1943.lcragage\mpl-data\fonts\ttf\DejaVuSerif-Italic.ttf", "DejaVuSerif-Italic.ttf")</f>
        <v>DejaVuSerif-Italic.ttf</v>
      </c>
      <c r="C375" t="s">
        <v>20</v>
      </c>
      <c r="D375">
        <v>345612</v>
      </c>
      <c r="E375" t="s">
        <v>58</v>
      </c>
    </row>
    <row r="376" spans="1:5" x14ac:dyDescent="0.35">
      <c r="A376" t="str">
        <f t="shared" si="8"/>
        <v>C:/Users/WThaman/PycharmProjects/usgs/dist/res.volume.1943.lcragage\mpl-data\fonts\ttf</v>
      </c>
      <c r="B376" t="str">
        <f>HYPERLINK("C:/Users/WThaman/PycharmProjects/usgs/dist/res.volume.1943.lcragage\mpl-data\fonts\ttf\DejaVuSerif.ttf", "DejaVuSerif.ttf")</f>
        <v>DejaVuSerif.ttf</v>
      </c>
      <c r="C376" t="s">
        <v>20</v>
      </c>
      <c r="D376">
        <v>379740</v>
      </c>
      <c r="E376" t="s">
        <v>58</v>
      </c>
    </row>
    <row r="377" spans="1:5" x14ac:dyDescent="0.35">
      <c r="A377" t="str">
        <f t="shared" si="8"/>
        <v>C:/Users/WThaman/PycharmProjects/usgs/dist/res.volume.1943.lcragage\mpl-data\fonts\ttf</v>
      </c>
      <c r="B377" t="str">
        <f>HYPERLINK("C:/Users/WThaman/PycharmProjects/usgs/dist/res.volume.1943.lcragage\mpl-data\fonts\ttf\DejaVuSerifDisplay.ttf", "DejaVuSerifDisplay.ttf")</f>
        <v>DejaVuSerifDisplay.ttf</v>
      </c>
      <c r="C377" t="s">
        <v>20</v>
      </c>
      <c r="D377">
        <v>14300</v>
      </c>
      <c r="E377" t="s">
        <v>58</v>
      </c>
    </row>
    <row r="378" spans="1:5" x14ac:dyDescent="0.35">
      <c r="A378" t="str">
        <f t="shared" si="8"/>
        <v>C:/Users/WThaman/PycharmProjects/usgs/dist/res.volume.1943.lcragage\mpl-data\fonts\ttf</v>
      </c>
      <c r="B378" t="str">
        <f>HYPERLINK("C:/Users/WThaman/PycharmProjects/usgs/dist/res.volume.1943.lcragage\mpl-data\fonts\ttf\LICENSE_STIX", "LICENSE_STIX")</f>
        <v>LICENSE_STIX</v>
      </c>
      <c r="D378">
        <v>5475</v>
      </c>
      <c r="E378" t="s">
        <v>58</v>
      </c>
    </row>
    <row r="379" spans="1:5" x14ac:dyDescent="0.35">
      <c r="A379" t="str">
        <f t="shared" si="8"/>
        <v>C:/Users/WThaman/PycharmProjects/usgs/dist/res.volume.1943.lcragage\mpl-data\fonts\ttf</v>
      </c>
      <c r="B379" t="str">
        <f>HYPERLINK("C:/Users/WThaman/PycharmProjects/usgs/dist/res.volume.1943.lcragage\mpl-data\fonts\ttf\STIXGeneral.ttf", "STIXGeneral.ttf")</f>
        <v>STIXGeneral.ttf</v>
      </c>
      <c r="C379" t="s">
        <v>20</v>
      </c>
      <c r="D379">
        <v>448228</v>
      </c>
      <c r="E379" t="s">
        <v>58</v>
      </c>
    </row>
    <row r="380" spans="1:5" x14ac:dyDescent="0.35">
      <c r="A380" t="str">
        <f t="shared" si="8"/>
        <v>C:/Users/WThaman/PycharmProjects/usgs/dist/res.volume.1943.lcragage\mpl-data\fonts\ttf</v>
      </c>
      <c r="B380" t="str">
        <f>HYPERLINK("C:/Users/WThaman/PycharmProjects/usgs/dist/res.volume.1943.lcragage\mpl-data\fonts\ttf\STIXGeneralBol.ttf", "STIXGeneralBol.ttf")</f>
        <v>STIXGeneralBol.ttf</v>
      </c>
      <c r="C380" t="s">
        <v>20</v>
      </c>
      <c r="D380">
        <v>237360</v>
      </c>
      <c r="E380" t="s">
        <v>58</v>
      </c>
    </row>
    <row r="381" spans="1:5" x14ac:dyDescent="0.35">
      <c r="A381" t="str">
        <f t="shared" si="8"/>
        <v>C:/Users/WThaman/PycharmProjects/usgs/dist/res.volume.1943.lcragage\mpl-data\fonts\ttf</v>
      </c>
      <c r="B381" t="str">
        <f>HYPERLINK("C:/Users/WThaman/PycharmProjects/usgs/dist/res.volume.1943.lcragage\mpl-data\fonts\ttf\STIXGeneralBolIta.ttf", "STIXGeneralBolIta.ttf")</f>
        <v>STIXGeneralBolIta.ttf</v>
      </c>
      <c r="C381" t="s">
        <v>20</v>
      </c>
      <c r="D381">
        <v>181152</v>
      </c>
      <c r="E381" t="s">
        <v>58</v>
      </c>
    </row>
    <row r="382" spans="1:5" x14ac:dyDescent="0.35">
      <c r="A382" t="str">
        <f t="shared" si="8"/>
        <v>C:/Users/WThaman/PycharmProjects/usgs/dist/res.volume.1943.lcragage\mpl-data\fonts\ttf</v>
      </c>
      <c r="B382" t="str">
        <f>HYPERLINK("C:/Users/WThaman/PycharmProjects/usgs/dist/res.volume.1943.lcragage\mpl-data\fonts\ttf\STIXGeneralItalic.ttf", "STIXGeneralItalic.ttf")</f>
        <v>STIXGeneralItalic.ttf</v>
      </c>
      <c r="C382" t="s">
        <v>20</v>
      </c>
      <c r="D382">
        <v>175040</v>
      </c>
      <c r="E382" t="s">
        <v>58</v>
      </c>
    </row>
    <row r="383" spans="1:5" x14ac:dyDescent="0.35">
      <c r="A383" t="str">
        <f t="shared" si="8"/>
        <v>C:/Users/WThaman/PycharmProjects/usgs/dist/res.volume.1943.lcragage\mpl-data\fonts\ttf</v>
      </c>
      <c r="B383" t="str">
        <f>HYPERLINK("C:/Users/WThaman/PycharmProjects/usgs/dist/res.volume.1943.lcragage\mpl-data\fonts\ttf\STIXNonUni.ttf", "STIXNonUni.ttf")</f>
        <v>STIXNonUni.ttf</v>
      </c>
      <c r="C383" t="s">
        <v>20</v>
      </c>
      <c r="D383">
        <v>59108</v>
      </c>
      <c r="E383" t="s">
        <v>58</v>
      </c>
    </row>
    <row r="384" spans="1:5" x14ac:dyDescent="0.35">
      <c r="A384" t="str">
        <f t="shared" si="8"/>
        <v>C:/Users/WThaman/PycharmProjects/usgs/dist/res.volume.1943.lcragage\mpl-data\fonts\ttf</v>
      </c>
      <c r="B384" t="str">
        <f>HYPERLINK("C:/Users/WThaman/PycharmProjects/usgs/dist/res.volume.1943.lcragage\mpl-data\fonts\ttf\STIXNonUniBol.ttf", "STIXNonUniBol.ttf")</f>
        <v>STIXNonUniBol.ttf</v>
      </c>
      <c r="C384" t="s">
        <v>20</v>
      </c>
      <c r="D384">
        <v>30512</v>
      </c>
      <c r="E384" t="s">
        <v>58</v>
      </c>
    </row>
    <row r="385" spans="1:5" x14ac:dyDescent="0.35">
      <c r="A385" t="str">
        <f t="shared" si="8"/>
        <v>C:/Users/WThaman/PycharmProjects/usgs/dist/res.volume.1943.lcragage\mpl-data\fonts\ttf</v>
      </c>
      <c r="B385" t="str">
        <f>HYPERLINK("C:/Users/WThaman/PycharmProjects/usgs/dist/res.volume.1943.lcragage\mpl-data\fonts\ttf\STIXNonUniBolIta.ttf", "STIXNonUniBolIta.ttf")</f>
        <v>STIXNonUniBolIta.ttf</v>
      </c>
      <c r="C385" t="s">
        <v>20</v>
      </c>
      <c r="D385">
        <v>41272</v>
      </c>
      <c r="E385" t="s">
        <v>58</v>
      </c>
    </row>
    <row r="386" spans="1:5" x14ac:dyDescent="0.35">
      <c r="A386" t="str">
        <f t="shared" si="8"/>
        <v>C:/Users/WThaman/PycharmProjects/usgs/dist/res.volume.1943.lcragage\mpl-data\fonts\ttf</v>
      </c>
      <c r="B386" t="str">
        <f>HYPERLINK("C:/Users/WThaman/PycharmProjects/usgs/dist/res.volume.1943.lcragage\mpl-data\fonts\ttf\STIXNonUniIta.ttf", "STIXNonUniIta.ttf")</f>
        <v>STIXNonUniIta.ttf</v>
      </c>
      <c r="C386" t="s">
        <v>20</v>
      </c>
      <c r="D386">
        <v>46752</v>
      </c>
      <c r="E386" t="s">
        <v>58</v>
      </c>
    </row>
    <row r="387" spans="1:5" x14ac:dyDescent="0.35">
      <c r="A387" t="str">
        <f t="shared" si="8"/>
        <v>C:/Users/WThaman/PycharmProjects/usgs/dist/res.volume.1943.lcragage\mpl-data\fonts\ttf</v>
      </c>
      <c r="B387" t="str">
        <f>HYPERLINK("C:/Users/WThaman/PycharmProjects/usgs/dist/res.volume.1943.lcragage\mpl-data\fonts\ttf\STIXSizFiveSymReg.ttf", "STIXSizFiveSymReg.ttf")</f>
        <v>STIXSizFiveSymReg.ttf</v>
      </c>
      <c r="C387" t="s">
        <v>20</v>
      </c>
      <c r="D387">
        <v>13656</v>
      </c>
      <c r="E387" t="s">
        <v>58</v>
      </c>
    </row>
    <row r="388" spans="1:5" x14ac:dyDescent="0.35">
      <c r="A388" t="str">
        <f t="shared" si="8"/>
        <v>C:/Users/WThaman/PycharmProjects/usgs/dist/res.volume.1943.lcragage\mpl-data\fonts\ttf</v>
      </c>
      <c r="B388" t="str">
        <f>HYPERLINK("C:/Users/WThaman/PycharmProjects/usgs/dist/res.volume.1943.lcragage\mpl-data\fonts\ttf\STIXSizFourSymBol.ttf", "STIXSizFourSymBol.ttf")</f>
        <v>STIXSizFourSymBol.ttf</v>
      </c>
      <c r="C388" t="s">
        <v>20</v>
      </c>
      <c r="D388">
        <v>12228</v>
      </c>
      <c r="E388" t="s">
        <v>58</v>
      </c>
    </row>
    <row r="389" spans="1:5" x14ac:dyDescent="0.35">
      <c r="A389" t="str">
        <f t="shared" si="8"/>
        <v>C:/Users/WThaman/PycharmProjects/usgs/dist/res.volume.1943.lcragage\mpl-data\fonts\ttf</v>
      </c>
      <c r="B389" t="str">
        <f>HYPERLINK("C:/Users/WThaman/PycharmProjects/usgs/dist/res.volume.1943.lcragage\mpl-data\fonts\ttf\STIXSizFourSymReg.ttf", "STIXSizFourSymReg.ttf")</f>
        <v>STIXSizFourSymReg.ttf</v>
      </c>
      <c r="C389" t="s">
        <v>20</v>
      </c>
      <c r="D389">
        <v>15972</v>
      </c>
      <c r="E389" t="s">
        <v>58</v>
      </c>
    </row>
    <row r="390" spans="1:5" x14ac:dyDescent="0.35">
      <c r="A390" t="str">
        <f t="shared" si="8"/>
        <v>C:/Users/WThaman/PycharmProjects/usgs/dist/res.volume.1943.lcragage\mpl-data\fonts\ttf</v>
      </c>
      <c r="B390" t="str">
        <f>HYPERLINK("C:/Users/WThaman/PycharmProjects/usgs/dist/res.volume.1943.lcragage\mpl-data\fonts\ttf\STIXSizOneSymBol.ttf", "STIXSizOneSymBol.ttf")</f>
        <v>STIXSizOneSymBol.ttf</v>
      </c>
      <c r="C390" t="s">
        <v>20</v>
      </c>
      <c r="D390">
        <v>12556</v>
      </c>
      <c r="E390" t="s">
        <v>58</v>
      </c>
    </row>
    <row r="391" spans="1:5" x14ac:dyDescent="0.35">
      <c r="A391" t="str">
        <f t="shared" si="8"/>
        <v>C:/Users/WThaman/PycharmProjects/usgs/dist/res.volume.1943.lcragage\mpl-data\fonts\ttf</v>
      </c>
      <c r="B391" t="str">
        <f>HYPERLINK("C:/Users/WThaman/PycharmProjects/usgs/dist/res.volume.1943.lcragage\mpl-data\fonts\ttf\STIXSizOneSymReg.ttf", "STIXSizOneSymReg.ttf")</f>
        <v>STIXSizOneSymReg.ttf</v>
      </c>
      <c r="C391" t="s">
        <v>20</v>
      </c>
      <c r="D391">
        <v>19760</v>
      </c>
      <c r="E391" t="s">
        <v>58</v>
      </c>
    </row>
    <row r="392" spans="1:5" x14ac:dyDescent="0.35">
      <c r="A392" t="str">
        <f t="shared" si="8"/>
        <v>C:/Users/WThaman/PycharmProjects/usgs/dist/res.volume.1943.lcragage\mpl-data\fonts\ttf</v>
      </c>
      <c r="B392" t="str">
        <f>HYPERLINK("C:/Users/WThaman/PycharmProjects/usgs/dist/res.volume.1943.lcragage\mpl-data\fonts\ttf\STIXSizThreeSymBol.ttf", "STIXSizThreeSymBol.ttf")</f>
        <v>STIXSizThreeSymBol.ttf</v>
      </c>
      <c r="C392" t="s">
        <v>20</v>
      </c>
      <c r="D392">
        <v>12192</v>
      </c>
      <c r="E392" t="s">
        <v>58</v>
      </c>
    </row>
    <row r="393" spans="1:5" x14ac:dyDescent="0.35">
      <c r="A393" t="str">
        <f t="shared" si="8"/>
        <v>C:/Users/WThaman/PycharmProjects/usgs/dist/res.volume.1943.lcragage\mpl-data\fonts\ttf</v>
      </c>
      <c r="B393" t="str">
        <f>HYPERLINK("C:/Users/WThaman/PycharmProjects/usgs/dist/res.volume.1943.lcragage\mpl-data\fonts\ttf\STIXSizThreeSymReg.ttf", "STIXSizThreeSymReg.ttf")</f>
        <v>STIXSizThreeSymReg.ttf</v>
      </c>
      <c r="C393" t="s">
        <v>20</v>
      </c>
      <c r="D393">
        <v>15836</v>
      </c>
      <c r="E393" t="s">
        <v>58</v>
      </c>
    </row>
    <row r="394" spans="1:5" x14ac:dyDescent="0.35">
      <c r="A394" t="str">
        <f t="shared" si="8"/>
        <v>C:/Users/WThaman/PycharmProjects/usgs/dist/res.volume.1943.lcragage\mpl-data\fonts\ttf</v>
      </c>
      <c r="B394" t="str">
        <f>HYPERLINK("C:/Users/WThaman/PycharmProjects/usgs/dist/res.volume.1943.lcragage\mpl-data\fonts\ttf\STIXSizTwoSymBol.ttf", "STIXSizTwoSymBol.ttf")</f>
        <v>STIXSizTwoSymBol.ttf</v>
      </c>
      <c r="C394" t="s">
        <v>20</v>
      </c>
      <c r="D394">
        <v>12116</v>
      </c>
      <c r="E394" t="s">
        <v>58</v>
      </c>
    </row>
    <row r="395" spans="1:5" x14ac:dyDescent="0.35">
      <c r="A395" t="str">
        <f t="shared" si="8"/>
        <v>C:/Users/WThaman/PycharmProjects/usgs/dist/res.volume.1943.lcragage\mpl-data\fonts\ttf</v>
      </c>
      <c r="B395" t="str">
        <f>HYPERLINK("C:/Users/WThaman/PycharmProjects/usgs/dist/res.volume.1943.lcragage\mpl-data\fonts\ttf\STIXSizTwoSymReg.ttf", "STIXSizTwoSymReg.ttf")</f>
        <v>STIXSizTwoSymReg.ttf</v>
      </c>
      <c r="C395" t="s">
        <v>20</v>
      </c>
      <c r="D395">
        <v>15704</v>
      </c>
      <c r="E395" t="s">
        <v>58</v>
      </c>
    </row>
    <row r="396" spans="1:5" x14ac:dyDescent="0.35">
      <c r="A396" t="str">
        <f t="shared" ref="A396:A427" si="9">HYPERLINK("C:/Users/WThaman/PycharmProjects/usgs/dist/res.volume.1943.lcragage\mpl-data\images")</f>
        <v>C:/Users/WThaman/PycharmProjects/usgs/dist/res.volume.1943.lcragage\mpl-data\images</v>
      </c>
      <c r="B396" t="str">
        <f>HYPERLINK("C:/Users/WThaman/PycharmProjects/usgs/dist/res.volume.1943.lcragage\mpl-data\images\back.gif", "back.gif")</f>
        <v>back.gif</v>
      </c>
      <c r="C396" t="s">
        <v>21</v>
      </c>
      <c r="D396">
        <v>608</v>
      </c>
      <c r="E396" t="s">
        <v>58</v>
      </c>
    </row>
    <row r="397" spans="1:5" x14ac:dyDescent="0.35">
      <c r="A397" t="str">
        <f t="shared" si="9"/>
        <v>C:/Users/WThaman/PycharmProjects/usgs/dist/res.volume.1943.lcragage\mpl-data\images</v>
      </c>
      <c r="B397" t="str">
        <f>HYPERLINK("C:/Users/WThaman/PycharmProjects/usgs/dist/res.volume.1943.lcragage\mpl-data\images\back.pdf", "back.pdf")</f>
        <v>back.pdf</v>
      </c>
      <c r="C397" t="s">
        <v>22</v>
      </c>
      <c r="D397">
        <v>1623</v>
      </c>
      <c r="E397" t="s">
        <v>58</v>
      </c>
    </row>
    <row r="398" spans="1:5" x14ac:dyDescent="0.35">
      <c r="A398" t="str">
        <f t="shared" si="9"/>
        <v>C:/Users/WThaman/PycharmProjects/usgs/dist/res.volume.1943.lcragage\mpl-data\images</v>
      </c>
      <c r="B398" t="str">
        <f>HYPERLINK("C:/Users/WThaman/PycharmProjects/usgs/dist/res.volume.1943.lcragage\mpl-data\images\back.png", "back.png")</f>
        <v>back.png</v>
      </c>
      <c r="C398" t="s">
        <v>15</v>
      </c>
      <c r="D398">
        <v>380</v>
      </c>
      <c r="E398" t="s">
        <v>58</v>
      </c>
    </row>
    <row r="399" spans="1:5" x14ac:dyDescent="0.35">
      <c r="A399" t="str">
        <f t="shared" si="9"/>
        <v>C:/Users/WThaman/PycharmProjects/usgs/dist/res.volume.1943.lcragage\mpl-data\images</v>
      </c>
      <c r="B399" t="str">
        <f>HYPERLINK("C:/Users/WThaman/PycharmProjects/usgs/dist/res.volume.1943.lcragage\mpl-data\images\back.svg", "back.svg")</f>
        <v>back.svg</v>
      </c>
      <c r="C399" t="s">
        <v>23</v>
      </c>
      <c r="D399">
        <v>1512</v>
      </c>
      <c r="E399" t="s">
        <v>59</v>
      </c>
    </row>
    <row r="400" spans="1:5" x14ac:dyDescent="0.35">
      <c r="A400" t="str">
        <f t="shared" si="9"/>
        <v>C:/Users/WThaman/PycharmProjects/usgs/dist/res.volume.1943.lcragage\mpl-data\images</v>
      </c>
      <c r="B400" t="str">
        <f>HYPERLINK("C:/Users/WThaman/PycharmProjects/usgs/dist/res.volume.1943.lcragage\mpl-data\images\back_large.gif", "back_large.gif")</f>
        <v>back_large.gif</v>
      </c>
      <c r="C400" t="s">
        <v>21</v>
      </c>
      <c r="D400">
        <v>799</v>
      </c>
      <c r="E400" t="s">
        <v>58</v>
      </c>
    </row>
    <row r="401" spans="1:5" x14ac:dyDescent="0.35">
      <c r="A401" t="str">
        <f t="shared" si="9"/>
        <v>C:/Users/WThaman/PycharmProjects/usgs/dist/res.volume.1943.lcragage\mpl-data\images</v>
      </c>
      <c r="B401" t="str">
        <f>HYPERLINK("C:/Users/WThaman/PycharmProjects/usgs/dist/res.volume.1943.lcragage\mpl-data\images\back_large.png", "back_large.png")</f>
        <v>back_large.png</v>
      </c>
      <c r="C401" t="s">
        <v>15</v>
      </c>
      <c r="D401">
        <v>620</v>
      </c>
      <c r="E401" t="s">
        <v>58</v>
      </c>
    </row>
    <row r="402" spans="1:5" x14ac:dyDescent="0.35">
      <c r="A402" t="str">
        <f t="shared" si="9"/>
        <v>C:/Users/WThaman/PycharmProjects/usgs/dist/res.volume.1943.lcragage\mpl-data\images</v>
      </c>
      <c r="B402" t="str">
        <f>HYPERLINK("C:/Users/WThaman/PycharmProjects/usgs/dist/res.volume.1943.lcragage\mpl-data\images\filesave.gif", "filesave.gif")</f>
        <v>filesave.gif</v>
      </c>
      <c r="C402" t="s">
        <v>21</v>
      </c>
      <c r="D402">
        <v>723</v>
      </c>
      <c r="E402" t="s">
        <v>58</v>
      </c>
    </row>
    <row r="403" spans="1:5" x14ac:dyDescent="0.35">
      <c r="A403" t="str">
        <f t="shared" si="9"/>
        <v>C:/Users/WThaman/PycharmProjects/usgs/dist/res.volume.1943.lcragage\mpl-data\images</v>
      </c>
      <c r="B403" t="str">
        <f>HYPERLINK("C:/Users/WThaman/PycharmProjects/usgs/dist/res.volume.1943.lcragage\mpl-data\images\filesave.pdf", "filesave.pdf")</f>
        <v>filesave.pdf</v>
      </c>
      <c r="C403" t="s">
        <v>22</v>
      </c>
      <c r="D403">
        <v>1734</v>
      </c>
      <c r="E403" t="s">
        <v>58</v>
      </c>
    </row>
    <row r="404" spans="1:5" x14ac:dyDescent="0.35">
      <c r="A404" t="str">
        <f t="shared" si="9"/>
        <v>C:/Users/WThaman/PycharmProjects/usgs/dist/res.volume.1943.lcragage\mpl-data\images</v>
      </c>
      <c r="B404" t="str">
        <f>HYPERLINK("C:/Users/WThaman/PycharmProjects/usgs/dist/res.volume.1943.lcragage\mpl-data\images\filesave.png", "filesave.png")</f>
        <v>filesave.png</v>
      </c>
      <c r="C404" t="s">
        <v>15</v>
      </c>
      <c r="D404">
        <v>458</v>
      </c>
      <c r="E404" t="s">
        <v>58</v>
      </c>
    </row>
    <row r="405" spans="1:5" x14ac:dyDescent="0.35">
      <c r="A405" t="str">
        <f t="shared" si="9"/>
        <v>C:/Users/WThaman/PycharmProjects/usgs/dist/res.volume.1943.lcragage\mpl-data\images</v>
      </c>
      <c r="B405" t="str">
        <f>HYPERLINK("C:/Users/WThaman/PycharmProjects/usgs/dist/res.volume.1943.lcragage\mpl-data\images\filesave.svg", "filesave.svg")</f>
        <v>filesave.svg</v>
      </c>
      <c r="C405" t="s">
        <v>23</v>
      </c>
      <c r="D405">
        <v>2029</v>
      </c>
      <c r="E405" t="s">
        <v>59</v>
      </c>
    </row>
    <row r="406" spans="1:5" x14ac:dyDescent="0.35">
      <c r="A406" t="str">
        <f t="shared" si="9"/>
        <v>C:/Users/WThaman/PycharmProjects/usgs/dist/res.volume.1943.lcragage\mpl-data\images</v>
      </c>
      <c r="B406" t="str">
        <f>HYPERLINK("C:/Users/WThaman/PycharmProjects/usgs/dist/res.volume.1943.lcragage\mpl-data\images\filesave_large.gif", "filesave_large.gif")</f>
        <v>filesave_large.gif</v>
      </c>
      <c r="C406" t="s">
        <v>21</v>
      </c>
      <c r="D406">
        <v>1498</v>
      </c>
      <c r="E406" t="s">
        <v>58</v>
      </c>
    </row>
    <row r="407" spans="1:5" x14ac:dyDescent="0.35">
      <c r="A407" t="str">
        <f t="shared" si="9"/>
        <v>C:/Users/WThaman/PycharmProjects/usgs/dist/res.volume.1943.lcragage\mpl-data\images</v>
      </c>
      <c r="B407" t="str">
        <f>HYPERLINK("C:/Users/WThaman/PycharmProjects/usgs/dist/res.volume.1943.lcragage\mpl-data\images\filesave_large.png", "filesave_large.png")</f>
        <v>filesave_large.png</v>
      </c>
      <c r="C407" t="s">
        <v>15</v>
      </c>
      <c r="D407">
        <v>720</v>
      </c>
      <c r="E407" t="s">
        <v>58</v>
      </c>
    </row>
    <row r="408" spans="1:5" x14ac:dyDescent="0.35">
      <c r="A408" t="str">
        <f t="shared" si="9"/>
        <v>C:/Users/WThaman/PycharmProjects/usgs/dist/res.volume.1943.lcragage\mpl-data\images</v>
      </c>
      <c r="B408" t="str">
        <f>HYPERLINK("C:/Users/WThaman/PycharmProjects/usgs/dist/res.volume.1943.lcragage\mpl-data\images\forward.gif", "forward.gif")</f>
        <v>forward.gif</v>
      </c>
      <c r="C408" t="s">
        <v>21</v>
      </c>
      <c r="D408">
        <v>590</v>
      </c>
      <c r="E408" t="s">
        <v>58</v>
      </c>
    </row>
    <row r="409" spans="1:5" x14ac:dyDescent="0.35">
      <c r="A409" t="str">
        <f t="shared" si="9"/>
        <v>C:/Users/WThaman/PycharmProjects/usgs/dist/res.volume.1943.lcragage\mpl-data\images</v>
      </c>
      <c r="B409" t="str">
        <f>HYPERLINK("C:/Users/WThaman/PycharmProjects/usgs/dist/res.volume.1943.lcragage\mpl-data\images\forward.pdf", "forward.pdf")</f>
        <v>forward.pdf</v>
      </c>
      <c r="C409" t="s">
        <v>22</v>
      </c>
      <c r="D409">
        <v>1630</v>
      </c>
      <c r="E409" t="s">
        <v>58</v>
      </c>
    </row>
    <row r="410" spans="1:5" x14ac:dyDescent="0.35">
      <c r="A410" t="str">
        <f t="shared" si="9"/>
        <v>C:/Users/WThaman/PycharmProjects/usgs/dist/res.volume.1943.lcragage\mpl-data\images</v>
      </c>
      <c r="B410" t="str">
        <f>HYPERLINK("C:/Users/WThaman/PycharmProjects/usgs/dist/res.volume.1943.lcragage\mpl-data\images\forward.png", "forward.png")</f>
        <v>forward.png</v>
      </c>
      <c r="C410" t="s">
        <v>15</v>
      </c>
      <c r="D410">
        <v>357</v>
      </c>
      <c r="E410" t="s">
        <v>58</v>
      </c>
    </row>
    <row r="411" spans="1:5" x14ac:dyDescent="0.35">
      <c r="A411" t="str">
        <f t="shared" si="9"/>
        <v>C:/Users/WThaman/PycharmProjects/usgs/dist/res.volume.1943.lcragage\mpl-data\images</v>
      </c>
      <c r="B411" t="str">
        <f>HYPERLINK("C:/Users/WThaman/PycharmProjects/usgs/dist/res.volume.1943.lcragage\mpl-data\images\forward.svg", "forward.svg")</f>
        <v>forward.svg</v>
      </c>
      <c r="C411" t="s">
        <v>23</v>
      </c>
      <c r="D411">
        <v>1531</v>
      </c>
      <c r="E411" t="s">
        <v>59</v>
      </c>
    </row>
    <row r="412" spans="1:5" x14ac:dyDescent="0.35">
      <c r="A412" t="str">
        <f t="shared" si="9"/>
        <v>C:/Users/WThaman/PycharmProjects/usgs/dist/res.volume.1943.lcragage\mpl-data\images</v>
      </c>
      <c r="B412" t="str">
        <f>HYPERLINK("C:/Users/WThaman/PycharmProjects/usgs/dist/res.volume.1943.lcragage\mpl-data\images\forward_large.gif", "forward_large.gif")</f>
        <v>forward_large.gif</v>
      </c>
      <c r="C412" t="s">
        <v>21</v>
      </c>
      <c r="D412">
        <v>786</v>
      </c>
      <c r="E412" t="s">
        <v>58</v>
      </c>
    </row>
    <row r="413" spans="1:5" x14ac:dyDescent="0.35">
      <c r="A413" t="str">
        <f t="shared" si="9"/>
        <v>C:/Users/WThaman/PycharmProjects/usgs/dist/res.volume.1943.lcragage\mpl-data\images</v>
      </c>
      <c r="B413" t="str">
        <f>HYPERLINK("C:/Users/WThaman/PycharmProjects/usgs/dist/res.volume.1943.lcragage\mpl-data\images\forward_large.png", "forward_large.png")</f>
        <v>forward_large.png</v>
      </c>
      <c r="C413" t="s">
        <v>15</v>
      </c>
      <c r="D413">
        <v>593</v>
      </c>
      <c r="E413" t="s">
        <v>58</v>
      </c>
    </row>
    <row r="414" spans="1:5" x14ac:dyDescent="0.35">
      <c r="A414" t="str">
        <f t="shared" si="9"/>
        <v>C:/Users/WThaman/PycharmProjects/usgs/dist/res.volume.1943.lcragage\mpl-data\images</v>
      </c>
      <c r="B414" t="str">
        <f>HYPERLINK("C:/Users/WThaman/PycharmProjects/usgs/dist/res.volume.1943.lcragage\mpl-data\images\hand.gif", "hand.gif")</f>
        <v>hand.gif</v>
      </c>
      <c r="C414" t="s">
        <v>21</v>
      </c>
      <c r="D414">
        <v>1267</v>
      </c>
      <c r="E414" t="s">
        <v>58</v>
      </c>
    </row>
    <row r="415" spans="1:5" x14ac:dyDescent="0.35">
      <c r="A415" t="str">
        <f t="shared" si="9"/>
        <v>C:/Users/WThaman/PycharmProjects/usgs/dist/res.volume.1943.lcragage\mpl-data\images</v>
      </c>
      <c r="B415" t="str">
        <f>HYPERLINK("C:/Users/WThaman/PycharmProjects/usgs/dist/res.volume.1943.lcragage\mpl-data\images\hand.pdf", "hand.pdf")</f>
        <v>hand.pdf</v>
      </c>
      <c r="C415" t="s">
        <v>22</v>
      </c>
      <c r="D415">
        <v>4172</v>
      </c>
      <c r="E415" t="s">
        <v>58</v>
      </c>
    </row>
    <row r="416" spans="1:5" x14ac:dyDescent="0.35">
      <c r="A416" t="str">
        <f t="shared" si="9"/>
        <v>C:/Users/WThaman/PycharmProjects/usgs/dist/res.volume.1943.lcragage\mpl-data\images</v>
      </c>
      <c r="B416" t="str">
        <f>HYPERLINK("C:/Users/WThaman/PycharmProjects/usgs/dist/res.volume.1943.lcragage\mpl-data\images\hand.png", "hand.png")</f>
        <v>hand.png</v>
      </c>
      <c r="C416" t="s">
        <v>15</v>
      </c>
      <c r="D416">
        <v>979</v>
      </c>
      <c r="E416" t="s">
        <v>57</v>
      </c>
    </row>
    <row r="417" spans="1:5" x14ac:dyDescent="0.35">
      <c r="A417" t="str">
        <f t="shared" si="9"/>
        <v>C:/Users/WThaman/PycharmProjects/usgs/dist/res.volume.1943.lcragage\mpl-data\images</v>
      </c>
      <c r="B417" t="str">
        <f>HYPERLINK("C:/Users/WThaman/PycharmProjects/usgs/dist/res.volume.1943.lcragage\mpl-data\images\hand.svg", "hand.svg")</f>
        <v>hand.svg</v>
      </c>
      <c r="C417" t="s">
        <v>23</v>
      </c>
      <c r="D417">
        <v>4888</v>
      </c>
      <c r="E417" t="s">
        <v>59</v>
      </c>
    </row>
    <row r="418" spans="1:5" x14ac:dyDescent="0.35">
      <c r="A418" t="str">
        <f t="shared" si="9"/>
        <v>C:/Users/WThaman/PycharmProjects/usgs/dist/res.volume.1943.lcragage\mpl-data\images</v>
      </c>
      <c r="B418" t="str">
        <f>HYPERLINK("C:/Users/WThaman/PycharmProjects/usgs/dist/res.volume.1943.lcragage\mpl-data\images\hand_large.gif", "hand_large.gif")</f>
        <v>hand_large.gif</v>
      </c>
      <c r="C418" t="s">
        <v>21</v>
      </c>
      <c r="D418">
        <v>973</v>
      </c>
      <c r="E418" t="s">
        <v>58</v>
      </c>
    </row>
    <row r="419" spans="1:5" x14ac:dyDescent="0.35">
      <c r="A419" t="str">
        <f t="shared" si="9"/>
        <v>C:/Users/WThaman/PycharmProjects/usgs/dist/res.volume.1943.lcragage\mpl-data\images</v>
      </c>
      <c r="B419" t="str">
        <f>HYPERLINK("C:/Users/WThaman/PycharmProjects/usgs/dist/res.volume.1943.lcragage\mpl-data\images\home.gif", "home.gif")</f>
        <v>home.gif</v>
      </c>
      <c r="C419" t="s">
        <v>21</v>
      </c>
      <c r="D419">
        <v>666</v>
      </c>
      <c r="E419" t="s">
        <v>58</v>
      </c>
    </row>
    <row r="420" spans="1:5" x14ac:dyDescent="0.35">
      <c r="A420" t="str">
        <f t="shared" si="9"/>
        <v>C:/Users/WThaman/PycharmProjects/usgs/dist/res.volume.1943.lcragage\mpl-data\images</v>
      </c>
      <c r="B420" t="str">
        <f>HYPERLINK("C:/Users/WThaman/PycharmProjects/usgs/dist/res.volume.1943.lcragage\mpl-data\images\home.pdf", "home.pdf")</f>
        <v>home.pdf</v>
      </c>
      <c r="C420" t="s">
        <v>22</v>
      </c>
      <c r="D420">
        <v>1737</v>
      </c>
      <c r="E420" t="s">
        <v>58</v>
      </c>
    </row>
    <row r="421" spans="1:5" x14ac:dyDescent="0.35">
      <c r="A421" t="str">
        <f t="shared" si="9"/>
        <v>C:/Users/WThaman/PycharmProjects/usgs/dist/res.volume.1943.lcragage\mpl-data\images</v>
      </c>
      <c r="B421" t="str">
        <f>HYPERLINK("C:/Users/WThaman/PycharmProjects/usgs/dist/res.volume.1943.lcragage\mpl-data\images\home.png", "home.png")</f>
        <v>home.png</v>
      </c>
      <c r="C421" t="s">
        <v>15</v>
      </c>
      <c r="D421">
        <v>468</v>
      </c>
      <c r="E421" t="s">
        <v>58</v>
      </c>
    </row>
    <row r="422" spans="1:5" x14ac:dyDescent="0.35">
      <c r="A422" t="str">
        <f t="shared" si="9"/>
        <v>C:/Users/WThaman/PycharmProjects/usgs/dist/res.volume.1943.lcragage\mpl-data\images</v>
      </c>
      <c r="B422" t="str">
        <f>HYPERLINK("C:/Users/WThaman/PycharmProjects/usgs/dist/res.volume.1943.lcragage\mpl-data\images\home.svg", "home.svg")</f>
        <v>home.svg</v>
      </c>
      <c r="C422" t="s">
        <v>23</v>
      </c>
      <c r="D422">
        <v>1891</v>
      </c>
      <c r="E422" t="s">
        <v>59</v>
      </c>
    </row>
    <row r="423" spans="1:5" x14ac:dyDescent="0.35">
      <c r="A423" t="str">
        <f t="shared" si="9"/>
        <v>C:/Users/WThaman/PycharmProjects/usgs/dist/res.volume.1943.lcragage\mpl-data\images</v>
      </c>
      <c r="B423" t="str">
        <f>HYPERLINK("C:/Users/WThaman/PycharmProjects/usgs/dist/res.volume.1943.lcragage\mpl-data\images\home_large.gif", "home_large.gif")</f>
        <v>home_large.gif</v>
      </c>
      <c r="C423" t="s">
        <v>21</v>
      </c>
      <c r="D423">
        <v>1422</v>
      </c>
      <c r="E423" t="s">
        <v>58</v>
      </c>
    </row>
    <row r="424" spans="1:5" x14ac:dyDescent="0.35">
      <c r="A424" t="str">
        <f t="shared" si="9"/>
        <v>C:/Users/WThaman/PycharmProjects/usgs/dist/res.volume.1943.lcragage\mpl-data\images</v>
      </c>
      <c r="B424" t="str">
        <f>HYPERLINK("C:/Users/WThaman/PycharmProjects/usgs/dist/res.volume.1943.lcragage\mpl-data\images\home_large.png", "home_large.png")</f>
        <v>home_large.png</v>
      </c>
      <c r="C424" t="s">
        <v>15</v>
      </c>
      <c r="D424">
        <v>790</v>
      </c>
      <c r="E424" t="s">
        <v>58</v>
      </c>
    </row>
    <row r="425" spans="1:5" x14ac:dyDescent="0.35">
      <c r="A425" t="str">
        <f t="shared" si="9"/>
        <v>C:/Users/WThaman/PycharmProjects/usgs/dist/res.volume.1943.lcragage\mpl-data\images</v>
      </c>
      <c r="B425" t="str">
        <f>HYPERLINK("C:/Users/WThaman/PycharmProjects/usgs/dist/res.volume.1943.lcragage\mpl-data\images\matplotlib.pdf", "matplotlib.pdf")</f>
        <v>matplotlib.pdf</v>
      </c>
      <c r="C425" t="s">
        <v>22</v>
      </c>
      <c r="D425">
        <v>22852</v>
      </c>
      <c r="E425" t="s">
        <v>58</v>
      </c>
    </row>
    <row r="426" spans="1:5" x14ac:dyDescent="0.35">
      <c r="A426" t="str">
        <f t="shared" si="9"/>
        <v>C:/Users/WThaman/PycharmProjects/usgs/dist/res.volume.1943.lcragage\mpl-data\images</v>
      </c>
      <c r="B426" t="str">
        <f>HYPERLINK("C:/Users/WThaman/PycharmProjects/usgs/dist/res.volume.1943.lcragage\mpl-data\images\matplotlib.png", "matplotlib.png")</f>
        <v>matplotlib.png</v>
      </c>
      <c r="C426" t="s">
        <v>15</v>
      </c>
      <c r="D426">
        <v>1283</v>
      </c>
      <c r="E426" t="s">
        <v>58</v>
      </c>
    </row>
    <row r="427" spans="1:5" x14ac:dyDescent="0.35">
      <c r="A427" t="str">
        <f t="shared" si="9"/>
        <v>C:/Users/WThaman/PycharmProjects/usgs/dist/res.volume.1943.lcragage\mpl-data\images</v>
      </c>
      <c r="B427" t="str">
        <f>HYPERLINK("C:/Users/WThaman/PycharmProjects/usgs/dist/res.volume.1943.lcragage\mpl-data\images\matplotlib.ppm", "matplotlib.ppm")</f>
        <v>matplotlib.ppm</v>
      </c>
      <c r="C427" t="s">
        <v>24</v>
      </c>
      <c r="D427">
        <v>1741</v>
      </c>
      <c r="E427" t="s">
        <v>58</v>
      </c>
    </row>
    <row r="428" spans="1:5" x14ac:dyDescent="0.35">
      <c r="A428" t="str">
        <f t="shared" ref="A428:A451" si="10">HYPERLINK("C:/Users/WThaman/PycharmProjects/usgs/dist/res.volume.1943.lcragage\mpl-data\images")</f>
        <v>C:/Users/WThaman/PycharmProjects/usgs/dist/res.volume.1943.lcragage\mpl-data\images</v>
      </c>
      <c r="B428" t="str">
        <f>HYPERLINK("C:/Users/WThaman/PycharmProjects/usgs/dist/res.volume.1943.lcragage\mpl-data\images\matplotlib.svg", "matplotlib.svg")</f>
        <v>matplotlib.svg</v>
      </c>
      <c r="C428" t="s">
        <v>23</v>
      </c>
      <c r="D428">
        <v>62087</v>
      </c>
      <c r="E428" t="s">
        <v>58</v>
      </c>
    </row>
    <row r="429" spans="1:5" x14ac:dyDescent="0.35">
      <c r="A429" t="str">
        <f t="shared" si="10"/>
        <v>C:/Users/WThaman/PycharmProjects/usgs/dist/res.volume.1943.lcragage\mpl-data\images</v>
      </c>
      <c r="B429" t="str">
        <f>HYPERLINK("C:/Users/WThaman/PycharmProjects/usgs/dist/res.volume.1943.lcragage\mpl-data\images\matplotlib_large.png", "matplotlib_large.png")</f>
        <v>matplotlib_large.png</v>
      </c>
      <c r="C429" t="s">
        <v>15</v>
      </c>
      <c r="D429">
        <v>3088</v>
      </c>
      <c r="E429" t="s">
        <v>58</v>
      </c>
    </row>
    <row r="430" spans="1:5" x14ac:dyDescent="0.35">
      <c r="A430" t="str">
        <f t="shared" si="10"/>
        <v>C:/Users/WThaman/PycharmProjects/usgs/dist/res.volume.1943.lcragage\mpl-data\images</v>
      </c>
      <c r="B430" t="str">
        <f>HYPERLINK("C:/Users/WThaman/PycharmProjects/usgs/dist/res.volume.1943.lcragage\mpl-data\images\move.gif", "move.gif")</f>
        <v>move.gif</v>
      </c>
      <c r="C430" t="s">
        <v>21</v>
      </c>
      <c r="D430">
        <v>679</v>
      </c>
      <c r="E430" t="s">
        <v>58</v>
      </c>
    </row>
    <row r="431" spans="1:5" x14ac:dyDescent="0.35">
      <c r="A431" t="str">
        <f t="shared" si="10"/>
        <v>C:/Users/WThaman/PycharmProjects/usgs/dist/res.volume.1943.lcragage\mpl-data\images</v>
      </c>
      <c r="B431" t="str">
        <f>HYPERLINK("C:/Users/WThaman/PycharmProjects/usgs/dist/res.volume.1943.lcragage\mpl-data\images\move.pdf", "move.pdf")</f>
        <v>move.pdf</v>
      </c>
      <c r="C431" t="s">
        <v>22</v>
      </c>
      <c r="D431">
        <v>1867</v>
      </c>
      <c r="E431" t="s">
        <v>58</v>
      </c>
    </row>
    <row r="432" spans="1:5" x14ac:dyDescent="0.35">
      <c r="A432" t="str">
        <f t="shared" si="10"/>
        <v>C:/Users/WThaman/PycharmProjects/usgs/dist/res.volume.1943.lcragage\mpl-data\images</v>
      </c>
      <c r="B432" t="str">
        <f>HYPERLINK("C:/Users/WThaman/PycharmProjects/usgs/dist/res.volume.1943.lcragage\mpl-data\images\move.png", "move.png")</f>
        <v>move.png</v>
      </c>
      <c r="C432" t="s">
        <v>15</v>
      </c>
      <c r="D432">
        <v>481</v>
      </c>
      <c r="E432" t="s">
        <v>58</v>
      </c>
    </row>
    <row r="433" spans="1:5" x14ac:dyDescent="0.35">
      <c r="A433" t="str">
        <f t="shared" si="10"/>
        <v>C:/Users/WThaman/PycharmProjects/usgs/dist/res.volume.1943.lcragage\mpl-data\images</v>
      </c>
      <c r="B433" t="str">
        <f>HYPERLINK("C:/Users/WThaman/PycharmProjects/usgs/dist/res.volume.1943.lcragage\mpl-data\images\move.svg", "move.svg")</f>
        <v>move.svg</v>
      </c>
      <c r="C433" t="s">
        <v>23</v>
      </c>
      <c r="D433">
        <v>2509</v>
      </c>
      <c r="E433" t="s">
        <v>59</v>
      </c>
    </row>
    <row r="434" spans="1:5" x14ac:dyDescent="0.35">
      <c r="A434" t="str">
        <f t="shared" si="10"/>
        <v>C:/Users/WThaman/PycharmProjects/usgs/dist/res.volume.1943.lcragage\mpl-data\images</v>
      </c>
      <c r="B434" t="str">
        <f>HYPERLINK("C:/Users/WThaman/PycharmProjects/usgs/dist/res.volume.1943.lcragage\mpl-data\images\move_large.gif", "move_large.gif")</f>
        <v>move_large.gif</v>
      </c>
      <c r="C434" t="s">
        <v>21</v>
      </c>
      <c r="D434">
        <v>951</v>
      </c>
      <c r="E434" t="s">
        <v>58</v>
      </c>
    </row>
    <row r="435" spans="1:5" x14ac:dyDescent="0.35">
      <c r="A435" t="str">
        <f t="shared" si="10"/>
        <v>C:/Users/WThaman/PycharmProjects/usgs/dist/res.volume.1943.lcragage\mpl-data\images</v>
      </c>
      <c r="B435" t="str">
        <f>HYPERLINK("C:/Users/WThaman/PycharmProjects/usgs/dist/res.volume.1943.lcragage\mpl-data\images\move_large.png", "move_large.png")</f>
        <v>move_large.png</v>
      </c>
      <c r="C435" t="s">
        <v>15</v>
      </c>
      <c r="D435">
        <v>767</v>
      </c>
      <c r="E435" t="s">
        <v>58</v>
      </c>
    </row>
    <row r="436" spans="1:5" x14ac:dyDescent="0.35">
      <c r="A436" t="str">
        <f t="shared" si="10"/>
        <v>C:/Users/WThaman/PycharmProjects/usgs/dist/res.volume.1943.lcragage\mpl-data\images</v>
      </c>
      <c r="B436" t="str">
        <f>HYPERLINK("C:/Users/WThaman/PycharmProjects/usgs/dist/res.volume.1943.lcragage\mpl-data\images\qt4_editor_options.pdf", "qt4_editor_options.pdf")</f>
        <v>qt4_editor_options.pdf</v>
      </c>
      <c r="C436" t="s">
        <v>22</v>
      </c>
      <c r="D436">
        <v>1568</v>
      </c>
      <c r="E436" t="s">
        <v>58</v>
      </c>
    </row>
    <row r="437" spans="1:5" x14ac:dyDescent="0.35">
      <c r="A437" t="str">
        <f t="shared" si="10"/>
        <v>C:/Users/WThaman/PycharmProjects/usgs/dist/res.volume.1943.lcragage\mpl-data\images</v>
      </c>
      <c r="B437" t="str">
        <f>HYPERLINK("C:/Users/WThaman/PycharmProjects/usgs/dist/res.volume.1943.lcragage\mpl-data\images\qt4_editor_options.png", "qt4_editor_options.png")</f>
        <v>qt4_editor_options.png</v>
      </c>
      <c r="C437" t="s">
        <v>15</v>
      </c>
      <c r="D437">
        <v>380</v>
      </c>
      <c r="E437" t="s">
        <v>58</v>
      </c>
    </row>
    <row r="438" spans="1:5" x14ac:dyDescent="0.35">
      <c r="A438" t="str">
        <f t="shared" si="10"/>
        <v>C:/Users/WThaman/PycharmProjects/usgs/dist/res.volume.1943.lcragage\mpl-data\images</v>
      </c>
      <c r="B438" t="str">
        <f>HYPERLINK("C:/Users/WThaman/PycharmProjects/usgs/dist/res.volume.1943.lcragage\mpl-data\images\qt4_editor_options.svg", "qt4_editor_options.svg")</f>
        <v>qt4_editor_options.svg</v>
      </c>
      <c r="C438" t="s">
        <v>23</v>
      </c>
      <c r="D438">
        <v>1244</v>
      </c>
      <c r="E438" t="s">
        <v>58</v>
      </c>
    </row>
    <row r="439" spans="1:5" x14ac:dyDescent="0.35">
      <c r="A439" t="str">
        <f t="shared" si="10"/>
        <v>C:/Users/WThaman/PycharmProjects/usgs/dist/res.volume.1943.lcragage\mpl-data\images</v>
      </c>
      <c r="B439" t="str">
        <f>HYPERLINK("C:/Users/WThaman/PycharmProjects/usgs/dist/res.volume.1943.lcragage\mpl-data\images\qt4_editor_options_large.png", "qt4_editor_options_large.png")</f>
        <v>qt4_editor_options_large.png</v>
      </c>
      <c r="C439" t="s">
        <v>15</v>
      </c>
      <c r="D439">
        <v>619</v>
      </c>
      <c r="E439" t="s">
        <v>58</v>
      </c>
    </row>
    <row r="440" spans="1:5" x14ac:dyDescent="0.35">
      <c r="A440" t="str">
        <f t="shared" si="10"/>
        <v>C:/Users/WThaman/PycharmProjects/usgs/dist/res.volume.1943.lcragage\mpl-data\images</v>
      </c>
      <c r="B440" t="str">
        <f>HYPERLINK("C:/Users/WThaman/PycharmProjects/usgs/dist/res.volume.1943.lcragage\mpl-data\images\subplots.gif", "subplots.gif")</f>
        <v>subplots.gif</v>
      </c>
      <c r="C440" t="s">
        <v>21</v>
      </c>
      <c r="D440">
        <v>691</v>
      </c>
      <c r="E440" t="s">
        <v>58</v>
      </c>
    </row>
    <row r="441" spans="1:5" x14ac:dyDescent="0.35">
      <c r="A441" t="str">
        <f t="shared" si="10"/>
        <v>C:/Users/WThaman/PycharmProjects/usgs/dist/res.volume.1943.lcragage\mpl-data\images</v>
      </c>
      <c r="B441" t="str">
        <f>HYPERLINK("C:/Users/WThaman/PycharmProjects/usgs/dist/res.volume.1943.lcragage\mpl-data\images\subplots.pdf", "subplots.pdf")</f>
        <v>subplots.pdf</v>
      </c>
      <c r="C441" t="s">
        <v>22</v>
      </c>
      <c r="D441">
        <v>1714</v>
      </c>
      <c r="E441" t="s">
        <v>58</v>
      </c>
    </row>
    <row r="442" spans="1:5" x14ac:dyDescent="0.35">
      <c r="A442" t="str">
        <f t="shared" si="10"/>
        <v>C:/Users/WThaman/PycharmProjects/usgs/dist/res.volume.1943.lcragage\mpl-data\images</v>
      </c>
      <c r="B442" t="str">
        <f>HYPERLINK("C:/Users/WThaman/PycharmProjects/usgs/dist/res.volume.1943.lcragage\mpl-data\images\subplots.png", "subplots.png")</f>
        <v>subplots.png</v>
      </c>
      <c r="C442" t="s">
        <v>15</v>
      </c>
      <c r="D442">
        <v>445</v>
      </c>
      <c r="E442" t="s">
        <v>58</v>
      </c>
    </row>
    <row r="443" spans="1:5" x14ac:dyDescent="0.35">
      <c r="A443" t="str">
        <f t="shared" si="10"/>
        <v>C:/Users/WThaman/PycharmProjects/usgs/dist/res.volume.1943.lcragage\mpl-data\images</v>
      </c>
      <c r="B443" t="str">
        <f>HYPERLINK("C:/Users/WThaman/PycharmProjects/usgs/dist/res.volume.1943.lcragage\mpl-data\images\subplots.svg", "subplots.svg")</f>
        <v>subplots.svg</v>
      </c>
      <c r="C443" t="s">
        <v>23</v>
      </c>
      <c r="D443">
        <v>2130</v>
      </c>
      <c r="E443" t="s">
        <v>58</v>
      </c>
    </row>
    <row r="444" spans="1:5" x14ac:dyDescent="0.35">
      <c r="A444" t="str">
        <f t="shared" si="10"/>
        <v>C:/Users/WThaman/PycharmProjects/usgs/dist/res.volume.1943.lcragage\mpl-data\images</v>
      </c>
      <c r="B444" t="str">
        <f>HYPERLINK("C:/Users/WThaman/PycharmProjects/usgs/dist/res.volume.1943.lcragage\mpl-data\images\subplots_large.gif", "subplots_large.gif")</f>
        <v>subplots_large.gif</v>
      </c>
      <c r="C444" t="s">
        <v>21</v>
      </c>
      <c r="D444">
        <v>1350</v>
      </c>
      <c r="E444" t="s">
        <v>58</v>
      </c>
    </row>
    <row r="445" spans="1:5" x14ac:dyDescent="0.35">
      <c r="A445" t="str">
        <f t="shared" si="10"/>
        <v>C:/Users/WThaman/PycharmProjects/usgs/dist/res.volume.1943.lcragage\mpl-data\images</v>
      </c>
      <c r="B445" t="str">
        <f>HYPERLINK("C:/Users/WThaman/PycharmProjects/usgs/dist/res.volume.1943.lcragage\mpl-data\images\subplots_large.png", "subplots_large.png")</f>
        <v>subplots_large.png</v>
      </c>
      <c r="C445" t="s">
        <v>15</v>
      </c>
      <c r="D445">
        <v>662</v>
      </c>
      <c r="E445" t="s">
        <v>58</v>
      </c>
    </row>
    <row r="446" spans="1:5" x14ac:dyDescent="0.35">
      <c r="A446" t="str">
        <f t="shared" si="10"/>
        <v>C:/Users/WThaman/PycharmProjects/usgs/dist/res.volume.1943.lcragage\mpl-data\images</v>
      </c>
      <c r="B446" t="str">
        <f>HYPERLINK("C:/Users/WThaman/PycharmProjects/usgs/dist/res.volume.1943.lcragage\mpl-data\images\zoom_to_rect.gif", "zoom_to_rect.gif")</f>
        <v>zoom_to_rect.gif</v>
      </c>
      <c r="C446" t="s">
        <v>21</v>
      </c>
      <c r="D446">
        <v>696</v>
      </c>
      <c r="E446" t="s">
        <v>58</v>
      </c>
    </row>
    <row r="447" spans="1:5" x14ac:dyDescent="0.35">
      <c r="A447" t="str">
        <f t="shared" si="10"/>
        <v>C:/Users/WThaman/PycharmProjects/usgs/dist/res.volume.1943.lcragage\mpl-data\images</v>
      </c>
      <c r="B447" t="str">
        <f>HYPERLINK("C:/Users/WThaman/PycharmProjects/usgs/dist/res.volume.1943.lcragage\mpl-data\images\zoom_to_rect.pdf", "zoom_to_rect.pdf")</f>
        <v>zoom_to_rect.pdf</v>
      </c>
      <c r="C447" t="s">
        <v>22</v>
      </c>
      <c r="D447">
        <v>1609</v>
      </c>
      <c r="E447" t="s">
        <v>58</v>
      </c>
    </row>
    <row r="448" spans="1:5" x14ac:dyDescent="0.35">
      <c r="A448" t="str">
        <f t="shared" si="10"/>
        <v>C:/Users/WThaman/PycharmProjects/usgs/dist/res.volume.1943.lcragage\mpl-data\images</v>
      </c>
      <c r="B448" t="str">
        <f>HYPERLINK("C:/Users/WThaman/PycharmProjects/usgs/dist/res.volume.1943.lcragage\mpl-data\images\zoom_to_rect.png", "zoom_to_rect.png")</f>
        <v>zoom_to_rect.png</v>
      </c>
      <c r="C448" t="s">
        <v>15</v>
      </c>
      <c r="D448">
        <v>530</v>
      </c>
      <c r="E448" t="s">
        <v>58</v>
      </c>
    </row>
    <row r="449" spans="1:5" x14ac:dyDescent="0.35">
      <c r="A449" t="str">
        <f t="shared" si="10"/>
        <v>C:/Users/WThaman/PycharmProjects/usgs/dist/res.volume.1943.lcragage\mpl-data\images</v>
      </c>
      <c r="B449" t="str">
        <f>HYPERLINK("C:/Users/WThaman/PycharmProjects/usgs/dist/res.volume.1943.lcragage\mpl-data\images\zoom_to_rect.svg", "zoom_to_rect.svg")</f>
        <v>zoom_to_rect.svg</v>
      </c>
      <c r="C449" t="s">
        <v>23</v>
      </c>
      <c r="D449">
        <v>1479</v>
      </c>
      <c r="E449" t="s">
        <v>59</v>
      </c>
    </row>
    <row r="450" spans="1:5" x14ac:dyDescent="0.35">
      <c r="A450" t="str">
        <f t="shared" si="10"/>
        <v>C:/Users/WThaman/PycharmProjects/usgs/dist/res.volume.1943.lcragage\mpl-data\images</v>
      </c>
      <c r="B450" t="str">
        <f>HYPERLINK("C:/Users/WThaman/PycharmProjects/usgs/dist/res.volume.1943.lcragage\mpl-data\images\zoom_to_rect_large.gif", "zoom_to_rect_large.gif")</f>
        <v>zoom_to_rect_large.gif</v>
      </c>
      <c r="C450" t="s">
        <v>21</v>
      </c>
      <c r="D450">
        <v>1456</v>
      </c>
      <c r="E450" t="s">
        <v>58</v>
      </c>
    </row>
    <row r="451" spans="1:5" x14ac:dyDescent="0.35">
      <c r="A451" t="str">
        <f t="shared" si="10"/>
        <v>C:/Users/WThaman/PycharmProjects/usgs/dist/res.volume.1943.lcragage\mpl-data\images</v>
      </c>
      <c r="B451" t="str">
        <f>HYPERLINK("C:/Users/WThaman/PycharmProjects/usgs/dist/res.volume.1943.lcragage\mpl-data\images\zoom_to_rect_large.png", "zoom_to_rect_large.png")</f>
        <v>zoom_to_rect_large.png</v>
      </c>
      <c r="C451" t="s">
        <v>15</v>
      </c>
      <c r="D451">
        <v>1016</v>
      </c>
      <c r="E451" t="s">
        <v>58</v>
      </c>
    </row>
    <row r="452" spans="1:5" x14ac:dyDescent="0.35">
      <c r="A452" t="str">
        <f t="shared" ref="A452:A473" si="11">HYPERLINK("C:/Users/WThaman/PycharmProjects/usgs/dist/res.volume.1943.lcragage\mpl-data\sample_data")</f>
        <v>C:/Users/WThaman/PycharmProjects/usgs/dist/res.volume.1943.lcragage\mpl-data\sample_data</v>
      </c>
      <c r="B452" t="str">
        <f>HYPERLINK("C:/Users/WThaman/PycharmProjects/usgs/dist/res.volume.1943.lcragage\mpl-data\sample_data\aapl.csv", "aapl.csv")</f>
        <v>aapl.csv</v>
      </c>
      <c r="C452" t="s">
        <v>11</v>
      </c>
      <c r="D452">
        <v>299854</v>
      </c>
      <c r="E452" t="s">
        <v>60</v>
      </c>
    </row>
    <row r="453" spans="1:5" x14ac:dyDescent="0.35">
      <c r="A453" t="str">
        <f t="shared" si="11"/>
        <v>C:/Users/WThaman/PycharmProjects/usgs/dist/res.volume.1943.lcragage\mpl-data\sample_data</v>
      </c>
      <c r="B453" t="str">
        <f>HYPERLINK("C:/Users/WThaman/PycharmProjects/usgs/dist/res.volume.1943.lcragage\mpl-data\sample_data\AAPL.dat.gz", "AAPL.dat.gz")</f>
        <v>AAPL.dat.gz</v>
      </c>
      <c r="C453" t="s">
        <v>25</v>
      </c>
      <c r="D453">
        <v>66571</v>
      </c>
      <c r="E453" t="s">
        <v>60</v>
      </c>
    </row>
    <row r="454" spans="1:5" x14ac:dyDescent="0.35">
      <c r="A454" t="str">
        <f t="shared" si="11"/>
        <v>C:/Users/WThaman/PycharmProjects/usgs/dist/res.volume.1943.lcragage\mpl-data\sample_data</v>
      </c>
      <c r="B454" t="str">
        <f>HYPERLINK("C:/Users/WThaman/PycharmProjects/usgs/dist/res.volume.1943.lcragage\mpl-data\sample_data\aapl.npy.gz", "aapl.npy.gz")</f>
        <v>aapl.npy.gz</v>
      </c>
      <c r="C454" t="s">
        <v>25</v>
      </c>
      <c r="D454">
        <v>139905</v>
      </c>
      <c r="E454" t="s">
        <v>60</v>
      </c>
    </row>
    <row r="455" spans="1:5" x14ac:dyDescent="0.35">
      <c r="A455" t="str">
        <f t="shared" si="11"/>
        <v>C:/Users/WThaman/PycharmProjects/usgs/dist/res.volume.1943.lcragage\mpl-data\sample_data</v>
      </c>
      <c r="B455" t="str">
        <f>HYPERLINK("C:/Users/WThaman/PycharmProjects/usgs/dist/res.volume.1943.lcragage\mpl-data\sample_data\ada.png", "ada.png")</f>
        <v>ada.png</v>
      </c>
      <c r="C455" t="s">
        <v>15</v>
      </c>
      <c r="D455">
        <v>308313</v>
      </c>
      <c r="E455" t="s">
        <v>58</v>
      </c>
    </row>
    <row r="456" spans="1:5" x14ac:dyDescent="0.35">
      <c r="A456" t="str">
        <f t="shared" si="11"/>
        <v>C:/Users/WThaman/PycharmProjects/usgs/dist/res.volume.1943.lcragage\mpl-data\sample_data</v>
      </c>
      <c r="B456" t="str">
        <f>HYPERLINK("C:/Users/WThaman/PycharmProjects/usgs/dist/res.volume.1943.lcragage\mpl-data\sample_data\ct.raw.gz", "ct.raw.gz")</f>
        <v>ct.raw.gz</v>
      </c>
      <c r="C456" t="s">
        <v>25</v>
      </c>
      <c r="D456">
        <v>256159</v>
      </c>
      <c r="E456" t="s">
        <v>58</v>
      </c>
    </row>
    <row r="457" spans="1:5" x14ac:dyDescent="0.35">
      <c r="A457" t="str">
        <f t="shared" si="11"/>
        <v>C:/Users/WThaman/PycharmProjects/usgs/dist/res.volume.1943.lcragage\mpl-data\sample_data</v>
      </c>
      <c r="B457" t="str">
        <f>HYPERLINK("C:/Users/WThaman/PycharmProjects/usgs/dist/res.volume.1943.lcragage\mpl-data\sample_data\data_x_x2_x3.csv", "data_x_x2_x3.csv")</f>
        <v>data_x_x2_x3.csv</v>
      </c>
      <c r="C457" t="s">
        <v>11</v>
      </c>
      <c r="D457">
        <v>132</v>
      </c>
      <c r="E457" t="s">
        <v>58</v>
      </c>
    </row>
    <row r="458" spans="1:5" x14ac:dyDescent="0.35">
      <c r="A458" t="str">
        <f t="shared" si="11"/>
        <v>C:/Users/WThaman/PycharmProjects/usgs/dist/res.volume.1943.lcragage\mpl-data\sample_data</v>
      </c>
      <c r="B458" t="str">
        <f>HYPERLINK("C:/Users/WThaman/PycharmProjects/usgs/dist/res.volume.1943.lcragage\mpl-data\sample_data\demodata.csv", "demodata.csv")</f>
        <v>demodata.csv</v>
      </c>
      <c r="C458" t="s">
        <v>11</v>
      </c>
      <c r="D458">
        <v>659</v>
      </c>
      <c r="E458" t="s">
        <v>58</v>
      </c>
    </row>
    <row r="459" spans="1:5" x14ac:dyDescent="0.35">
      <c r="A459" t="str">
        <f t="shared" si="11"/>
        <v>C:/Users/WThaman/PycharmProjects/usgs/dist/res.volume.1943.lcragage\mpl-data\sample_data</v>
      </c>
      <c r="B459" t="str">
        <f>HYPERLINK("C:/Users/WThaman/PycharmProjects/usgs/dist/res.volume.1943.lcragage\mpl-data\sample_data\eeg.dat", "eeg.dat")</f>
        <v>eeg.dat</v>
      </c>
      <c r="C459" t="s">
        <v>26</v>
      </c>
      <c r="D459">
        <v>25600</v>
      </c>
      <c r="E459" t="s">
        <v>58</v>
      </c>
    </row>
    <row r="460" spans="1:5" x14ac:dyDescent="0.35">
      <c r="A460" t="str">
        <f t="shared" si="11"/>
        <v>C:/Users/WThaman/PycharmProjects/usgs/dist/res.volume.1943.lcragage\mpl-data\sample_data</v>
      </c>
      <c r="B460" t="str">
        <f>HYPERLINK("C:/Users/WThaman/PycharmProjects/usgs/dist/res.volume.1943.lcragage\mpl-data\sample_data\embedding_in_wx3.xrc", "embedding_in_wx3.xrc")</f>
        <v>embedding_in_wx3.xrc</v>
      </c>
      <c r="C460" t="s">
        <v>27</v>
      </c>
      <c r="D460">
        <v>2186</v>
      </c>
      <c r="E460" t="s">
        <v>58</v>
      </c>
    </row>
    <row r="461" spans="1:5" x14ac:dyDescent="0.35">
      <c r="A461" t="str">
        <f t="shared" si="11"/>
        <v>C:/Users/WThaman/PycharmProjects/usgs/dist/res.volume.1943.lcragage\mpl-data\sample_data</v>
      </c>
      <c r="B461" t="str">
        <f>HYPERLINK("C:/Users/WThaman/PycharmProjects/usgs/dist/res.volume.1943.lcragage\mpl-data\sample_data\goog.npy", "goog.npy")</f>
        <v>goog.npy</v>
      </c>
      <c r="C461" t="s">
        <v>28</v>
      </c>
      <c r="D461">
        <v>75329</v>
      </c>
      <c r="E461" t="s">
        <v>60</v>
      </c>
    </row>
    <row r="462" spans="1:5" x14ac:dyDescent="0.35">
      <c r="A462" t="str">
        <f t="shared" si="11"/>
        <v>C:/Users/WThaman/PycharmProjects/usgs/dist/res.volume.1943.lcragage\mpl-data\sample_data</v>
      </c>
      <c r="B462" t="str">
        <f>HYPERLINK("C:/Users/WThaman/PycharmProjects/usgs/dist/res.volume.1943.lcragage\mpl-data\sample_data\grace_hopper.jpg", "grace_hopper.jpg")</f>
        <v>grace_hopper.jpg</v>
      </c>
      <c r="C462" t="s">
        <v>14</v>
      </c>
      <c r="D462">
        <v>61306</v>
      </c>
      <c r="E462" t="s">
        <v>58</v>
      </c>
    </row>
    <row r="463" spans="1:5" x14ac:dyDescent="0.35">
      <c r="A463" t="str">
        <f t="shared" si="11"/>
        <v>C:/Users/WThaman/PycharmProjects/usgs/dist/res.volume.1943.lcragage\mpl-data\sample_data</v>
      </c>
      <c r="B463" t="str">
        <f>HYPERLINK("C:/Users/WThaman/PycharmProjects/usgs/dist/res.volume.1943.lcragage\mpl-data\sample_data\grace_hopper.png", "grace_hopper.png")</f>
        <v>grace_hopper.png</v>
      </c>
      <c r="C463" t="s">
        <v>15</v>
      </c>
      <c r="D463">
        <v>628280</v>
      </c>
      <c r="E463" t="s">
        <v>58</v>
      </c>
    </row>
    <row r="464" spans="1:5" x14ac:dyDescent="0.35">
      <c r="A464" t="str">
        <f t="shared" si="11"/>
        <v>C:/Users/WThaman/PycharmProjects/usgs/dist/res.volume.1943.lcragage\mpl-data\sample_data</v>
      </c>
      <c r="B464" t="str">
        <f>HYPERLINK("C:/Users/WThaman/PycharmProjects/usgs/dist/res.volume.1943.lcragage\mpl-data\sample_data\INTC.dat.gz", "INTC.dat.gz")</f>
        <v>INTC.dat.gz</v>
      </c>
      <c r="C464" t="s">
        <v>25</v>
      </c>
      <c r="D464">
        <v>87624</v>
      </c>
      <c r="E464" t="s">
        <v>60</v>
      </c>
    </row>
    <row r="465" spans="1:5" x14ac:dyDescent="0.35">
      <c r="A465" t="str">
        <f t="shared" si="11"/>
        <v>C:/Users/WThaman/PycharmProjects/usgs/dist/res.volume.1943.lcragage\mpl-data\sample_data</v>
      </c>
      <c r="B465" t="str">
        <f>HYPERLINK("C:/Users/WThaman/PycharmProjects/usgs/dist/res.volume.1943.lcragage\mpl-data\sample_data\jacksboro_fault_dem.npz", "jacksboro_fault_dem.npz")</f>
        <v>jacksboro_fault_dem.npz</v>
      </c>
      <c r="C465" t="s">
        <v>29</v>
      </c>
      <c r="D465">
        <v>174061</v>
      </c>
      <c r="E465" t="s">
        <v>58</v>
      </c>
    </row>
    <row r="466" spans="1:5" x14ac:dyDescent="0.35">
      <c r="A466" t="str">
        <f t="shared" si="11"/>
        <v>C:/Users/WThaman/PycharmProjects/usgs/dist/res.volume.1943.lcragage\mpl-data\sample_data</v>
      </c>
      <c r="B466" t="str">
        <f>HYPERLINK("C:/Users/WThaman/PycharmProjects/usgs/dist/res.volume.1943.lcragage\mpl-data\sample_data\logo2.png", "logo2.png")</f>
        <v>logo2.png</v>
      </c>
      <c r="C466" t="s">
        <v>15</v>
      </c>
      <c r="D466">
        <v>33541</v>
      </c>
      <c r="E466" t="s">
        <v>58</v>
      </c>
    </row>
    <row r="467" spans="1:5" x14ac:dyDescent="0.35">
      <c r="A467" t="str">
        <f t="shared" si="11"/>
        <v>C:/Users/WThaman/PycharmProjects/usgs/dist/res.volume.1943.lcragage\mpl-data\sample_data</v>
      </c>
      <c r="B467" t="str">
        <f>HYPERLINK("C:/Users/WThaman/PycharmProjects/usgs/dist/res.volume.1943.lcragage\mpl-data\sample_data\membrane.dat", "membrane.dat")</f>
        <v>membrane.dat</v>
      </c>
      <c r="C467" t="s">
        <v>26</v>
      </c>
      <c r="D467">
        <v>48000</v>
      </c>
      <c r="E467" t="s">
        <v>58</v>
      </c>
    </row>
    <row r="468" spans="1:5" x14ac:dyDescent="0.35">
      <c r="A468" t="str">
        <f t="shared" si="11"/>
        <v>C:/Users/WThaman/PycharmProjects/usgs/dist/res.volume.1943.lcragage\mpl-data\sample_data</v>
      </c>
      <c r="B468" t="str">
        <f>HYPERLINK("C:/Users/WThaman/PycharmProjects/usgs/dist/res.volume.1943.lcragage\mpl-data\sample_data\Minduka_Present_Blue_Pack.png", "Minduka_Present_Blue_Pack.png")</f>
        <v>Minduka_Present_Blue_Pack.png</v>
      </c>
      <c r="C468" t="s">
        <v>15</v>
      </c>
      <c r="D468">
        <v>13634</v>
      </c>
      <c r="E468" t="s">
        <v>58</v>
      </c>
    </row>
    <row r="469" spans="1:5" x14ac:dyDescent="0.35">
      <c r="A469" t="str">
        <f t="shared" si="11"/>
        <v>C:/Users/WThaman/PycharmProjects/usgs/dist/res.volume.1943.lcragage\mpl-data\sample_data</v>
      </c>
      <c r="B469" t="str">
        <f>HYPERLINK("C:/Users/WThaman/PycharmProjects/usgs/dist/res.volume.1943.lcragage\mpl-data\sample_data\msft.csv", "msft.csv")</f>
        <v>msft.csv</v>
      </c>
      <c r="C469" t="s">
        <v>11</v>
      </c>
      <c r="D469">
        <v>3211</v>
      </c>
      <c r="E469" t="s">
        <v>58</v>
      </c>
    </row>
    <row r="470" spans="1:5" x14ac:dyDescent="0.35">
      <c r="A470" t="str">
        <f t="shared" si="11"/>
        <v>C:/Users/WThaman/PycharmProjects/usgs/dist/res.volume.1943.lcragage\mpl-data\sample_data</v>
      </c>
      <c r="B470" t="str">
        <f>HYPERLINK("C:/Users/WThaman/PycharmProjects/usgs/dist/res.volume.1943.lcragage\mpl-data\sample_data\None_vs_nearest-pdf.png", "None_vs_nearest-pdf.png")</f>
        <v>None_vs_nearest-pdf.png</v>
      </c>
      <c r="C470" t="s">
        <v>15</v>
      </c>
      <c r="D470">
        <v>106228</v>
      </c>
      <c r="E470" t="s">
        <v>58</v>
      </c>
    </row>
    <row r="471" spans="1:5" x14ac:dyDescent="0.35">
      <c r="A471" t="str">
        <f t="shared" si="11"/>
        <v>C:/Users/WThaman/PycharmProjects/usgs/dist/res.volume.1943.lcragage\mpl-data\sample_data</v>
      </c>
      <c r="B471" t="str">
        <f>HYPERLINK("C:/Users/WThaman/PycharmProjects/usgs/dist/res.volume.1943.lcragage\mpl-data\sample_data\percent_bachelors_degrees_women_usa.csv", "percent_bachelors_degrees_women_usa.csv")</f>
        <v>percent_bachelors_degrees_women_usa.csv</v>
      </c>
      <c r="C471" t="s">
        <v>11</v>
      </c>
      <c r="D471">
        <v>5681</v>
      </c>
      <c r="E471" t="s">
        <v>58</v>
      </c>
    </row>
    <row r="472" spans="1:5" x14ac:dyDescent="0.35">
      <c r="A472" t="str">
        <f t="shared" si="11"/>
        <v>C:/Users/WThaman/PycharmProjects/usgs/dist/res.volume.1943.lcragage\mpl-data\sample_data</v>
      </c>
      <c r="B472" t="str">
        <f>HYPERLINK("C:/Users/WThaman/PycharmProjects/usgs/dist/res.volume.1943.lcragage\mpl-data\sample_data\README.txt", "README.txt")</f>
        <v>README.txt</v>
      </c>
      <c r="C472" t="s">
        <v>12</v>
      </c>
      <c r="D472">
        <v>128</v>
      </c>
      <c r="E472" t="s">
        <v>58</v>
      </c>
    </row>
    <row r="473" spans="1:5" x14ac:dyDescent="0.35">
      <c r="A473" t="str">
        <f t="shared" si="11"/>
        <v>C:/Users/WThaman/PycharmProjects/usgs/dist/res.volume.1943.lcragage\mpl-data\sample_data</v>
      </c>
      <c r="B473" t="str">
        <f>HYPERLINK("C:/Users/WThaman/PycharmProjects/usgs/dist/res.volume.1943.lcragage\mpl-data\sample_data\s1045.ima.gz", "s1045.ima.gz")</f>
        <v>s1045.ima.gz</v>
      </c>
      <c r="C473" t="s">
        <v>25</v>
      </c>
      <c r="D473">
        <v>33229</v>
      </c>
      <c r="E473" t="s">
        <v>58</v>
      </c>
    </row>
    <row r="474" spans="1:5" x14ac:dyDescent="0.35">
      <c r="A474" t="str">
        <f>HYPERLINK("C:/Users/WThaman/PycharmProjects/usgs/dist/res.volume.1943.lcragage\mpl-data\sample_data\axes_grid")</f>
        <v>C:/Users/WThaman/PycharmProjects/usgs/dist/res.volume.1943.lcragage\mpl-data\sample_data\axes_grid</v>
      </c>
      <c r="B474" t="str">
        <f>HYPERLINK("C:/Users/WThaman/PycharmProjects/usgs/dist/res.volume.1943.lcragage\mpl-data\sample_data\axes_grid\bivariate_normal.npy", "bivariate_normal.npy")</f>
        <v>bivariate_normal.npy</v>
      </c>
      <c r="C474" t="s">
        <v>28</v>
      </c>
      <c r="D474">
        <v>1880</v>
      </c>
      <c r="E474" t="s">
        <v>58</v>
      </c>
    </row>
    <row r="475" spans="1:5" x14ac:dyDescent="0.35">
      <c r="A475" t="str">
        <f t="shared" ref="A475:A497" si="12">HYPERLINK("C:/Users/WThaman/PycharmProjects/usgs/dist/res.volume.1943.lcragage\mpl-data\stylelib")</f>
        <v>C:/Users/WThaman/PycharmProjects/usgs/dist/res.volume.1943.lcragage\mpl-data\stylelib</v>
      </c>
      <c r="B475" t="str">
        <f>HYPERLINK("C:/Users/WThaman/PycharmProjects/usgs/dist/res.volume.1943.lcragage\mpl-data\stylelib\bmh.mplstyle", "bmh.mplstyle")</f>
        <v>bmh.mplstyle</v>
      </c>
      <c r="C475" t="s">
        <v>30</v>
      </c>
      <c r="D475">
        <v>712</v>
      </c>
      <c r="E475" t="s">
        <v>58</v>
      </c>
    </row>
    <row r="476" spans="1:5" x14ac:dyDescent="0.35">
      <c r="A476" t="str">
        <f t="shared" si="12"/>
        <v>C:/Users/WThaman/PycharmProjects/usgs/dist/res.volume.1943.lcragage\mpl-data\stylelib</v>
      </c>
      <c r="B476" t="str">
        <f>HYPERLINK("C:/Users/WThaman/PycharmProjects/usgs/dist/res.volume.1943.lcragage\mpl-data\stylelib\classic.mplstyle", "classic.mplstyle")</f>
        <v>classic.mplstyle</v>
      </c>
      <c r="C476" t="s">
        <v>30</v>
      </c>
      <c r="D476">
        <v>26351</v>
      </c>
      <c r="E476" t="s">
        <v>61</v>
      </c>
    </row>
    <row r="477" spans="1:5" x14ac:dyDescent="0.35">
      <c r="A477" t="str">
        <f t="shared" si="12"/>
        <v>C:/Users/WThaman/PycharmProjects/usgs/dist/res.volume.1943.lcragage\mpl-data\stylelib</v>
      </c>
      <c r="B477" t="str">
        <f>HYPERLINK("C:/Users/WThaman/PycharmProjects/usgs/dist/res.volume.1943.lcragage\mpl-data\stylelib\dark_background.mplstyle", "dark_background.mplstyle")</f>
        <v>dark_background.mplstyle</v>
      </c>
      <c r="C477" t="s">
        <v>30</v>
      </c>
      <c r="D477">
        <v>477</v>
      </c>
      <c r="E477" t="s">
        <v>58</v>
      </c>
    </row>
    <row r="478" spans="1:5" x14ac:dyDescent="0.35">
      <c r="A478" t="str">
        <f t="shared" si="12"/>
        <v>C:/Users/WThaman/PycharmProjects/usgs/dist/res.volume.1943.lcragage\mpl-data\stylelib</v>
      </c>
      <c r="B478" t="str">
        <f>HYPERLINK("C:/Users/WThaman/PycharmProjects/usgs/dist/res.volume.1943.lcragage\mpl-data\stylelib\fivethirtyeight.mplstyle", "fivethirtyeight.mplstyle")</f>
        <v>fivethirtyeight.mplstyle</v>
      </c>
      <c r="C478" t="s">
        <v>30</v>
      </c>
      <c r="D478">
        <v>832</v>
      </c>
      <c r="E478" t="s">
        <v>58</v>
      </c>
    </row>
    <row r="479" spans="1:5" x14ac:dyDescent="0.35">
      <c r="A479" t="str">
        <f t="shared" si="12"/>
        <v>C:/Users/WThaman/PycharmProjects/usgs/dist/res.volume.1943.lcragage\mpl-data\stylelib</v>
      </c>
      <c r="B479" t="str">
        <f>HYPERLINK("C:/Users/WThaman/PycharmProjects/usgs/dist/res.volume.1943.lcragage\mpl-data\stylelib\ggplot.mplstyle", "ggplot.mplstyle")</f>
        <v>ggplot.mplstyle</v>
      </c>
      <c r="C479" t="s">
        <v>30</v>
      </c>
      <c r="D479">
        <v>957</v>
      </c>
      <c r="E479" t="s">
        <v>58</v>
      </c>
    </row>
    <row r="480" spans="1:5" x14ac:dyDescent="0.35">
      <c r="A480" t="str">
        <f t="shared" si="12"/>
        <v>C:/Users/WThaman/PycharmProjects/usgs/dist/res.volume.1943.lcragage\mpl-data\stylelib</v>
      </c>
      <c r="B480" t="str">
        <f>HYPERLINK("C:/Users/WThaman/PycharmProjects/usgs/dist/res.volume.1943.lcragage\mpl-data\stylelib\grayscale.mplstyle", "grayscale.mplstyle")</f>
        <v>grayscale.mplstyle</v>
      </c>
      <c r="C480" t="s">
        <v>30</v>
      </c>
      <c r="D480">
        <v>526</v>
      </c>
      <c r="E480" t="s">
        <v>58</v>
      </c>
    </row>
    <row r="481" spans="1:5" x14ac:dyDescent="0.35">
      <c r="A481" t="str">
        <f t="shared" si="12"/>
        <v>C:/Users/WThaman/PycharmProjects/usgs/dist/res.volume.1943.lcragage\mpl-data\stylelib</v>
      </c>
      <c r="B481" t="str">
        <f>HYPERLINK("C:/Users/WThaman/PycharmProjects/usgs/dist/res.volume.1943.lcragage\mpl-data\stylelib\seaborn-bright.mplstyle", "seaborn-bright.mplstyle")</f>
        <v>seaborn-bright.mplstyle</v>
      </c>
      <c r="C481" t="s">
        <v>30</v>
      </c>
      <c r="D481">
        <v>144</v>
      </c>
      <c r="E481" t="s">
        <v>58</v>
      </c>
    </row>
    <row r="482" spans="1:5" x14ac:dyDescent="0.35">
      <c r="A482" t="str">
        <f t="shared" si="12"/>
        <v>C:/Users/WThaman/PycharmProjects/usgs/dist/res.volume.1943.lcragage\mpl-data\stylelib</v>
      </c>
      <c r="B482" t="str">
        <f>HYPERLINK("C:/Users/WThaman/PycharmProjects/usgs/dist/res.volume.1943.lcragage\mpl-data\stylelib\seaborn-colorblind.mplstyle", "seaborn-colorblind.mplstyle")</f>
        <v>seaborn-colorblind.mplstyle</v>
      </c>
      <c r="C482" t="s">
        <v>30</v>
      </c>
      <c r="D482">
        <v>148</v>
      </c>
      <c r="E482" t="s">
        <v>58</v>
      </c>
    </row>
    <row r="483" spans="1:5" x14ac:dyDescent="0.35">
      <c r="A483" t="str">
        <f t="shared" si="12"/>
        <v>C:/Users/WThaman/PycharmProjects/usgs/dist/res.volume.1943.lcragage\mpl-data\stylelib</v>
      </c>
      <c r="B483" t="str">
        <f>HYPERLINK("C:/Users/WThaman/PycharmProjects/usgs/dist/res.volume.1943.lcragage\mpl-data\stylelib\seaborn-dark-palette.mplstyle", "seaborn-dark-palette.mplstyle")</f>
        <v>seaborn-dark-palette.mplstyle</v>
      </c>
      <c r="C483" t="s">
        <v>30</v>
      </c>
      <c r="D483">
        <v>142</v>
      </c>
      <c r="E483" t="s">
        <v>58</v>
      </c>
    </row>
    <row r="484" spans="1:5" x14ac:dyDescent="0.35">
      <c r="A484" t="str">
        <f t="shared" si="12"/>
        <v>C:/Users/WThaman/PycharmProjects/usgs/dist/res.volume.1943.lcragage\mpl-data\stylelib</v>
      </c>
      <c r="B484" t="str">
        <f>HYPERLINK("C:/Users/WThaman/PycharmProjects/usgs/dist/res.volume.1943.lcragage\mpl-data\stylelib\seaborn-dark.mplstyle", "seaborn-dark.mplstyle")</f>
        <v>seaborn-dark.mplstyle</v>
      </c>
      <c r="C484" t="s">
        <v>30</v>
      </c>
      <c r="D484">
        <v>667</v>
      </c>
      <c r="E484" t="s">
        <v>58</v>
      </c>
    </row>
    <row r="485" spans="1:5" x14ac:dyDescent="0.35">
      <c r="A485" t="str">
        <f t="shared" si="12"/>
        <v>C:/Users/WThaman/PycharmProjects/usgs/dist/res.volume.1943.lcragage\mpl-data\stylelib</v>
      </c>
      <c r="B485" t="str">
        <f>HYPERLINK("C:/Users/WThaman/PycharmProjects/usgs/dist/res.volume.1943.lcragage\mpl-data\stylelib\seaborn-darkgrid.mplstyle", "seaborn-darkgrid.mplstyle")</f>
        <v>seaborn-darkgrid.mplstyle</v>
      </c>
      <c r="C485" t="s">
        <v>30</v>
      </c>
      <c r="D485">
        <v>670</v>
      </c>
      <c r="E485" t="s">
        <v>58</v>
      </c>
    </row>
    <row r="486" spans="1:5" x14ac:dyDescent="0.35">
      <c r="A486" t="str">
        <f t="shared" si="12"/>
        <v>C:/Users/WThaman/PycharmProjects/usgs/dist/res.volume.1943.lcragage\mpl-data\stylelib</v>
      </c>
      <c r="B486" t="str">
        <f>HYPERLINK("C:/Users/WThaman/PycharmProjects/usgs/dist/res.volume.1943.lcragage\mpl-data\stylelib\seaborn-deep.mplstyle", "seaborn-deep.mplstyle")</f>
        <v>seaborn-deep.mplstyle</v>
      </c>
      <c r="C486" t="s">
        <v>30</v>
      </c>
      <c r="D486">
        <v>142</v>
      </c>
      <c r="E486" t="s">
        <v>58</v>
      </c>
    </row>
    <row r="487" spans="1:5" x14ac:dyDescent="0.35">
      <c r="A487" t="str">
        <f t="shared" si="12"/>
        <v>C:/Users/WThaman/PycharmProjects/usgs/dist/res.volume.1943.lcragage\mpl-data\stylelib</v>
      </c>
      <c r="B487" t="str">
        <f>HYPERLINK("C:/Users/WThaman/PycharmProjects/usgs/dist/res.volume.1943.lcragage\mpl-data\stylelib\seaborn-muted.mplstyle", "seaborn-muted.mplstyle")</f>
        <v>seaborn-muted.mplstyle</v>
      </c>
      <c r="C487" t="s">
        <v>30</v>
      </c>
      <c r="D487">
        <v>143</v>
      </c>
      <c r="E487" t="s">
        <v>58</v>
      </c>
    </row>
    <row r="488" spans="1:5" x14ac:dyDescent="0.35">
      <c r="A488" t="str">
        <f t="shared" si="12"/>
        <v>C:/Users/WThaman/PycharmProjects/usgs/dist/res.volume.1943.lcragage\mpl-data\stylelib</v>
      </c>
      <c r="B488" t="str">
        <f>HYPERLINK("C:/Users/WThaman/PycharmProjects/usgs/dist/res.volume.1943.lcragage\mpl-data\stylelib\seaborn-notebook.mplstyle", "seaborn-notebook.mplstyle")</f>
        <v>seaborn-notebook.mplstyle</v>
      </c>
      <c r="C488" t="s">
        <v>30</v>
      </c>
      <c r="D488">
        <v>382</v>
      </c>
      <c r="E488" t="s">
        <v>58</v>
      </c>
    </row>
    <row r="489" spans="1:5" x14ac:dyDescent="0.35">
      <c r="A489" t="str">
        <f t="shared" si="12"/>
        <v>C:/Users/WThaman/PycharmProjects/usgs/dist/res.volume.1943.lcragage\mpl-data\stylelib</v>
      </c>
      <c r="B489" t="str">
        <f>HYPERLINK("C:/Users/WThaman/PycharmProjects/usgs/dist/res.volume.1943.lcragage\mpl-data\stylelib\seaborn-paper.mplstyle", "seaborn-paper.mplstyle")</f>
        <v>seaborn-paper.mplstyle</v>
      </c>
      <c r="C489" t="s">
        <v>30</v>
      </c>
      <c r="D489">
        <v>393</v>
      </c>
      <c r="E489" t="s">
        <v>58</v>
      </c>
    </row>
    <row r="490" spans="1:5" x14ac:dyDescent="0.35">
      <c r="A490" t="str">
        <f t="shared" si="12"/>
        <v>C:/Users/WThaman/PycharmProjects/usgs/dist/res.volume.1943.lcragage\mpl-data\stylelib</v>
      </c>
      <c r="B490" t="str">
        <f>HYPERLINK("C:/Users/WThaman/PycharmProjects/usgs/dist/res.volume.1943.lcragage\mpl-data\stylelib\seaborn-pastel.mplstyle", "seaborn-pastel.mplstyle")</f>
        <v>seaborn-pastel.mplstyle</v>
      </c>
      <c r="C490" t="s">
        <v>30</v>
      </c>
      <c r="D490">
        <v>144</v>
      </c>
      <c r="E490" t="s">
        <v>58</v>
      </c>
    </row>
    <row r="491" spans="1:5" x14ac:dyDescent="0.35">
      <c r="A491" t="str">
        <f t="shared" si="12"/>
        <v>C:/Users/WThaman/PycharmProjects/usgs/dist/res.volume.1943.lcragage\mpl-data\stylelib</v>
      </c>
      <c r="B491" t="str">
        <f>HYPERLINK("C:/Users/WThaman/PycharmProjects/usgs/dist/res.volume.1943.lcragage\mpl-data\stylelib\seaborn-poster.mplstyle", "seaborn-poster.mplstyle")</f>
        <v>seaborn-poster.mplstyle</v>
      </c>
      <c r="C491" t="s">
        <v>30</v>
      </c>
      <c r="D491">
        <v>403</v>
      </c>
      <c r="E491" t="s">
        <v>58</v>
      </c>
    </row>
    <row r="492" spans="1:5" x14ac:dyDescent="0.35">
      <c r="A492" t="str">
        <f t="shared" si="12"/>
        <v>C:/Users/WThaman/PycharmProjects/usgs/dist/res.volume.1943.lcragage\mpl-data\stylelib</v>
      </c>
      <c r="B492" t="str">
        <f>HYPERLINK("C:/Users/WThaman/PycharmProjects/usgs/dist/res.volume.1943.lcragage\mpl-data\stylelib\seaborn-talk.mplstyle", "seaborn-talk.mplstyle")</f>
        <v>seaborn-talk.mplstyle</v>
      </c>
      <c r="C492" t="s">
        <v>30</v>
      </c>
      <c r="D492">
        <v>403</v>
      </c>
      <c r="E492" t="s">
        <v>58</v>
      </c>
    </row>
    <row r="493" spans="1:5" x14ac:dyDescent="0.35">
      <c r="A493" t="str">
        <f t="shared" si="12"/>
        <v>C:/Users/WThaman/PycharmProjects/usgs/dist/res.volume.1943.lcragage\mpl-data\stylelib</v>
      </c>
      <c r="B493" t="str">
        <f>HYPERLINK("C:/Users/WThaman/PycharmProjects/usgs/dist/res.volume.1943.lcragage\mpl-data\stylelib\seaborn-ticks.mplstyle", "seaborn-ticks.mplstyle")</f>
        <v>seaborn-ticks.mplstyle</v>
      </c>
      <c r="C493" t="s">
        <v>30</v>
      </c>
      <c r="D493">
        <v>665</v>
      </c>
      <c r="E493" t="s">
        <v>58</v>
      </c>
    </row>
    <row r="494" spans="1:5" x14ac:dyDescent="0.35">
      <c r="A494" t="str">
        <f t="shared" si="12"/>
        <v>C:/Users/WThaman/PycharmProjects/usgs/dist/res.volume.1943.lcragage\mpl-data\stylelib</v>
      </c>
      <c r="B494" t="str">
        <f>HYPERLINK("C:/Users/WThaman/PycharmProjects/usgs/dist/res.volume.1943.lcragage\mpl-data\stylelib\seaborn-white.mplstyle", "seaborn-white.mplstyle")</f>
        <v>seaborn-white.mplstyle</v>
      </c>
      <c r="C494" t="s">
        <v>30</v>
      </c>
      <c r="D494">
        <v>665</v>
      </c>
      <c r="E494" t="s">
        <v>58</v>
      </c>
    </row>
    <row r="495" spans="1:5" x14ac:dyDescent="0.35">
      <c r="A495" t="str">
        <f t="shared" si="12"/>
        <v>C:/Users/WThaman/PycharmProjects/usgs/dist/res.volume.1943.lcragage\mpl-data\stylelib</v>
      </c>
      <c r="B495" t="str">
        <f>HYPERLINK("C:/Users/WThaman/PycharmProjects/usgs/dist/res.volume.1943.lcragage\mpl-data\stylelib\seaborn-whitegrid.mplstyle", "seaborn-whitegrid.mplstyle")</f>
        <v>seaborn-whitegrid.mplstyle</v>
      </c>
      <c r="C495" t="s">
        <v>30</v>
      </c>
      <c r="D495">
        <v>664</v>
      </c>
      <c r="E495" t="s">
        <v>58</v>
      </c>
    </row>
    <row r="496" spans="1:5" x14ac:dyDescent="0.35">
      <c r="A496" t="str">
        <f t="shared" si="12"/>
        <v>C:/Users/WThaman/PycharmProjects/usgs/dist/res.volume.1943.lcragage\mpl-data\stylelib</v>
      </c>
      <c r="B496" t="str">
        <f>HYPERLINK("C:/Users/WThaman/PycharmProjects/usgs/dist/res.volume.1943.lcragage\mpl-data\stylelib\seaborn.mplstyle", "seaborn.mplstyle")</f>
        <v>seaborn.mplstyle</v>
      </c>
      <c r="C496" t="s">
        <v>30</v>
      </c>
      <c r="D496">
        <v>1130</v>
      </c>
      <c r="E496" t="s">
        <v>59</v>
      </c>
    </row>
    <row r="497" spans="1:5" x14ac:dyDescent="0.35">
      <c r="A497" t="str">
        <f t="shared" si="12"/>
        <v>C:/Users/WThaman/PycharmProjects/usgs/dist/res.volume.1943.lcragage\mpl-data\stylelib</v>
      </c>
      <c r="B497" t="str">
        <f>HYPERLINK("C:/Users/WThaman/PycharmProjects/usgs/dist/res.volume.1943.lcragage\mpl-data\stylelib\_classic_test.mplstyle", "_classic_test.mplstyle")</f>
        <v>_classic_test.mplstyle</v>
      </c>
      <c r="C497" t="s">
        <v>30</v>
      </c>
      <c r="D497">
        <v>26296</v>
      </c>
      <c r="E497" t="s">
        <v>61</v>
      </c>
    </row>
    <row r="498" spans="1:5" x14ac:dyDescent="0.35">
      <c r="A498" t="str">
        <f>HYPERLINK("C:/Users/WThaman/PycharmProjects/usgs/dist/res.volume.1943.lcragage\openpyxl")</f>
        <v>C:/Users/WThaman/PycharmProjects/usgs/dist/res.volume.1943.lcragage\openpyxl</v>
      </c>
      <c r="B498" t="str">
        <f>HYPERLINK("C:/Users/WThaman/PycharmProjects/usgs/dist/res.volume.1943.lcragage\openpyxl\.constants.json", ".constants.json")</f>
        <v>.constants.json</v>
      </c>
      <c r="C498" t="s">
        <v>17</v>
      </c>
      <c r="D498">
        <v>270</v>
      </c>
      <c r="E498" t="s">
        <v>62</v>
      </c>
    </row>
    <row r="499" spans="1:5" s="2" customFormat="1" x14ac:dyDescent="0.35">
      <c r="A499" s="2" t="str">
        <f>HYPERLINK("C:/Users/WThaman/PycharmProjects/usgs/dist/res.volume.1943.lcragage\platforms")</f>
        <v>C:/Users/WThaman/PycharmProjects/usgs/dist/res.volume.1943.lcragage\platforms</v>
      </c>
      <c r="B499" s="2" t="str">
        <f>HYPERLINK("C:/Users/WThaman/PycharmProjects/usgs/dist/res.volume.1943.lcragage\platforms\qwindows.dll", "qwindows.dll")</f>
        <v>qwindows.dll</v>
      </c>
      <c r="C499" s="2" t="s">
        <v>6</v>
      </c>
      <c r="D499" s="2">
        <v>1012736</v>
      </c>
      <c r="E499" s="2" t="s">
        <v>42</v>
      </c>
    </row>
    <row r="500" spans="1:5" x14ac:dyDescent="0.35">
      <c r="A500" t="str">
        <f>HYPERLINK("C:/Users/WThaman/PycharmProjects/usgs/dist/res.volume.1943.lcragage\PyQt5\Qt\plugins\iconengines")</f>
        <v>C:/Users/WThaman/PycharmProjects/usgs/dist/res.volume.1943.lcragage\PyQt5\Qt\plugins\iconengines</v>
      </c>
      <c r="B500" t="str">
        <f>HYPERLINK("C:/Users/WThaman/PycharmProjects/usgs/dist/res.volume.1943.lcragage\PyQt5\Qt\plugins\iconengines\qsvgicon.dll", "qsvgicon.dll")</f>
        <v>qsvgicon.dll</v>
      </c>
      <c r="C500" t="s">
        <v>6</v>
      </c>
      <c r="D500">
        <v>31232</v>
      </c>
      <c r="E500" t="s">
        <v>42</v>
      </c>
    </row>
    <row r="501" spans="1:5" x14ac:dyDescent="0.35">
      <c r="A501" t="str">
        <f t="shared" ref="A501:A510" si="13">HYPERLINK("C:/Users/WThaman/PycharmProjects/usgs/dist/res.volume.1943.lcragage\PyQt5\Qt\plugins\imageformats")</f>
        <v>C:/Users/WThaman/PycharmProjects/usgs/dist/res.volume.1943.lcragage\PyQt5\Qt\plugins\imageformats</v>
      </c>
      <c r="B501" t="str">
        <f>HYPERLINK("C:/Users/WThaman/PycharmProjects/usgs/dist/res.volume.1943.lcragage\PyQt5\Qt\plugins\imageformats\qdds.dll", "qdds.dll")</f>
        <v>qdds.dll</v>
      </c>
      <c r="C501" t="s">
        <v>6</v>
      </c>
      <c r="D501">
        <v>40960</v>
      </c>
      <c r="E501" t="s">
        <v>42</v>
      </c>
    </row>
    <row r="502" spans="1:5" x14ac:dyDescent="0.35">
      <c r="A502" t="str">
        <f t="shared" si="13"/>
        <v>C:/Users/WThaman/PycharmProjects/usgs/dist/res.volume.1943.lcragage\PyQt5\Qt\plugins\imageformats</v>
      </c>
      <c r="B502" t="str">
        <f>HYPERLINK("C:/Users/WThaman/PycharmProjects/usgs/dist/res.volume.1943.lcragage\PyQt5\Qt\plugins\imageformats\qgif.dll", "qgif.dll")</f>
        <v>qgif.dll</v>
      </c>
      <c r="C502" t="s">
        <v>6</v>
      </c>
      <c r="D502">
        <v>26112</v>
      </c>
      <c r="E502" t="s">
        <v>42</v>
      </c>
    </row>
    <row r="503" spans="1:5" x14ac:dyDescent="0.35">
      <c r="A503" t="str">
        <f t="shared" si="13"/>
        <v>C:/Users/WThaman/PycharmProjects/usgs/dist/res.volume.1943.lcragage\PyQt5\Qt\plugins\imageformats</v>
      </c>
      <c r="B503" t="str">
        <f>HYPERLINK("C:/Users/WThaman/PycharmProjects/usgs/dist/res.volume.1943.lcragage\PyQt5\Qt\plugins\imageformats\qicns.dll", "qicns.dll")</f>
        <v>qicns.dll</v>
      </c>
      <c r="C503" t="s">
        <v>6</v>
      </c>
      <c r="D503">
        <v>33280</v>
      </c>
      <c r="E503" t="s">
        <v>42</v>
      </c>
    </row>
    <row r="504" spans="1:5" x14ac:dyDescent="0.35">
      <c r="A504" t="str">
        <f t="shared" si="13"/>
        <v>C:/Users/WThaman/PycharmProjects/usgs/dist/res.volume.1943.lcragage\PyQt5\Qt\plugins\imageformats</v>
      </c>
      <c r="B504" t="str">
        <f>HYPERLINK("C:/Users/WThaman/PycharmProjects/usgs/dist/res.volume.1943.lcragage\PyQt5\Qt\plugins\imageformats\qico.dll", "qico.dll")</f>
        <v>qico.dll</v>
      </c>
      <c r="C504" t="s">
        <v>6</v>
      </c>
      <c r="D504">
        <v>27648</v>
      </c>
      <c r="E504" t="s">
        <v>42</v>
      </c>
    </row>
    <row r="505" spans="1:5" x14ac:dyDescent="0.35">
      <c r="A505" t="str">
        <f t="shared" si="13"/>
        <v>C:/Users/WThaman/PycharmProjects/usgs/dist/res.volume.1943.lcragage\PyQt5\Qt\plugins\imageformats</v>
      </c>
      <c r="B505" t="str">
        <f>HYPERLINK("C:/Users/WThaman/PycharmProjects/usgs/dist/res.volume.1943.lcragage\PyQt5\Qt\plugins\imageformats\qjpeg.dll", "qjpeg.dll")</f>
        <v>qjpeg.dll</v>
      </c>
      <c r="C505" t="s">
        <v>6</v>
      </c>
      <c r="D505">
        <v>35840</v>
      </c>
      <c r="E505" t="s">
        <v>42</v>
      </c>
    </row>
    <row r="506" spans="1:5" x14ac:dyDescent="0.35">
      <c r="A506" t="str">
        <f t="shared" si="13"/>
        <v>C:/Users/WThaman/PycharmProjects/usgs/dist/res.volume.1943.lcragage\PyQt5\Qt\plugins\imageformats</v>
      </c>
      <c r="B506" t="str">
        <f>HYPERLINK("C:/Users/WThaman/PycharmProjects/usgs/dist/res.volume.1943.lcragage\PyQt5\Qt\plugins\imageformats\qsvg.dll", "qsvg.dll")</f>
        <v>qsvg.dll</v>
      </c>
      <c r="C506" t="s">
        <v>6</v>
      </c>
      <c r="D506">
        <v>21504</v>
      </c>
      <c r="E506" t="s">
        <v>42</v>
      </c>
    </row>
    <row r="507" spans="1:5" x14ac:dyDescent="0.35">
      <c r="A507" t="str">
        <f t="shared" si="13"/>
        <v>C:/Users/WThaman/PycharmProjects/usgs/dist/res.volume.1943.lcragage\PyQt5\Qt\plugins\imageformats</v>
      </c>
      <c r="B507" t="str">
        <f>HYPERLINK("C:/Users/WThaman/PycharmProjects/usgs/dist/res.volume.1943.lcragage\PyQt5\Qt\plugins\imageformats\qtga.dll", "qtga.dll")</f>
        <v>qtga.dll</v>
      </c>
      <c r="C507" t="s">
        <v>6</v>
      </c>
      <c r="D507">
        <v>20992</v>
      </c>
      <c r="E507" t="s">
        <v>42</v>
      </c>
    </row>
    <row r="508" spans="1:5" x14ac:dyDescent="0.35">
      <c r="A508" t="str">
        <f t="shared" si="13"/>
        <v>C:/Users/WThaman/PycharmProjects/usgs/dist/res.volume.1943.lcragage\PyQt5\Qt\plugins\imageformats</v>
      </c>
      <c r="B508" t="str">
        <f>HYPERLINK("C:/Users/WThaman/PycharmProjects/usgs/dist/res.volume.1943.lcragage\PyQt5\Qt\plugins\imageformats\qtiff.dll", "qtiff.dll")</f>
        <v>qtiff.dll</v>
      </c>
      <c r="C508" t="s">
        <v>6</v>
      </c>
      <c r="D508">
        <v>315904</v>
      </c>
      <c r="E508" t="s">
        <v>42</v>
      </c>
    </row>
    <row r="509" spans="1:5" x14ac:dyDescent="0.35">
      <c r="A509" t="str">
        <f t="shared" si="13"/>
        <v>C:/Users/WThaman/PycharmProjects/usgs/dist/res.volume.1943.lcragage\PyQt5\Qt\plugins\imageformats</v>
      </c>
      <c r="B509" t="str">
        <f>HYPERLINK("C:/Users/WThaman/PycharmProjects/usgs/dist/res.volume.1943.lcragage\PyQt5\Qt\plugins\imageformats\qwbmp.dll", "qwbmp.dll")</f>
        <v>qwbmp.dll</v>
      </c>
      <c r="C509" t="s">
        <v>6</v>
      </c>
      <c r="D509">
        <v>19968</v>
      </c>
      <c r="E509" t="s">
        <v>42</v>
      </c>
    </row>
    <row r="510" spans="1:5" x14ac:dyDescent="0.35">
      <c r="A510" t="str">
        <f t="shared" si="13"/>
        <v>C:/Users/WThaman/PycharmProjects/usgs/dist/res.volume.1943.lcragage\PyQt5\Qt\plugins\imageformats</v>
      </c>
      <c r="B510" t="str">
        <f>HYPERLINK("C:/Users/WThaman/PycharmProjects/usgs/dist/res.volume.1943.lcragage\PyQt5\Qt\plugins\imageformats\qwebp.dll", "qwebp.dll")</f>
        <v>qwebp.dll</v>
      </c>
      <c r="C510" t="s">
        <v>6</v>
      </c>
      <c r="D510">
        <v>322560</v>
      </c>
      <c r="E510" t="s">
        <v>42</v>
      </c>
    </row>
    <row r="511" spans="1:5" s="2" customFormat="1" x14ac:dyDescent="0.35">
      <c r="A511" s="2" t="str">
        <f>HYPERLINK("C:/Users/WThaman/PycharmProjects/usgs/dist/res.volume.1943.lcragage\PyQt5\Qt\plugins\platforms")</f>
        <v>C:/Users/WThaman/PycharmProjects/usgs/dist/res.volume.1943.lcragage\PyQt5\Qt\plugins\platforms</v>
      </c>
      <c r="B511" s="2" t="str">
        <f>HYPERLINK("C:/Users/WThaman/PycharmProjects/usgs/dist/res.volume.1943.lcragage\PyQt5\Qt\plugins\platforms\qminimal.dll", "qminimal.dll")</f>
        <v>qminimal.dll</v>
      </c>
      <c r="C511" s="2" t="s">
        <v>6</v>
      </c>
      <c r="D511" s="2">
        <v>31232</v>
      </c>
      <c r="E511" s="2" t="s">
        <v>42</v>
      </c>
    </row>
    <row r="512" spans="1:5" s="2" customFormat="1" x14ac:dyDescent="0.35">
      <c r="A512" s="2" t="str">
        <f>HYPERLINK("C:/Users/WThaman/PycharmProjects/usgs/dist/res.volume.1943.lcragage\PyQt5\Qt\plugins\platforms")</f>
        <v>C:/Users/WThaman/PycharmProjects/usgs/dist/res.volume.1943.lcragage\PyQt5\Qt\plugins\platforms</v>
      </c>
      <c r="B512" s="2" t="str">
        <f>HYPERLINK("C:/Users/WThaman/PycharmProjects/usgs/dist/res.volume.1943.lcragage\PyQt5\Qt\plugins\platforms\qoffscreen.dll", "qoffscreen.dll")</f>
        <v>qoffscreen.dll</v>
      </c>
      <c r="C512" s="2" t="s">
        <v>6</v>
      </c>
      <c r="D512" s="2">
        <v>538624</v>
      </c>
      <c r="E512" s="2" t="s">
        <v>42</v>
      </c>
    </row>
    <row r="513" spans="1:5" s="2" customFormat="1" x14ac:dyDescent="0.35">
      <c r="A513" s="2" t="str">
        <f>HYPERLINK("C:/Users/WThaman/PycharmProjects/usgs/dist/res.volume.1943.lcragage\PyQt5\Qt\plugins\platforms")</f>
        <v>C:/Users/WThaman/PycharmProjects/usgs/dist/res.volume.1943.lcragage\PyQt5\Qt\plugins\platforms</v>
      </c>
      <c r="B513" s="2" t="str">
        <f>HYPERLINK("C:/Users/WThaman/PycharmProjects/usgs/dist/res.volume.1943.lcragage\PyQt5\Qt\plugins\platforms\qwindows.dll", "qwindows.dll")</f>
        <v>qwindows.dll</v>
      </c>
      <c r="C513" s="2" t="s">
        <v>6</v>
      </c>
      <c r="D513" s="2">
        <v>1012736</v>
      </c>
      <c r="E513" s="2" t="s">
        <v>42</v>
      </c>
    </row>
    <row r="514" spans="1:5" x14ac:dyDescent="0.35">
      <c r="A514" t="str">
        <f>HYPERLINK("C:/Users/WThaman/PycharmProjects/usgs/dist/res.volume.1943.lcragage\PyQt5\Qt\plugins\printsupport")</f>
        <v>C:/Users/WThaman/PycharmProjects/usgs/dist/res.volume.1943.lcragage\PyQt5\Qt\plugins\printsupport</v>
      </c>
      <c r="B514" t="str">
        <f>HYPERLINK("C:/Users/WThaman/PycharmProjects/usgs/dist/res.volume.1943.lcragage\PyQt5\Qt\plugins\printsupport\windowsprintersupport.dll", "windowsprintersupport.dll")</f>
        <v>windowsprintersupport.dll</v>
      </c>
      <c r="C514" t="s">
        <v>6</v>
      </c>
      <c r="D514">
        <v>34816</v>
      </c>
      <c r="E514" t="s">
        <v>42</v>
      </c>
    </row>
    <row r="515" spans="1:5" x14ac:dyDescent="0.35">
      <c r="A515" t="str">
        <f t="shared" ref="A515:A546" si="14">HYPERLINK("C:/Users/WThaman/PycharmProjects/usgs/dist/res.volume.1943.lcragage\pytz\zoneinfo")</f>
        <v>C:/Users/WThaman/PycharmProjects/usgs/dist/res.volume.1943.lcragage\pytz\zoneinfo</v>
      </c>
      <c r="B515" t="str">
        <f>HYPERLINK("C:/Users/WThaman/PycharmProjects/usgs/dist/res.volume.1943.lcragage\pytz\zoneinfo\CET", "CET")</f>
        <v>CET</v>
      </c>
      <c r="D515">
        <v>2102</v>
      </c>
      <c r="E515" t="s">
        <v>63</v>
      </c>
    </row>
    <row r="516" spans="1:5" x14ac:dyDescent="0.35">
      <c r="A516" t="str">
        <f t="shared" si="14"/>
        <v>C:/Users/WThaman/PycharmProjects/usgs/dist/res.volume.1943.lcragage\pytz\zoneinfo</v>
      </c>
      <c r="B516" t="str">
        <f>HYPERLINK("C:/Users/WThaman/PycharmProjects/usgs/dist/res.volume.1943.lcragage\pytz\zoneinfo\CST6CDT", "CST6CDT")</f>
        <v>CST6CDT</v>
      </c>
      <c r="D516">
        <v>2294</v>
      </c>
      <c r="E516" t="s">
        <v>63</v>
      </c>
    </row>
    <row r="517" spans="1:5" x14ac:dyDescent="0.35">
      <c r="A517" t="str">
        <f t="shared" si="14"/>
        <v>C:/Users/WThaman/PycharmProjects/usgs/dist/res.volume.1943.lcragage\pytz\zoneinfo</v>
      </c>
      <c r="B517" t="str">
        <f>HYPERLINK("C:/Users/WThaman/PycharmProjects/usgs/dist/res.volume.1943.lcragage\pytz\zoneinfo\Cuba", "Cuba")</f>
        <v>Cuba</v>
      </c>
      <c r="D517">
        <v>2437</v>
      </c>
      <c r="E517" t="s">
        <v>63</v>
      </c>
    </row>
    <row r="518" spans="1:5" x14ac:dyDescent="0.35">
      <c r="A518" t="str">
        <f t="shared" si="14"/>
        <v>C:/Users/WThaman/PycharmProjects/usgs/dist/res.volume.1943.lcragage\pytz\zoneinfo</v>
      </c>
      <c r="B518" t="str">
        <f>HYPERLINK("C:/Users/WThaman/PycharmProjects/usgs/dist/res.volume.1943.lcragage\pytz\zoneinfo\EET", "EET")</f>
        <v>EET</v>
      </c>
      <c r="D518">
        <v>1876</v>
      </c>
      <c r="E518" t="s">
        <v>63</v>
      </c>
    </row>
    <row r="519" spans="1:5" x14ac:dyDescent="0.35">
      <c r="A519" t="str">
        <f t="shared" si="14"/>
        <v>C:/Users/WThaman/PycharmProjects/usgs/dist/res.volume.1943.lcragage\pytz\zoneinfo</v>
      </c>
      <c r="B519" t="str">
        <f>HYPERLINK("C:/Users/WThaman/PycharmProjects/usgs/dist/res.volume.1943.lcragage\pytz\zoneinfo\Egypt", "Egypt")</f>
        <v>Egypt</v>
      </c>
      <c r="D519">
        <v>1972</v>
      </c>
      <c r="E519" t="s">
        <v>63</v>
      </c>
    </row>
    <row r="520" spans="1:5" x14ac:dyDescent="0.35">
      <c r="A520" t="str">
        <f t="shared" si="14"/>
        <v>C:/Users/WThaman/PycharmProjects/usgs/dist/res.volume.1943.lcragage\pytz\zoneinfo</v>
      </c>
      <c r="B520" t="str">
        <f>HYPERLINK("C:/Users/WThaman/PycharmProjects/usgs/dist/res.volume.1943.lcragage\pytz\zoneinfo\Eire", "Eire")</f>
        <v>Eire</v>
      </c>
      <c r="D520">
        <v>3559</v>
      </c>
      <c r="E520" t="s">
        <v>63</v>
      </c>
    </row>
    <row r="521" spans="1:5" x14ac:dyDescent="0.35">
      <c r="A521" t="str">
        <f t="shared" si="14"/>
        <v>C:/Users/WThaman/PycharmProjects/usgs/dist/res.volume.1943.lcragage\pytz\zoneinfo</v>
      </c>
      <c r="B521" t="str">
        <f>HYPERLINK("C:/Users/WThaman/PycharmProjects/usgs/dist/res.volume.1943.lcragage\pytz\zoneinfo\EST", "EST")</f>
        <v>EST</v>
      </c>
      <c r="D521">
        <v>127</v>
      </c>
      <c r="E521" t="s">
        <v>63</v>
      </c>
    </row>
    <row r="522" spans="1:5" x14ac:dyDescent="0.35">
      <c r="A522" t="str">
        <f t="shared" si="14"/>
        <v>C:/Users/WThaman/PycharmProjects/usgs/dist/res.volume.1943.lcragage\pytz\zoneinfo</v>
      </c>
      <c r="B522" t="str">
        <f>HYPERLINK("C:/Users/WThaman/PycharmProjects/usgs/dist/res.volume.1943.lcragage\pytz\zoneinfo\EST5EDT", "EST5EDT")</f>
        <v>EST5EDT</v>
      </c>
      <c r="D522">
        <v>2294</v>
      </c>
      <c r="E522" t="s">
        <v>63</v>
      </c>
    </row>
    <row r="523" spans="1:5" x14ac:dyDescent="0.35">
      <c r="A523" t="str">
        <f t="shared" si="14"/>
        <v>C:/Users/WThaman/PycharmProjects/usgs/dist/res.volume.1943.lcragage\pytz\zoneinfo</v>
      </c>
      <c r="B523" t="str">
        <f>HYPERLINK("C:/Users/WThaman/PycharmProjects/usgs/dist/res.volume.1943.lcragage\pytz\zoneinfo\Factory", "Factory")</f>
        <v>Factory</v>
      </c>
      <c r="D523">
        <v>148</v>
      </c>
      <c r="E523" t="s">
        <v>63</v>
      </c>
    </row>
    <row r="524" spans="1:5" x14ac:dyDescent="0.35">
      <c r="A524" t="str">
        <f t="shared" si="14"/>
        <v>C:/Users/WThaman/PycharmProjects/usgs/dist/res.volume.1943.lcragage\pytz\zoneinfo</v>
      </c>
      <c r="B524" t="str">
        <f>HYPERLINK("C:/Users/WThaman/PycharmProjects/usgs/dist/res.volume.1943.lcragage\pytz\zoneinfo\GB", "GB")</f>
        <v>GB</v>
      </c>
      <c r="D524">
        <v>3687</v>
      </c>
      <c r="E524" t="s">
        <v>63</v>
      </c>
    </row>
    <row r="525" spans="1:5" x14ac:dyDescent="0.35">
      <c r="A525" t="str">
        <f t="shared" si="14"/>
        <v>C:/Users/WThaman/PycharmProjects/usgs/dist/res.volume.1943.lcragage\pytz\zoneinfo</v>
      </c>
      <c r="B525" t="str">
        <f>HYPERLINK("C:/Users/WThaman/PycharmProjects/usgs/dist/res.volume.1943.lcragage\pytz\zoneinfo\GB-Eire", "GB-Eire")</f>
        <v>GB-Eire</v>
      </c>
      <c r="D525">
        <v>3687</v>
      </c>
      <c r="E525" t="s">
        <v>63</v>
      </c>
    </row>
    <row r="526" spans="1:5" x14ac:dyDescent="0.35">
      <c r="A526" t="str">
        <f t="shared" si="14"/>
        <v>C:/Users/WThaman/PycharmProjects/usgs/dist/res.volume.1943.lcragage\pytz\zoneinfo</v>
      </c>
      <c r="B526" t="str">
        <f>HYPERLINK("C:/Users/WThaman/PycharmProjects/usgs/dist/res.volume.1943.lcragage\pytz\zoneinfo\GMT", "GMT")</f>
        <v>GMT</v>
      </c>
      <c r="D526">
        <v>127</v>
      </c>
      <c r="E526" t="s">
        <v>63</v>
      </c>
    </row>
    <row r="527" spans="1:5" x14ac:dyDescent="0.35">
      <c r="A527" t="str">
        <f t="shared" si="14"/>
        <v>C:/Users/WThaman/PycharmProjects/usgs/dist/res.volume.1943.lcragage\pytz\zoneinfo</v>
      </c>
      <c r="B527" t="str">
        <f>HYPERLINK("C:/Users/WThaman/PycharmProjects/usgs/dist/res.volume.1943.lcragage\pytz\zoneinfo\GMT+0", "GMT+0")</f>
        <v>GMT+0</v>
      </c>
      <c r="D527">
        <v>127</v>
      </c>
      <c r="E527" t="s">
        <v>63</v>
      </c>
    </row>
    <row r="528" spans="1:5" x14ac:dyDescent="0.35">
      <c r="A528" t="str">
        <f t="shared" si="14"/>
        <v>C:/Users/WThaman/PycharmProjects/usgs/dist/res.volume.1943.lcragage\pytz\zoneinfo</v>
      </c>
      <c r="B528" t="str">
        <f>HYPERLINK("C:/Users/WThaman/PycharmProjects/usgs/dist/res.volume.1943.lcragage\pytz\zoneinfo\GMT-0", "GMT-0")</f>
        <v>GMT-0</v>
      </c>
      <c r="D528">
        <v>127</v>
      </c>
      <c r="E528" t="s">
        <v>63</v>
      </c>
    </row>
    <row r="529" spans="1:5" x14ac:dyDescent="0.35">
      <c r="A529" t="str">
        <f t="shared" si="14"/>
        <v>C:/Users/WThaman/PycharmProjects/usgs/dist/res.volume.1943.lcragage\pytz\zoneinfo</v>
      </c>
      <c r="B529" t="str">
        <f>HYPERLINK("C:/Users/WThaman/PycharmProjects/usgs/dist/res.volume.1943.lcragage\pytz\zoneinfo\GMT0", "GMT0")</f>
        <v>GMT0</v>
      </c>
      <c r="D529">
        <v>127</v>
      </c>
      <c r="E529" t="s">
        <v>63</v>
      </c>
    </row>
    <row r="530" spans="1:5" x14ac:dyDescent="0.35">
      <c r="A530" t="str">
        <f t="shared" si="14"/>
        <v>C:/Users/WThaman/PycharmProjects/usgs/dist/res.volume.1943.lcragage\pytz\zoneinfo</v>
      </c>
      <c r="B530" t="str">
        <f>HYPERLINK("C:/Users/WThaman/PycharmProjects/usgs/dist/res.volume.1943.lcragage\pytz\zoneinfo\Greenwich", "Greenwich")</f>
        <v>Greenwich</v>
      </c>
      <c r="D530">
        <v>127</v>
      </c>
      <c r="E530" t="s">
        <v>63</v>
      </c>
    </row>
    <row r="531" spans="1:5" x14ac:dyDescent="0.35">
      <c r="A531" t="str">
        <f t="shared" si="14"/>
        <v>C:/Users/WThaman/PycharmProjects/usgs/dist/res.volume.1943.lcragage\pytz\zoneinfo</v>
      </c>
      <c r="B531" t="str">
        <f>HYPERLINK("C:/Users/WThaman/PycharmProjects/usgs/dist/res.volume.1943.lcragage\pytz\zoneinfo\Hongkong", "Hongkong")</f>
        <v>Hongkong</v>
      </c>
      <c r="D531">
        <v>1189</v>
      </c>
      <c r="E531" t="s">
        <v>63</v>
      </c>
    </row>
    <row r="532" spans="1:5" x14ac:dyDescent="0.35">
      <c r="A532" t="str">
        <f t="shared" si="14"/>
        <v>C:/Users/WThaman/PycharmProjects/usgs/dist/res.volume.1943.lcragage\pytz\zoneinfo</v>
      </c>
      <c r="B532" t="str">
        <f>HYPERLINK("C:/Users/WThaman/PycharmProjects/usgs/dist/res.volume.1943.lcragage\pytz\zoneinfo\HST", "HST")</f>
        <v>HST</v>
      </c>
      <c r="D532">
        <v>128</v>
      </c>
      <c r="E532" t="s">
        <v>63</v>
      </c>
    </row>
    <row r="533" spans="1:5" x14ac:dyDescent="0.35">
      <c r="A533" t="str">
        <f t="shared" si="14"/>
        <v>C:/Users/WThaman/PycharmProjects/usgs/dist/res.volume.1943.lcragage\pytz\zoneinfo</v>
      </c>
      <c r="B533" t="str">
        <f>HYPERLINK("C:/Users/WThaman/PycharmProjects/usgs/dist/res.volume.1943.lcragage\pytz\zoneinfo\Iceland", "Iceland")</f>
        <v>Iceland</v>
      </c>
      <c r="D533">
        <v>1188</v>
      </c>
      <c r="E533" t="s">
        <v>63</v>
      </c>
    </row>
    <row r="534" spans="1:5" x14ac:dyDescent="0.35">
      <c r="A534" t="str">
        <f t="shared" si="14"/>
        <v>C:/Users/WThaman/PycharmProjects/usgs/dist/res.volume.1943.lcragage\pytz\zoneinfo</v>
      </c>
      <c r="B534" t="str">
        <f>HYPERLINK("C:/Users/WThaman/PycharmProjects/usgs/dist/res.volume.1943.lcragage\pytz\zoneinfo\Iran", "Iran")</f>
        <v>Iran</v>
      </c>
      <c r="D534">
        <v>1718</v>
      </c>
      <c r="E534" t="s">
        <v>63</v>
      </c>
    </row>
    <row r="535" spans="1:5" x14ac:dyDescent="0.35">
      <c r="A535" t="str">
        <f t="shared" si="14"/>
        <v>C:/Users/WThaman/PycharmProjects/usgs/dist/res.volume.1943.lcragage\pytz\zoneinfo</v>
      </c>
      <c r="B535" t="str">
        <f>HYPERLINK("C:/Users/WThaman/PycharmProjects/usgs/dist/res.volume.1943.lcragage\pytz\zoneinfo\iso3166.tab", "iso3166.tab")</f>
        <v>iso3166.tab</v>
      </c>
      <c r="C535" t="s">
        <v>31</v>
      </c>
      <c r="D535">
        <v>4445</v>
      </c>
      <c r="E535" t="s">
        <v>63</v>
      </c>
    </row>
    <row r="536" spans="1:5" x14ac:dyDescent="0.35">
      <c r="A536" t="str">
        <f t="shared" si="14"/>
        <v>C:/Users/WThaman/PycharmProjects/usgs/dist/res.volume.1943.lcragage\pytz\zoneinfo</v>
      </c>
      <c r="B536" t="str">
        <f>HYPERLINK("C:/Users/WThaman/PycharmProjects/usgs/dist/res.volume.1943.lcragage\pytz\zoneinfo\Israel", "Israel")</f>
        <v>Israel</v>
      </c>
      <c r="D536">
        <v>2265</v>
      </c>
      <c r="E536" t="s">
        <v>63</v>
      </c>
    </row>
    <row r="537" spans="1:5" x14ac:dyDescent="0.35">
      <c r="A537" t="str">
        <f t="shared" si="14"/>
        <v>C:/Users/WThaman/PycharmProjects/usgs/dist/res.volume.1943.lcragage\pytz\zoneinfo</v>
      </c>
      <c r="B537" t="str">
        <f>HYPERLINK("C:/Users/WThaman/PycharmProjects/usgs/dist/res.volume.1943.lcragage\pytz\zoneinfo\Jamaica", "Jamaica")</f>
        <v>Jamaica</v>
      </c>
      <c r="D537">
        <v>507</v>
      </c>
      <c r="E537" t="s">
        <v>63</v>
      </c>
    </row>
    <row r="538" spans="1:5" x14ac:dyDescent="0.35">
      <c r="A538" t="str">
        <f t="shared" si="14"/>
        <v>C:/Users/WThaman/PycharmProjects/usgs/dist/res.volume.1943.lcragage\pytz\zoneinfo</v>
      </c>
      <c r="B538" t="str">
        <f>HYPERLINK("C:/Users/WThaman/PycharmProjects/usgs/dist/res.volume.1943.lcragage\pytz\zoneinfo\Japan", "Japan")</f>
        <v>Japan</v>
      </c>
      <c r="D538">
        <v>318</v>
      </c>
      <c r="E538" t="s">
        <v>63</v>
      </c>
    </row>
    <row r="539" spans="1:5" x14ac:dyDescent="0.35">
      <c r="A539" t="str">
        <f t="shared" si="14"/>
        <v>C:/Users/WThaman/PycharmProjects/usgs/dist/res.volume.1943.lcragage\pytz\zoneinfo</v>
      </c>
      <c r="B539" t="str">
        <f>HYPERLINK("C:/Users/WThaman/PycharmProjects/usgs/dist/res.volume.1943.lcragage\pytz\zoneinfo\Kwajalein", "Kwajalein")</f>
        <v>Kwajalein</v>
      </c>
      <c r="D539">
        <v>259</v>
      </c>
      <c r="E539" t="s">
        <v>63</v>
      </c>
    </row>
    <row r="540" spans="1:5" x14ac:dyDescent="0.35">
      <c r="A540" t="str">
        <f t="shared" si="14"/>
        <v>C:/Users/WThaman/PycharmProjects/usgs/dist/res.volume.1943.lcragage\pytz\zoneinfo</v>
      </c>
      <c r="B540" t="str">
        <f>HYPERLINK("C:/Users/WThaman/PycharmProjects/usgs/dist/res.volume.1943.lcragage\pytz\zoneinfo\Libya", "Libya")</f>
        <v>Libya</v>
      </c>
      <c r="D540">
        <v>655</v>
      </c>
      <c r="E540" t="s">
        <v>63</v>
      </c>
    </row>
    <row r="541" spans="1:5" x14ac:dyDescent="0.35">
      <c r="A541" t="str">
        <f t="shared" si="14"/>
        <v>C:/Users/WThaman/PycharmProjects/usgs/dist/res.volume.1943.lcragage\pytz\zoneinfo</v>
      </c>
      <c r="B541" t="str">
        <f>HYPERLINK("C:/Users/WThaman/PycharmProjects/usgs/dist/res.volume.1943.lcragage\pytz\zoneinfo\localtime", "localtime")</f>
        <v>localtime</v>
      </c>
      <c r="D541">
        <v>127</v>
      </c>
      <c r="E541" t="s">
        <v>63</v>
      </c>
    </row>
    <row r="542" spans="1:5" x14ac:dyDescent="0.35">
      <c r="A542" t="str">
        <f t="shared" si="14"/>
        <v>C:/Users/WThaman/PycharmProjects/usgs/dist/res.volume.1943.lcragage\pytz\zoneinfo</v>
      </c>
      <c r="B542" t="str">
        <f>HYPERLINK("C:/Users/WThaman/PycharmProjects/usgs/dist/res.volume.1943.lcragage\pytz\zoneinfo\MET", "MET")</f>
        <v>MET</v>
      </c>
      <c r="D542">
        <v>2102</v>
      </c>
      <c r="E542" t="s">
        <v>63</v>
      </c>
    </row>
    <row r="543" spans="1:5" x14ac:dyDescent="0.35">
      <c r="A543" t="str">
        <f t="shared" si="14"/>
        <v>C:/Users/WThaman/PycharmProjects/usgs/dist/res.volume.1943.lcragage\pytz\zoneinfo</v>
      </c>
      <c r="B543" t="str">
        <f>HYPERLINK("C:/Users/WThaman/PycharmProjects/usgs/dist/res.volume.1943.lcragage\pytz\zoneinfo\MST", "MST")</f>
        <v>MST</v>
      </c>
      <c r="D543">
        <v>127</v>
      </c>
      <c r="E543" t="s">
        <v>63</v>
      </c>
    </row>
    <row r="544" spans="1:5" x14ac:dyDescent="0.35">
      <c r="A544" t="str">
        <f t="shared" si="14"/>
        <v>C:/Users/WThaman/PycharmProjects/usgs/dist/res.volume.1943.lcragage\pytz\zoneinfo</v>
      </c>
      <c r="B544" t="str">
        <f>HYPERLINK("C:/Users/WThaman/PycharmProjects/usgs/dist/res.volume.1943.lcragage\pytz\zoneinfo\MST7MDT", "MST7MDT")</f>
        <v>MST7MDT</v>
      </c>
      <c r="D544">
        <v>2294</v>
      </c>
      <c r="E544" t="s">
        <v>63</v>
      </c>
    </row>
    <row r="545" spans="1:5" x14ac:dyDescent="0.35">
      <c r="A545" t="str">
        <f t="shared" si="14"/>
        <v>C:/Users/WThaman/PycharmProjects/usgs/dist/res.volume.1943.lcragage\pytz\zoneinfo</v>
      </c>
      <c r="B545" t="str">
        <f>HYPERLINK("C:/Users/WThaman/PycharmProjects/usgs/dist/res.volume.1943.lcragage\pytz\zoneinfo\Navajo", "Navajo")</f>
        <v>Navajo</v>
      </c>
      <c r="D545">
        <v>2453</v>
      </c>
      <c r="E545" t="s">
        <v>63</v>
      </c>
    </row>
    <row r="546" spans="1:5" x14ac:dyDescent="0.35">
      <c r="A546" t="str">
        <f t="shared" si="14"/>
        <v>C:/Users/WThaman/PycharmProjects/usgs/dist/res.volume.1943.lcragage\pytz\zoneinfo</v>
      </c>
      <c r="B546" t="str">
        <f>HYPERLINK("C:/Users/WThaman/PycharmProjects/usgs/dist/res.volume.1943.lcragage\pytz\zoneinfo\NZ", "NZ")</f>
        <v>NZ</v>
      </c>
      <c r="D546">
        <v>2460</v>
      </c>
      <c r="E546" t="s">
        <v>63</v>
      </c>
    </row>
    <row r="547" spans="1:5" x14ac:dyDescent="0.35">
      <c r="A547" t="str">
        <f t="shared" ref="A547:A564" si="15">HYPERLINK("C:/Users/WThaman/PycharmProjects/usgs/dist/res.volume.1943.lcragage\pytz\zoneinfo")</f>
        <v>C:/Users/WThaman/PycharmProjects/usgs/dist/res.volume.1943.lcragage\pytz\zoneinfo</v>
      </c>
      <c r="B547" t="str">
        <f>HYPERLINK("C:/Users/WThaman/PycharmProjects/usgs/dist/res.volume.1943.lcragage\pytz\zoneinfo\NZ-CHAT", "NZ-CHAT")</f>
        <v>NZ-CHAT</v>
      </c>
      <c r="D547">
        <v>2087</v>
      </c>
      <c r="E547" t="s">
        <v>63</v>
      </c>
    </row>
    <row r="548" spans="1:5" x14ac:dyDescent="0.35">
      <c r="A548" t="str">
        <f t="shared" si="15"/>
        <v>C:/Users/WThaman/PycharmProjects/usgs/dist/res.volume.1943.lcragage\pytz\zoneinfo</v>
      </c>
      <c r="B548" t="str">
        <f>HYPERLINK("C:/Users/WThaman/PycharmProjects/usgs/dist/res.volume.1943.lcragage\pytz\zoneinfo\Poland", "Poland")</f>
        <v>Poland</v>
      </c>
      <c r="D548">
        <v>2705</v>
      </c>
      <c r="E548" t="s">
        <v>63</v>
      </c>
    </row>
    <row r="549" spans="1:5" x14ac:dyDescent="0.35">
      <c r="A549" t="str">
        <f t="shared" si="15"/>
        <v>C:/Users/WThaman/PycharmProjects/usgs/dist/res.volume.1943.lcragage\pytz\zoneinfo</v>
      </c>
      <c r="B549" t="str">
        <f>HYPERLINK("C:/Users/WThaman/PycharmProjects/usgs/dist/res.volume.1943.lcragage\pytz\zoneinfo\Portugal", "Portugal")</f>
        <v>Portugal</v>
      </c>
      <c r="D549">
        <v>3453</v>
      </c>
      <c r="E549" t="s">
        <v>63</v>
      </c>
    </row>
    <row r="550" spans="1:5" x14ac:dyDescent="0.35">
      <c r="A550" t="str">
        <f t="shared" si="15"/>
        <v>C:/Users/WThaman/PycharmProjects/usgs/dist/res.volume.1943.lcragage\pytz\zoneinfo</v>
      </c>
      <c r="B550" t="str">
        <f>HYPERLINK("C:/Users/WThaman/PycharmProjects/usgs/dist/res.volume.1943.lcragage\pytz\zoneinfo\posixrules", "posixrules")</f>
        <v>posixrules</v>
      </c>
      <c r="D550">
        <v>3545</v>
      </c>
      <c r="E550" t="s">
        <v>63</v>
      </c>
    </row>
    <row r="551" spans="1:5" x14ac:dyDescent="0.35">
      <c r="A551" t="str">
        <f t="shared" si="15"/>
        <v>C:/Users/WThaman/PycharmProjects/usgs/dist/res.volume.1943.lcragage\pytz\zoneinfo</v>
      </c>
      <c r="B551" t="str">
        <f>HYPERLINK("C:/Users/WThaman/PycharmProjects/usgs/dist/res.volume.1943.lcragage\pytz\zoneinfo\PRC", "PRC")</f>
        <v>PRC</v>
      </c>
      <c r="D551">
        <v>414</v>
      </c>
      <c r="E551" t="s">
        <v>63</v>
      </c>
    </row>
    <row r="552" spans="1:5" x14ac:dyDescent="0.35">
      <c r="A552" t="str">
        <f t="shared" si="15"/>
        <v>C:/Users/WThaman/PycharmProjects/usgs/dist/res.volume.1943.lcragage\pytz\zoneinfo</v>
      </c>
      <c r="B552" t="str">
        <f>HYPERLINK("C:/Users/WThaman/PycharmProjects/usgs/dist/res.volume.1943.lcragage\pytz\zoneinfo\PST8PDT", "PST8PDT")</f>
        <v>PST8PDT</v>
      </c>
      <c r="D552">
        <v>2294</v>
      </c>
      <c r="E552" t="s">
        <v>63</v>
      </c>
    </row>
    <row r="553" spans="1:5" x14ac:dyDescent="0.35">
      <c r="A553" t="str">
        <f t="shared" si="15"/>
        <v>C:/Users/WThaman/PycharmProjects/usgs/dist/res.volume.1943.lcragage\pytz\zoneinfo</v>
      </c>
      <c r="B553" t="str">
        <f>HYPERLINK("C:/Users/WThaman/PycharmProjects/usgs/dist/res.volume.1943.lcragage\pytz\zoneinfo\ROC", "ROC")</f>
        <v>ROC</v>
      </c>
      <c r="D553">
        <v>790</v>
      </c>
      <c r="E553" t="s">
        <v>63</v>
      </c>
    </row>
    <row r="554" spans="1:5" x14ac:dyDescent="0.35">
      <c r="A554" t="str">
        <f t="shared" si="15"/>
        <v>C:/Users/WThaman/PycharmProjects/usgs/dist/res.volume.1943.lcragage\pytz\zoneinfo</v>
      </c>
      <c r="B554" t="str">
        <f>HYPERLINK("C:/Users/WThaman/PycharmProjects/usgs/dist/res.volume.1943.lcragage\pytz\zoneinfo\ROK", "ROK")</f>
        <v>ROK</v>
      </c>
      <c r="D554">
        <v>531</v>
      </c>
      <c r="E554" t="s">
        <v>63</v>
      </c>
    </row>
    <row r="555" spans="1:5" x14ac:dyDescent="0.35">
      <c r="A555" t="str">
        <f t="shared" si="15"/>
        <v>C:/Users/WThaman/PycharmProjects/usgs/dist/res.volume.1943.lcragage\pytz\zoneinfo</v>
      </c>
      <c r="B555" t="str">
        <f>HYPERLINK("C:/Users/WThaman/PycharmProjects/usgs/dist/res.volume.1943.lcragage\pytz\zoneinfo\Singapore", "Singapore")</f>
        <v>Singapore</v>
      </c>
      <c r="D555">
        <v>424</v>
      </c>
      <c r="E555" t="s">
        <v>63</v>
      </c>
    </row>
    <row r="556" spans="1:5" x14ac:dyDescent="0.35">
      <c r="A556" t="str">
        <f t="shared" si="15"/>
        <v>C:/Users/WThaman/PycharmProjects/usgs/dist/res.volume.1943.lcragage\pytz\zoneinfo</v>
      </c>
      <c r="B556" t="str">
        <f>HYPERLINK("C:/Users/WThaman/PycharmProjects/usgs/dist/res.volume.1943.lcragage\pytz\zoneinfo\Turkey", "Turkey")</f>
        <v>Turkey</v>
      </c>
      <c r="D556">
        <v>2166</v>
      </c>
      <c r="E556" t="s">
        <v>63</v>
      </c>
    </row>
    <row r="557" spans="1:5" x14ac:dyDescent="0.35">
      <c r="A557" t="str">
        <f t="shared" si="15"/>
        <v>C:/Users/WThaman/PycharmProjects/usgs/dist/res.volume.1943.lcragage\pytz\zoneinfo</v>
      </c>
      <c r="B557" t="str">
        <f>HYPERLINK("C:/Users/WThaman/PycharmProjects/usgs/dist/res.volume.1943.lcragage\pytz\zoneinfo\UCT", "UCT")</f>
        <v>UCT</v>
      </c>
      <c r="D557">
        <v>127</v>
      </c>
      <c r="E557" t="s">
        <v>63</v>
      </c>
    </row>
    <row r="558" spans="1:5" x14ac:dyDescent="0.35">
      <c r="A558" t="str">
        <f t="shared" si="15"/>
        <v>C:/Users/WThaman/PycharmProjects/usgs/dist/res.volume.1943.lcragage\pytz\zoneinfo</v>
      </c>
      <c r="B558" t="str">
        <f>HYPERLINK("C:/Users/WThaman/PycharmProjects/usgs/dist/res.volume.1943.lcragage\pytz\zoneinfo\Universal", "Universal")</f>
        <v>Universal</v>
      </c>
      <c r="D558">
        <v>127</v>
      </c>
      <c r="E558" t="s">
        <v>63</v>
      </c>
    </row>
    <row r="559" spans="1:5" x14ac:dyDescent="0.35">
      <c r="A559" t="str">
        <f t="shared" si="15"/>
        <v>C:/Users/WThaman/PycharmProjects/usgs/dist/res.volume.1943.lcragage\pytz\zoneinfo</v>
      </c>
      <c r="B559" t="str">
        <f>HYPERLINK("C:/Users/WThaman/PycharmProjects/usgs/dist/res.volume.1943.lcragage\pytz\zoneinfo\UTC", "UTC")</f>
        <v>UTC</v>
      </c>
      <c r="D559">
        <v>127</v>
      </c>
      <c r="E559" t="s">
        <v>63</v>
      </c>
    </row>
    <row r="560" spans="1:5" x14ac:dyDescent="0.35">
      <c r="A560" t="str">
        <f t="shared" si="15"/>
        <v>C:/Users/WThaman/PycharmProjects/usgs/dist/res.volume.1943.lcragage\pytz\zoneinfo</v>
      </c>
      <c r="B560" t="str">
        <f>HYPERLINK("C:/Users/WThaman/PycharmProjects/usgs/dist/res.volume.1943.lcragage\pytz\zoneinfo\W-SU", "W-SU")</f>
        <v>W-SU</v>
      </c>
      <c r="D560">
        <v>1544</v>
      </c>
      <c r="E560" t="s">
        <v>63</v>
      </c>
    </row>
    <row r="561" spans="1:5" x14ac:dyDescent="0.35">
      <c r="A561" t="str">
        <f t="shared" si="15"/>
        <v>C:/Users/WThaman/PycharmProjects/usgs/dist/res.volume.1943.lcragage\pytz\zoneinfo</v>
      </c>
      <c r="B561" t="str">
        <f>HYPERLINK("C:/Users/WThaman/PycharmProjects/usgs/dist/res.volume.1943.lcragage\pytz\zoneinfo\WET", "WET")</f>
        <v>WET</v>
      </c>
      <c r="D561">
        <v>1873</v>
      </c>
      <c r="E561" t="s">
        <v>63</v>
      </c>
    </row>
    <row r="562" spans="1:5" x14ac:dyDescent="0.35">
      <c r="A562" t="str">
        <f t="shared" si="15"/>
        <v>C:/Users/WThaman/PycharmProjects/usgs/dist/res.volume.1943.lcragage\pytz\zoneinfo</v>
      </c>
      <c r="B562" t="str">
        <f>HYPERLINK("C:/Users/WThaman/PycharmProjects/usgs/dist/res.volume.1943.lcragage\pytz\zoneinfo\zone.tab", "zone.tab")</f>
        <v>zone.tab</v>
      </c>
      <c r="C562" t="s">
        <v>31</v>
      </c>
      <c r="D562">
        <v>19153</v>
      </c>
      <c r="E562" t="s">
        <v>63</v>
      </c>
    </row>
    <row r="563" spans="1:5" x14ac:dyDescent="0.35">
      <c r="A563" t="str">
        <f t="shared" si="15"/>
        <v>C:/Users/WThaman/PycharmProjects/usgs/dist/res.volume.1943.lcragage\pytz\zoneinfo</v>
      </c>
      <c r="B563" t="str">
        <f>HYPERLINK("C:/Users/WThaman/PycharmProjects/usgs/dist/res.volume.1943.lcragage\pytz\zoneinfo\zone1970.tab", "zone1970.tab")</f>
        <v>zone1970.tab</v>
      </c>
      <c r="C563" t="s">
        <v>31</v>
      </c>
      <c r="D563">
        <v>17722</v>
      </c>
      <c r="E563" t="s">
        <v>63</v>
      </c>
    </row>
    <row r="564" spans="1:5" x14ac:dyDescent="0.35">
      <c r="A564" t="str">
        <f t="shared" si="15"/>
        <v>C:/Users/WThaman/PycharmProjects/usgs/dist/res.volume.1943.lcragage\pytz\zoneinfo</v>
      </c>
      <c r="B564" t="str">
        <f>HYPERLINK("C:/Users/WThaman/PycharmProjects/usgs/dist/res.volume.1943.lcragage\pytz\zoneinfo\Zulu", "Zulu")</f>
        <v>Zulu</v>
      </c>
      <c r="D564">
        <v>127</v>
      </c>
      <c r="E564" t="s">
        <v>63</v>
      </c>
    </row>
    <row r="565" spans="1:5" x14ac:dyDescent="0.35">
      <c r="A565" t="str">
        <f t="shared" ref="A565:A596" si="16">HYPERLINK("C:/Users/WThaman/PycharmProjects/usgs/dist/res.volume.1943.lcragage\pytz\zoneinfo\Africa")</f>
        <v>C:/Users/WThaman/PycharmProjects/usgs/dist/res.volume.1943.lcragage\pytz\zoneinfo\Africa</v>
      </c>
      <c r="B565" t="str">
        <f>HYPERLINK("C:/Users/WThaman/PycharmProjects/usgs/dist/res.volume.1943.lcragage\pytz\zoneinfo\Africa\Abidjan", "Abidjan")</f>
        <v>Abidjan</v>
      </c>
      <c r="D565">
        <v>170</v>
      </c>
      <c r="E565" t="s">
        <v>63</v>
      </c>
    </row>
    <row r="566" spans="1:5" x14ac:dyDescent="0.35">
      <c r="A566" t="str">
        <f t="shared" si="16"/>
        <v>C:/Users/WThaman/PycharmProjects/usgs/dist/res.volume.1943.lcragage\pytz\zoneinfo\Africa</v>
      </c>
      <c r="B566" t="str">
        <f>HYPERLINK("C:/Users/WThaman/PycharmProjects/usgs/dist/res.volume.1943.lcragage\pytz\zoneinfo\Africa\Accra", "Accra")</f>
        <v>Accra</v>
      </c>
      <c r="D566">
        <v>842</v>
      </c>
      <c r="E566" t="s">
        <v>63</v>
      </c>
    </row>
    <row r="567" spans="1:5" x14ac:dyDescent="0.35">
      <c r="A567" t="str">
        <f t="shared" si="16"/>
        <v>C:/Users/WThaman/PycharmProjects/usgs/dist/res.volume.1943.lcragage\pytz\zoneinfo\Africa</v>
      </c>
      <c r="B567" t="str">
        <f>HYPERLINK("C:/Users/WThaman/PycharmProjects/usgs/dist/res.volume.1943.lcragage\pytz\zoneinfo\Africa\Addis_Ababa", "Addis_Ababa")</f>
        <v>Addis_Ababa</v>
      </c>
      <c r="D567">
        <v>285</v>
      </c>
      <c r="E567" t="s">
        <v>63</v>
      </c>
    </row>
    <row r="568" spans="1:5" x14ac:dyDescent="0.35">
      <c r="A568" t="str">
        <f t="shared" si="16"/>
        <v>C:/Users/WThaman/PycharmProjects/usgs/dist/res.volume.1943.lcragage\pytz\zoneinfo\Africa</v>
      </c>
      <c r="B568" t="str">
        <f>HYPERLINK("C:/Users/WThaman/PycharmProjects/usgs/dist/res.volume.1943.lcragage\pytz\zoneinfo\Africa\Algiers", "Algiers")</f>
        <v>Algiers</v>
      </c>
      <c r="D568">
        <v>760</v>
      </c>
      <c r="E568" t="s">
        <v>63</v>
      </c>
    </row>
    <row r="569" spans="1:5" x14ac:dyDescent="0.35">
      <c r="A569" t="str">
        <f t="shared" si="16"/>
        <v>C:/Users/WThaman/PycharmProjects/usgs/dist/res.volume.1943.lcragage\pytz\zoneinfo\Africa</v>
      </c>
      <c r="B569" t="str">
        <f>HYPERLINK("C:/Users/WThaman/PycharmProjects/usgs/dist/res.volume.1943.lcragage\pytz\zoneinfo\Africa\Asmara", "Asmara")</f>
        <v>Asmara</v>
      </c>
      <c r="D569">
        <v>285</v>
      </c>
      <c r="E569" t="s">
        <v>63</v>
      </c>
    </row>
    <row r="570" spans="1:5" x14ac:dyDescent="0.35">
      <c r="A570" t="str">
        <f t="shared" si="16"/>
        <v>C:/Users/WThaman/PycharmProjects/usgs/dist/res.volume.1943.lcragage\pytz\zoneinfo\Africa</v>
      </c>
      <c r="B570" t="str">
        <f>HYPERLINK("C:/Users/WThaman/PycharmProjects/usgs/dist/res.volume.1943.lcragage\pytz\zoneinfo\Africa\Asmera", "Asmera")</f>
        <v>Asmera</v>
      </c>
      <c r="D570">
        <v>285</v>
      </c>
      <c r="E570" t="s">
        <v>63</v>
      </c>
    </row>
    <row r="571" spans="1:5" x14ac:dyDescent="0.35">
      <c r="A571" t="str">
        <f t="shared" si="16"/>
        <v>C:/Users/WThaman/PycharmProjects/usgs/dist/res.volume.1943.lcragage\pytz\zoneinfo\Africa</v>
      </c>
      <c r="B571" t="str">
        <f>HYPERLINK("C:/Users/WThaman/PycharmProjects/usgs/dist/res.volume.1943.lcragage\pytz\zoneinfo\Africa\Bamako", "Bamako")</f>
        <v>Bamako</v>
      </c>
      <c r="D571">
        <v>170</v>
      </c>
      <c r="E571" t="s">
        <v>63</v>
      </c>
    </row>
    <row r="572" spans="1:5" x14ac:dyDescent="0.35">
      <c r="A572" t="str">
        <f t="shared" si="16"/>
        <v>C:/Users/WThaman/PycharmProjects/usgs/dist/res.volume.1943.lcragage\pytz\zoneinfo\Africa</v>
      </c>
      <c r="B572" t="str">
        <f>HYPERLINK("C:/Users/WThaman/PycharmProjects/usgs/dist/res.volume.1943.lcragage\pytz\zoneinfo\Africa\Bangui", "Bangui")</f>
        <v>Bangui</v>
      </c>
      <c r="D572">
        <v>171</v>
      </c>
      <c r="E572" t="s">
        <v>63</v>
      </c>
    </row>
    <row r="573" spans="1:5" x14ac:dyDescent="0.35">
      <c r="A573" t="str">
        <f t="shared" si="16"/>
        <v>C:/Users/WThaman/PycharmProjects/usgs/dist/res.volume.1943.lcragage\pytz\zoneinfo\Africa</v>
      </c>
      <c r="B573" t="str">
        <f>HYPERLINK("C:/Users/WThaman/PycharmProjects/usgs/dist/res.volume.1943.lcragage\pytz\zoneinfo\Africa\Banjul", "Banjul")</f>
        <v>Banjul</v>
      </c>
      <c r="D573">
        <v>170</v>
      </c>
      <c r="E573" t="s">
        <v>63</v>
      </c>
    </row>
    <row r="574" spans="1:5" x14ac:dyDescent="0.35">
      <c r="A574" t="str">
        <f t="shared" si="16"/>
        <v>C:/Users/WThaman/PycharmProjects/usgs/dist/res.volume.1943.lcragage\pytz\zoneinfo\Africa</v>
      </c>
      <c r="B574" t="str">
        <f>HYPERLINK("C:/Users/WThaman/PycharmProjects/usgs/dist/res.volume.1943.lcragage\pytz\zoneinfo\Africa\Bissau", "Bissau")</f>
        <v>Bissau</v>
      </c>
      <c r="D574">
        <v>208</v>
      </c>
      <c r="E574" t="s">
        <v>63</v>
      </c>
    </row>
    <row r="575" spans="1:5" x14ac:dyDescent="0.35">
      <c r="A575" t="str">
        <f t="shared" si="16"/>
        <v>C:/Users/WThaman/PycharmProjects/usgs/dist/res.volume.1943.lcragage\pytz\zoneinfo\Africa</v>
      </c>
      <c r="B575" t="str">
        <f>HYPERLINK("C:/Users/WThaman/PycharmProjects/usgs/dist/res.volume.1943.lcragage\pytz\zoneinfo\Africa\Blantyre", "Blantyre")</f>
        <v>Blantyre</v>
      </c>
      <c r="D575">
        <v>171</v>
      </c>
      <c r="E575" t="s">
        <v>63</v>
      </c>
    </row>
    <row r="576" spans="1:5" x14ac:dyDescent="0.35">
      <c r="A576" t="str">
        <f t="shared" si="16"/>
        <v>C:/Users/WThaman/PycharmProjects/usgs/dist/res.volume.1943.lcragage\pytz\zoneinfo\Africa</v>
      </c>
      <c r="B576" t="str">
        <f>HYPERLINK("C:/Users/WThaman/PycharmProjects/usgs/dist/res.volume.1943.lcragage\pytz\zoneinfo\Africa\Brazzaville", "Brazzaville")</f>
        <v>Brazzaville</v>
      </c>
      <c r="D576">
        <v>171</v>
      </c>
      <c r="E576" t="s">
        <v>63</v>
      </c>
    </row>
    <row r="577" spans="1:5" x14ac:dyDescent="0.35">
      <c r="A577" t="str">
        <f t="shared" si="16"/>
        <v>C:/Users/WThaman/PycharmProjects/usgs/dist/res.volume.1943.lcragage\pytz\zoneinfo\Africa</v>
      </c>
      <c r="B577" t="str">
        <f>HYPERLINK("C:/Users/WThaman/PycharmProjects/usgs/dist/res.volume.1943.lcragage\pytz\zoneinfo\Africa\Bujumbura", "Bujumbura")</f>
        <v>Bujumbura</v>
      </c>
      <c r="D577">
        <v>171</v>
      </c>
      <c r="E577" t="s">
        <v>63</v>
      </c>
    </row>
    <row r="578" spans="1:5" x14ac:dyDescent="0.35">
      <c r="A578" t="str">
        <f t="shared" si="16"/>
        <v>C:/Users/WThaman/PycharmProjects/usgs/dist/res.volume.1943.lcragage\pytz\zoneinfo\Africa</v>
      </c>
      <c r="B578" t="str">
        <f>HYPERLINK("C:/Users/WThaman/PycharmProjects/usgs/dist/res.volume.1943.lcragage\pytz\zoneinfo\Africa\Cairo", "Cairo")</f>
        <v>Cairo</v>
      </c>
      <c r="D578">
        <v>1972</v>
      </c>
      <c r="E578" t="s">
        <v>63</v>
      </c>
    </row>
    <row r="579" spans="1:5" x14ac:dyDescent="0.35">
      <c r="A579" t="str">
        <f t="shared" si="16"/>
        <v>C:/Users/WThaman/PycharmProjects/usgs/dist/res.volume.1943.lcragage\pytz\zoneinfo\Africa</v>
      </c>
      <c r="B579" t="str">
        <f>HYPERLINK("C:/Users/WThaman/PycharmProjects/usgs/dist/res.volume.1943.lcragage\pytz\zoneinfo\Africa\Casablanca", "Casablanca")</f>
        <v>Casablanca</v>
      </c>
      <c r="D579">
        <v>1643</v>
      </c>
      <c r="E579" t="s">
        <v>63</v>
      </c>
    </row>
    <row r="580" spans="1:5" x14ac:dyDescent="0.35">
      <c r="A580" t="str">
        <f t="shared" si="16"/>
        <v>C:/Users/WThaman/PycharmProjects/usgs/dist/res.volume.1943.lcragage\pytz\zoneinfo\Africa</v>
      </c>
      <c r="B580" t="str">
        <f>HYPERLINK("C:/Users/WThaman/PycharmProjects/usgs/dist/res.volume.1943.lcragage\pytz\zoneinfo\Africa\Ceuta", "Ceuta")</f>
        <v>Ceuta</v>
      </c>
      <c r="D580">
        <v>2059</v>
      </c>
      <c r="E580" t="s">
        <v>63</v>
      </c>
    </row>
    <row r="581" spans="1:5" x14ac:dyDescent="0.35">
      <c r="A581" t="str">
        <f t="shared" si="16"/>
        <v>C:/Users/WThaman/PycharmProjects/usgs/dist/res.volume.1943.lcragage\pytz\zoneinfo\Africa</v>
      </c>
      <c r="B581" t="str">
        <f>HYPERLINK("C:/Users/WThaman/PycharmProjects/usgs/dist/res.volume.1943.lcragage\pytz\zoneinfo\Africa\Conakry", "Conakry")</f>
        <v>Conakry</v>
      </c>
      <c r="D581">
        <v>170</v>
      </c>
      <c r="E581" t="s">
        <v>63</v>
      </c>
    </row>
    <row r="582" spans="1:5" x14ac:dyDescent="0.35">
      <c r="A582" t="str">
        <f t="shared" si="16"/>
        <v>C:/Users/WThaman/PycharmProjects/usgs/dist/res.volume.1943.lcragage\pytz\zoneinfo\Africa</v>
      </c>
      <c r="B582" t="str">
        <f>HYPERLINK("C:/Users/WThaman/PycharmProjects/usgs/dist/res.volume.1943.lcragage\pytz\zoneinfo\Africa\Dakar", "Dakar")</f>
        <v>Dakar</v>
      </c>
      <c r="D582">
        <v>170</v>
      </c>
      <c r="E582" t="s">
        <v>63</v>
      </c>
    </row>
    <row r="583" spans="1:5" x14ac:dyDescent="0.35">
      <c r="A583" t="str">
        <f t="shared" si="16"/>
        <v>C:/Users/WThaman/PycharmProjects/usgs/dist/res.volume.1943.lcragage\pytz\zoneinfo\Africa</v>
      </c>
      <c r="B583" t="str">
        <f>HYPERLINK("C:/Users/WThaman/PycharmProjects/usgs/dist/res.volume.1943.lcragage\pytz\zoneinfo\Africa\Dar_es_Salaam", "Dar_es_Salaam")</f>
        <v>Dar_es_Salaam</v>
      </c>
      <c r="D583">
        <v>285</v>
      </c>
      <c r="E583" t="s">
        <v>63</v>
      </c>
    </row>
    <row r="584" spans="1:5" x14ac:dyDescent="0.35">
      <c r="A584" t="str">
        <f t="shared" si="16"/>
        <v>C:/Users/WThaman/PycharmProjects/usgs/dist/res.volume.1943.lcragage\pytz\zoneinfo\Africa</v>
      </c>
      <c r="B584" t="str">
        <f>HYPERLINK("C:/Users/WThaman/PycharmProjects/usgs/dist/res.volume.1943.lcragage\pytz\zoneinfo\Africa\Djibouti", "Djibouti")</f>
        <v>Djibouti</v>
      </c>
      <c r="D584">
        <v>285</v>
      </c>
      <c r="E584" t="s">
        <v>63</v>
      </c>
    </row>
    <row r="585" spans="1:5" x14ac:dyDescent="0.35">
      <c r="A585" t="str">
        <f t="shared" si="16"/>
        <v>C:/Users/WThaman/PycharmProjects/usgs/dist/res.volume.1943.lcragage\pytz\zoneinfo\Africa</v>
      </c>
      <c r="B585" t="str">
        <f>HYPERLINK("C:/Users/WThaman/PycharmProjects/usgs/dist/res.volume.1943.lcragage\pytz\zoneinfo\Africa\Douala", "Douala")</f>
        <v>Douala</v>
      </c>
      <c r="D585">
        <v>171</v>
      </c>
      <c r="E585" t="s">
        <v>63</v>
      </c>
    </row>
    <row r="586" spans="1:5" x14ac:dyDescent="0.35">
      <c r="A586" t="str">
        <f t="shared" si="16"/>
        <v>C:/Users/WThaman/PycharmProjects/usgs/dist/res.volume.1943.lcragage\pytz\zoneinfo\Africa</v>
      </c>
      <c r="B586" t="str">
        <f>HYPERLINK("C:/Users/WThaman/PycharmProjects/usgs/dist/res.volume.1943.lcragage\pytz\zoneinfo\Africa\El_Aaiun", "El_Aaiun")</f>
        <v>El_Aaiun</v>
      </c>
      <c r="D586">
        <v>1473</v>
      </c>
      <c r="E586" t="s">
        <v>63</v>
      </c>
    </row>
    <row r="587" spans="1:5" x14ac:dyDescent="0.35">
      <c r="A587" t="str">
        <f t="shared" si="16"/>
        <v>C:/Users/WThaman/PycharmProjects/usgs/dist/res.volume.1943.lcragage\pytz\zoneinfo\Africa</v>
      </c>
      <c r="B587" t="str">
        <f>HYPERLINK("C:/Users/WThaman/PycharmProjects/usgs/dist/res.volume.1943.lcragage\pytz\zoneinfo\Africa\Freetown", "Freetown")</f>
        <v>Freetown</v>
      </c>
      <c r="D587">
        <v>170</v>
      </c>
      <c r="E587" t="s">
        <v>63</v>
      </c>
    </row>
    <row r="588" spans="1:5" x14ac:dyDescent="0.35">
      <c r="A588" t="str">
        <f t="shared" si="16"/>
        <v>C:/Users/WThaman/PycharmProjects/usgs/dist/res.volume.1943.lcragage\pytz\zoneinfo\Africa</v>
      </c>
      <c r="B588" t="str">
        <f>HYPERLINK("C:/Users/WThaman/PycharmProjects/usgs/dist/res.volume.1943.lcragage\pytz\zoneinfo\Africa\Gaborone", "Gaborone")</f>
        <v>Gaborone</v>
      </c>
      <c r="D588">
        <v>171</v>
      </c>
      <c r="E588" t="s">
        <v>63</v>
      </c>
    </row>
    <row r="589" spans="1:5" x14ac:dyDescent="0.35">
      <c r="A589" t="str">
        <f t="shared" si="16"/>
        <v>C:/Users/WThaman/PycharmProjects/usgs/dist/res.volume.1943.lcragage\pytz\zoneinfo\Africa</v>
      </c>
      <c r="B589" t="str">
        <f>HYPERLINK("C:/Users/WThaman/PycharmProjects/usgs/dist/res.volume.1943.lcragage\pytz\zoneinfo\Africa\Harare", "Harare")</f>
        <v>Harare</v>
      </c>
      <c r="D589">
        <v>171</v>
      </c>
      <c r="E589" t="s">
        <v>63</v>
      </c>
    </row>
    <row r="590" spans="1:5" x14ac:dyDescent="0.35">
      <c r="A590" t="str">
        <f t="shared" si="16"/>
        <v>C:/Users/WThaman/PycharmProjects/usgs/dist/res.volume.1943.lcragage\pytz\zoneinfo\Africa</v>
      </c>
      <c r="B590" t="str">
        <f>HYPERLINK("C:/Users/WThaman/PycharmProjects/usgs/dist/res.volume.1943.lcragage\pytz\zoneinfo\Africa\Johannesburg", "Johannesburg")</f>
        <v>Johannesburg</v>
      </c>
      <c r="D590">
        <v>271</v>
      </c>
      <c r="E590" t="s">
        <v>63</v>
      </c>
    </row>
    <row r="591" spans="1:5" x14ac:dyDescent="0.35">
      <c r="A591" t="str">
        <f t="shared" si="16"/>
        <v>C:/Users/WThaman/PycharmProjects/usgs/dist/res.volume.1943.lcragage\pytz\zoneinfo\Africa</v>
      </c>
      <c r="B591" t="str">
        <f>HYPERLINK("C:/Users/WThaman/PycharmProjects/usgs/dist/res.volume.1943.lcragage\pytz\zoneinfo\Africa\Juba", "Juba")</f>
        <v>Juba</v>
      </c>
      <c r="D591">
        <v>683</v>
      </c>
      <c r="E591" t="s">
        <v>63</v>
      </c>
    </row>
    <row r="592" spans="1:5" x14ac:dyDescent="0.35">
      <c r="A592" t="str">
        <f t="shared" si="16"/>
        <v>C:/Users/WThaman/PycharmProjects/usgs/dist/res.volume.1943.lcragage\pytz\zoneinfo\Africa</v>
      </c>
      <c r="B592" t="str">
        <f>HYPERLINK("C:/Users/WThaman/PycharmProjects/usgs/dist/res.volume.1943.lcragage\pytz\zoneinfo\Africa\Kampala", "Kampala")</f>
        <v>Kampala</v>
      </c>
      <c r="D592">
        <v>285</v>
      </c>
      <c r="E592" t="s">
        <v>63</v>
      </c>
    </row>
    <row r="593" spans="1:5" x14ac:dyDescent="0.35">
      <c r="A593" t="str">
        <f t="shared" si="16"/>
        <v>C:/Users/WThaman/PycharmProjects/usgs/dist/res.volume.1943.lcragage\pytz\zoneinfo\Africa</v>
      </c>
      <c r="B593" t="str">
        <f>HYPERLINK("C:/Users/WThaman/PycharmProjects/usgs/dist/res.volume.1943.lcragage\pytz\zoneinfo\Africa\Khartoum", "Khartoum")</f>
        <v>Khartoum</v>
      </c>
      <c r="D593">
        <v>683</v>
      </c>
      <c r="E593" t="s">
        <v>63</v>
      </c>
    </row>
    <row r="594" spans="1:5" x14ac:dyDescent="0.35">
      <c r="A594" t="str">
        <f t="shared" si="16"/>
        <v>C:/Users/WThaman/PycharmProjects/usgs/dist/res.volume.1943.lcragage\pytz\zoneinfo\Africa</v>
      </c>
      <c r="B594" t="str">
        <f>HYPERLINK("C:/Users/WThaman/PycharmProjects/usgs/dist/res.volume.1943.lcragage\pytz\zoneinfo\Africa\Kigali", "Kigali")</f>
        <v>Kigali</v>
      </c>
      <c r="D594">
        <v>171</v>
      </c>
      <c r="E594" t="s">
        <v>63</v>
      </c>
    </row>
    <row r="595" spans="1:5" x14ac:dyDescent="0.35">
      <c r="A595" t="str">
        <f t="shared" si="16"/>
        <v>C:/Users/WThaman/PycharmProjects/usgs/dist/res.volume.1943.lcragage\pytz\zoneinfo\Africa</v>
      </c>
      <c r="B595" t="str">
        <f>HYPERLINK("C:/Users/WThaman/PycharmProjects/usgs/dist/res.volume.1943.lcragage\pytz\zoneinfo\Africa\Kinshasa", "Kinshasa")</f>
        <v>Kinshasa</v>
      </c>
      <c r="D595">
        <v>171</v>
      </c>
      <c r="E595" t="s">
        <v>63</v>
      </c>
    </row>
    <row r="596" spans="1:5" x14ac:dyDescent="0.35">
      <c r="A596" t="str">
        <f t="shared" si="16"/>
        <v>C:/Users/WThaman/PycharmProjects/usgs/dist/res.volume.1943.lcragage\pytz\zoneinfo\Africa</v>
      </c>
      <c r="B596" t="str">
        <f>HYPERLINK("C:/Users/WThaman/PycharmProjects/usgs/dist/res.volume.1943.lcragage\pytz\zoneinfo\Africa\Lagos", "Lagos")</f>
        <v>Lagos</v>
      </c>
      <c r="D596">
        <v>171</v>
      </c>
      <c r="E596" t="s">
        <v>63</v>
      </c>
    </row>
    <row r="597" spans="1:5" x14ac:dyDescent="0.35">
      <c r="A597" t="str">
        <f t="shared" ref="A597:A618" si="17">HYPERLINK("C:/Users/WThaman/PycharmProjects/usgs/dist/res.volume.1943.lcragage\pytz\zoneinfo\Africa")</f>
        <v>C:/Users/WThaman/PycharmProjects/usgs/dist/res.volume.1943.lcragage\pytz\zoneinfo\Africa</v>
      </c>
      <c r="B597" t="str">
        <f>HYPERLINK("C:/Users/WThaman/PycharmProjects/usgs/dist/res.volume.1943.lcragage\pytz\zoneinfo\Africa\Libreville", "Libreville")</f>
        <v>Libreville</v>
      </c>
      <c r="D597">
        <v>171</v>
      </c>
      <c r="E597" t="s">
        <v>63</v>
      </c>
    </row>
    <row r="598" spans="1:5" x14ac:dyDescent="0.35">
      <c r="A598" t="str">
        <f t="shared" si="17"/>
        <v>C:/Users/WThaman/PycharmProjects/usgs/dist/res.volume.1943.lcragage\pytz\zoneinfo\Africa</v>
      </c>
      <c r="B598" t="str">
        <f>HYPERLINK("C:/Users/WThaman/PycharmProjects/usgs/dist/res.volume.1943.lcragage\pytz\zoneinfo\Africa\Lome", "Lome")</f>
        <v>Lome</v>
      </c>
      <c r="D598">
        <v>170</v>
      </c>
      <c r="E598" t="s">
        <v>63</v>
      </c>
    </row>
    <row r="599" spans="1:5" x14ac:dyDescent="0.35">
      <c r="A599" t="str">
        <f t="shared" si="17"/>
        <v>C:/Users/WThaman/PycharmProjects/usgs/dist/res.volume.1943.lcragage\pytz\zoneinfo\Africa</v>
      </c>
      <c r="B599" t="str">
        <f>HYPERLINK("C:/Users/WThaman/PycharmProjects/usgs/dist/res.volume.1943.lcragage\pytz\zoneinfo\Africa\Luanda", "Luanda")</f>
        <v>Luanda</v>
      </c>
      <c r="D599">
        <v>171</v>
      </c>
      <c r="E599" t="s">
        <v>63</v>
      </c>
    </row>
    <row r="600" spans="1:5" x14ac:dyDescent="0.35">
      <c r="A600" t="str">
        <f t="shared" si="17"/>
        <v>C:/Users/WThaman/PycharmProjects/usgs/dist/res.volume.1943.lcragage\pytz\zoneinfo\Africa</v>
      </c>
      <c r="B600" t="str">
        <f>HYPERLINK("C:/Users/WThaman/PycharmProjects/usgs/dist/res.volume.1943.lcragage\pytz\zoneinfo\Africa\Lubumbashi", "Lubumbashi")</f>
        <v>Lubumbashi</v>
      </c>
      <c r="D600">
        <v>171</v>
      </c>
      <c r="E600" t="s">
        <v>63</v>
      </c>
    </row>
    <row r="601" spans="1:5" x14ac:dyDescent="0.35">
      <c r="A601" t="str">
        <f t="shared" si="17"/>
        <v>C:/Users/WThaman/PycharmProjects/usgs/dist/res.volume.1943.lcragage\pytz\zoneinfo\Africa</v>
      </c>
      <c r="B601" t="str">
        <f>HYPERLINK("C:/Users/WThaman/PycharmProjects/usgs/dist/res.volume.1943.lcragage\pytz\zoneinfo\Africa\Lusaka", "Lusaka")</f>
        <v>Lusaka</v>
      </c>
      <c r="D601">
        <v>171</v>
      </c>
      <c r="E601" t="s">
        <v>63</v>
      </c>
    </row>
    <row r="602" spans="1:5" x14ac:dyDescent="0.35">
      <c r="A602" t="str">
        <f t="shared" si="17"/>
        <v>C:/Users/WThaman/PycharmProjects/usgs/dist/res.volume.1943.lcragage\pytz\zoneinfo\Africa</v>
      </c>
      <c r="B602" t="str">
        <f>HYPERLINK("C:/Users/WThaman/PycharmProjects/usgs/dist/res.volume.1943.lcragage\pytz\zoneinfo\Africa\Malabo", "Malabo")</f>
        <v>Malabo</v>
      </c>
      <c r="D602">
        <v>171</v>
      </c>
      <c r="E602" t="s">
        <v>63</v>
      </c>
    </row>
    <row r="603" spans="1:5" x14ac:dyDescent="0.35">
      <c r="A603" t="str">
        <f t="shared" si="17"/>
        <v>C:/Users/WThaman/PycharmProjects/usgs/dist/res.volume.1943.lcragage\pytz\zoneinfo\Africa</v>
      </c>
      <c r="B603" t="str">
        <f>HYPERLINK("C:/Users/WThaman/PycharmProjects/usgs/dist/res.volume.1943.lcragage\pytz\zoneinfo\Africa\Maputo", "Maputo")</f>
        <v>Maputo</v>
      </c>
      <c r="D603">
        <v>171</v>
      </c>
      <c r="E603" t="s">
        <v>63</v>
      </c>
    </row>
    <row r="604" spans="1:5" x14ac:dyDescent="0.35">
      <c r="A604" t="str">
        <f t="shared" si="17"/>
        <v>C:/Users/WThaman/PycharmProjects/usgs/dist/res.volume.1943.lcragage\pytz\zoneinfo\Africa</v>
      </c>
      <c r="B604" t="str">
        <f>HYPERLINK("C:/Users/WThaman/PycharmProjects/usgs/dist/res.volume.1943.lcragage\pytz\zoneinfo\Africa\Maseru", "Maseru")</f>
        <v>Maseru</v>
      </c>
      <c r="D604">
        <v>271</v>
      </c>
      <c r="E604" t="s">
        <v>63</v>
      </c>
    </row>
    <row r="605" spans="1:5" x14ac:dyDescent="0.35">
      <c r="A605" t="str">
        <f t="shared" si="17"/>
        <v>C:/Users/WThaman/PycharmProjects/usgs/dist/res.volume.1943.lcragage\pytz\zoneinfo\Africa</v>
      </c>
      <c r="B605" t="str">
        <f>HYPERLINK("C:/Users/WThaman/PycharmProjects/usgs/dist/res.volume.1943.lcragage\pytz\zoneinfo\Africa\Mbabane", "Mbabane")</f>
        <v>Mbabane</v>
      </c>
      <c r="D605">
        <v>271</v>
      </c>
      <c r="E605" t="s">
        <v>63</v>
      </c>
    </row>
    <row r="606" spans="1:5" x14ac:dyDescent="0.35">
      <c r="A606" t="str">
        <f t="shared" si="17"/>
        <v>C:/Users/WThaman/PycharmProjects/usgs/dist/res.volume.1943.lcragage\pytz\zoneinfo\Africa</v>
      </c>
      <c r="B606" t="str">
        <f>HYPERLINK("C:/Users/WThaman/PycharmProjects/usgs/dist/res.volume.1943.lcragage\pytz\zoneinfo\Africa\Mogadishu", "Mogadishu")</f>
        <v>Mogadishu</v>
      </c>
      <c r="D606">
        <v>285</v>
      </c>
      <c r="E606" t="s">
        <v>63</v>
      </c>
    </row>
    <row r="607" spans="1:5" x14ac:dyDescent="0.35">
      <c r="A607" t="str">
        <f t="shared" si="17"/>
        <v>C:/Users/WThaman/PycharmProjects/usgs/dist/res.volume.1943.lcragage\pytz\zoneinfo\Africa</v>
      </c>
      <c r="B607" t="str">
        <f>HYPERLINK("C:/Users/WThaman/PycharmProjects/usgs/dist/res.volume.1943.lcragage\pytz\zoneinfo\Africa\Monrovia", "Monrovia")</f>
        <v>Monrovia</v>
      </c>
      <c r="D607">
        <v>233</v>
      </c>
      <c r="E607" t="s">
        <v>63</v>
      </c>
    </row>
    <row r="608" spans="1:5" x14ac:dyDescent="0.35">
      <c r="A608" t="str">
        <f t="shared" si="17"/>
        <v>C:/Users/WThaman/PycharmProjects/usgs/dist/res.volume.1943.lcragage\pytz\zoneinfo\Africa</v>
      </c>
      <c r="B608" t="str">
        <f>HYPERLINK("C:/Users/WThaman/PycharmProjects/usgs/dist/res.volume.1943.lcragage\pytz\zoneinfo\Africa\Nairobi", "Nairobi")</f>
        <v>Nairobi</v>
      </c>
      <c r="D608">
        <v>285</v>
      </c>
      <c r="E608" t="s">
        <v>63</v>
      </c>
    </row>
    <row r="609" spans="1:5" x14ac:dyDescent="0.35">
      <c r="A609" t="str">
        <f t="shared" si="17"/>
        <v>C:/Users/WThaman/PycharmProjects/usgs/dist/res.volume.1943.lcragage\pytz\zoneinfo\Africa</v>
      </c>
      <c r="B609" t="str">
        <f>HYPERLINK("C:/Users/WThaman/PycharmProjects/usgs/dist/res.volume.1943.lcragage\pytz\zoneinfo\Africa\Ndjamena", "Ndjamena")</f>
        <v>Ndjamena</v>
      </c>
      <c r="D609">
        <v>225</v>
      </c>
      <c r="E609" t="s">
        <v>63</v>
      </c>
    </row>
    <row r="610" spans="1:5" x14ac:dyDescent="0.35">
      <c r="A610" t="str">
        <f t="shared" si="17"/>
        <v>C:/Users/WThaman/PycharmProjects/usgs/dist/res.volume.1943.lcragage\pytz\zoneinfo\Africa</v>
      </c>
      <c r="B610" t="str">
        <f>HYPERLINK("C:/Users/WThaman/PycharmProjects/usgs/dist/res.volume.1943.lcragage\pytz\zoneinfo\Africa\Niamey", "Niamey")</f>
        <v>Niamey</v>
      </c>
      <c r="D610">
        <v>171</v>
      </c>
      <c r="E610" t="s">
        <v>63</v>
      </c>
    </row>
    <row r="611" spans="1:5" x14ac:dyDescent="0.35">
      <c r="A611" t="str">
        <f t="shared" si="17"/>
        <v>C:/Users/WThaman/PycharmProjects/usgs/dist/res.volume.1943.lcragage\pytz\zoneinfo\Africa</v>
      </c>
      <c r="B611" t="str">
        <f>HYPERLINK("C:/Users/WThaman/PycharmProjects/usgs/dist/res.volume.1943.lcragage\pytz\zoneinfo\Africa\Nouakchott", "Nouakchott")</f>
        <v>Nouakchott</v>
      </c>
      <c r="D611">
        <v>170</v>
      </c>
      <c r="E611" t="s">
        <v>63</v>
      </c>
    </row>
    <row r="612" spans="1:5" x14ac:dyDescent="0.35">
      <c r="A612" t="str">
        <f t="shared" si="17"/>
        <v>C:/Users/WThaman/PycharmProjects/usgs/dist/res.volume.1943.lcragage\pytz\zoneinfo\Africa</v>
      </c>
      <c r="B612" t="str">
        <f>HYPERLINK("C:/Users/WThaman/PycharmProjects/usgs/dist/res.volume.1943.lcragage\pytz\zoneinfo\Africa\Ouagadougou", "Ouagadougou")</f>
        <v>Ouagadougou</v>
      </c>
      <c r="D612">
        <v>170</v>
      </c>
      <c r="E612" t="s">
        <v>63</v>
      </c>
    </row>
    <row r="613" spans="1:5" x14ac:dyDescent="0.35">
      <c r="A613" t="str">
        <f t="shared" si="17"/>
        <v>C:/Users/WThaman/PycharmProjects/usgs/dist/res.volume.1943.lcragage\pytz\zoneinfo\Africa</v>
      </c>
      <c r="B613" t="str">
        <f>HYPERLINK("C:/Users/WThaman/PycharmProjects/usgs/dist/res.volume.1943.lcragage\pytz\zoneinfo\Africa\Porto-Novo", "Porto-Novo")</f>
        <v>Porto-Novo</v>
      </c>
      <c r="D613">
        <v>171</v>
      </c>
      <c r="E613" t="s">
        <v>63</v>
      </c>
    </row>
    <row r="614" spans="1:5" x14ac:dyDescent="0.35">
      <c r="A614" t="str">
        <f t="shared" si="17"/>
        <v>C:/Users/WThaman/PycharmProjects/usgs/dist/res.volume.1943.lcragage\pytz\zoneinfo\Africa</v>
      </c>
      <c r="B614" t="str">
        <f>HYPERLINK("C:/Users/WThaman/PycharmProjects/usgs/dist/res.volume.1943.lcragage\pytz\zoneinfo\Africa\Sao_Tome", "Sao_Tome")</f>
        <v>Sao_Tome</v>
      </c>
      <c r="D614">
        <v>170</v>
      </c>
      <c r="E614" t="s">
        <v>63</v>
      </c>
    </row>
    <row r="615" spans="1:5" x14ac:dyDescent="0.35">
      <c r="A615" t="str">
        <f t="shared" si="17"/>
        <v>C:/Users/WThaman/PycharmProjects/usgs/dist/res.volume.1943.lcragage\pytz\zoneinfo\Africa</v>
      </c>
      <c r="B615" t="str">
        <f>HYPERLINK("C:/Users/WThaman/PycharmProjects/usgs/dist/res.volume.1943.lcragage\pytz\zoneinfo\Africa\Timbuktu", "Timbuktu")</f>
        <v>Timbuktu</v>
      </c>
      <c r="D615">
        <v>170</v>
      </c>
      <c r="E615" t="s">
        <v>63</v>
      </c>
    </row>
    <row r="616" spans="1:5" x14ac:dyDescent="0.35">
      <c r="A616" t="str">
        <f t="shared" si="17"/>
        <v>C:/Users/WThaman/PycharmProjects/usgs/dist/res.volume.1943.lcragage\pytz\zoneinfo\Africa</v>
      </c>
      <c r="B616" t="str">
        <f>HYPERLINK("C:/Users/WThaman/PycharmProjects/usgs/dist/res.volume.1943.lcragage\pytz\zoneinfo\Africa\Tripoli", "Tripoli")</f>
        <v>Tripoli</v>
      </c>
      <c r="D616">
        <v>655</v>
      </c>
      <c r="E616" t="s">
        <v>63</v>
      </c>
    </row>
    <row r="617" spans="1:5" x14ac:dyDescent="0.35">
      <c r="A617" t="str">
        <f t="shared" si="17"/>
        <v>C:/Users/WThaman/PycharmProjects/usgs/dist/res.volume.1943.lcragage\pytz\zoneinfo\Africa</v>
      </c>
      <c r="B617" t="str">
        <f>HYPERLINK("C:/Users/WThaman/PycharmProjects/usgs/dist/res.volume.1943.lcragage\pytz\zoneinfo\Africa\Tunis", "Tunis")</f>
        <v>Tunis</v>
      </c>
      <c r="D617">
        <v>710</v>
      </c>
      <c r="E617" t="s">
        <v>63</v>
      </c>
    </row>
    <row r="618" spans="1:5" x14ac:dyDescent="0.35">
      <c r="A618" t="str">
        <f t="shared" si="17"/>
        <v>C:/Users/WThaman/PycharmProjects/usgs/dist/res.volume.1943.lcragage\pytz\zoneinfo\Africa</v>
      </c>
      <c r="B618" t="str">
        <f>HYPERLINK("C:/Users/WThaman/PycharmProjects/usgs/dist/res.volume.1943.lcragage\pytz\zoneinfo\Africa\Windhoek", "Windhoek")</f>
        <v>Windhoek</v>
      </c>
      <c r="D618">
        <v>1592</v>
      </c>
      <c r="E618" t="s">
        <v>63</v>
      </c>
    </row>
    <row r="619" spans="1:5" x14ac:dyDescent="0.35">
      <c r="A619" t="str">
        <f t="shared" ref="A619:A650" si="18">HYPERLINK("C:/Users/WThaman/PycharmProjects/usgs/dist/res.volume.1943.lcragage\pytz\zoneinfo\America")</f>
        <v>C:/Users/WThaman/PycharmProjects/usgs/dist/res.volume.1943.lcragage\pytz\zoneinfo\America</v>
      </c>
      <c r="B619" t="str">
        <f>HYPERLINK("C:/Users/WThaman/PycharmProjects/usgs/dist/res.volume.1943.lcragage\pytz\zoneinfo\America\Adak", "Adak")</f>
        <v>Adak</v>
      </c>
      <c r="D619">
        <v>2365</v>
      </c>
      <c r="E619" t="s">
        <v>63</v>
      </c>
    </row>
    <row r="620" spans="1:5" x14ac:dyDescent="0.35">
      <c r="A620" t="str">
        <f t="shared" si="18"/>
        <v>C:/Users/WThaman/PycharmProjects/usgs/dist/res.volume.1943.lcragage\pytz\zoneinfo\America</v>
      </c>
      <c r="B620" t="str">
        <f>HYPERLINK("C:/Users/WThaman/PycharmProjects/usgs/dist/res.volume.1943.lcragage\pytz\zoneinfo\America\Anchorage", "Anchorage")</f>
        <v>Anchorage</v>
      </c>
      <c r="D620">
        <v>2380</v>
      </c>
      <c r="E620" t="s">
        <v>63</v>
      </c>
    </row>
    <row r="621" spans="1:5" x14ac:dyDescent="0.35">
      <c r="A621" t="str">
        <f t="shared" si="18"/>
        <v>C:/Users/WThaman/PycharmProjects/usgs/dist/res.volume.1943.lcragage\pytz\zoneinfo\America</v>
      </c>
      <c r="B621" t="str">
        <f>HYPERLINK("C:/Users/WThaman/PycharmProjects/usgs/dist/res.volume.1943.lcragage\pytz\zoneinfo\America\Anguilla", "Anguilla")</f>
        <v>Anguilla</v>
      </c>
      <c r="D621">
        <v>170</v>
      </c>
      <c r="E621" t="s">
        <v>63</v>
      </c>
    </row>
    <row r="622" spans="1:5" x14ac:dyDescent="0.35">
      <c r="A622" t="str">
        <f t="shared" si="18"/>
        <v>C:/Users/WThaman/PycharmProjects/usgs/dist/res.volume.1943.lcragage\pytz\zoneinfo\America</v>
      </c>
      <c r="B622" t="str">
        <f>HYPERLINK("C:/Users/WThaman/PycharmProjects/usgs/dist/res.volume.1943.lcragage\pytz\zoneinfo\America\Antigua", "Antigua")</f>
        <v>Antigua</v>
      </c>
      <c r="D622">
        <v>170</v>
      </c>
      <c r="E622" t="s">
        <v>63</v>
      </c>
    </row>
    <row r="623" spans="1:5" x14ac:dyDescent="0.35">
      <c r="A623" t="str">
        <f t="shared" si="18"/>
        <v>C:/Users/WThaman/PycharmProjects/usgs/dist/res.volume.1943.lcragage\pytz\zoneinfo\America</v>
      </c>
      <c r="B623" t="str">
        <f>HYPERLINK("C:/Users/WThaman/PycharmProjects/usgs/dist/res.volume.1943.lcragage\pytz\zoneinfo\America\Araguaina", "Araguaina")</f>
        <v>Araguaina</v>
      </c>
      <c r="D623">
        <v>910</v>
      </c>
      <c r="E623" t="s">
        <v>63</v>
      </c>
    </row>
    <row r="624" spans="1:5" x14ac:dyDescent="0.35">
      <c r="A624" t="str">
        <f t="shared" si="18"/>
        <v>C:/Users/WThaman/PycharmProjects/usgs/dist/res.volume.1943.lcragage\pytz\zoneinfo\America</v>
      </c>
      <c r="B624" t="str">
        <f>HYPERLINK("C:/Users/WThaman/PycharmProjects/usgs/dist/res.volume.1943.lcragage\pytz\zoneinfo\America\Aruba", "Aruba")</f>
        <v>Aruba</v>
      </c>
      <c r="D624">
        <v>212</v>
      </c>
      <c r="E624" t="s">
        <v>63</v>
      </c>
    </row>
    <row r="625" spans="1:5" x14ac:dyDescent="0.35">
      <c r="A625" t="str">
        <f t="shared" si="18"/>
        <v>C:/Users/WThaman/PycharmProjects/usgs/dist/res.volume.1943.lcragage\pytz\zoneinfo\America</v>
      </c>
      <c r="B625" t="str">
        <f>HYPERLINK("C:/Users/WThaman/PycharmProjects/usgs/dist/res.volume.1943.lcragage\pytz\zoneinfo\America\Asuncion", "Asuncion")</f>
        <v>Asuncion</v>
      </c>
      <c r="D625">
        <v>2077</v>
      </c>
      <c r="E625" t="s">
        <v>63</v>
      </c>
    </row>
    <row r="626" spans="1:5" x14ac:dyDescent="0.35">
      <c r="A626" t="str">
        <f t="shared" si="18"/>
        <v>C:/Users/WThaman/PycharmProjects/usgs/dist/res.volume.1943.lcragage\pytz\zoneinfo\America</v>
      </c>
      <c r="B626" t="str">
        <f>HYPERLINK("C:/Users/WThaman/PycharmProjects/usgs/dist/res.volume.1943.lcragage\pytz\zoneinfo\America\Atikokan", "Atikokan")</f>
        <v>Atikokan</v>
      </c>
      <c r="D626">
        <v>345</v>
      </c>
      <c r="E626" t="s">
        <v>63</v>
      </c>
    </row>
    <row r="627" spans="1:5" x14ac:dyDescent="0.35">
      <c r="A627" t="str">
        <f t="shared" si="18"/>
        <v>C:/Users/WThaman/PycharmProjects/usgs/dist/res.volume.1943.lcragage\pytz\zoneinfo\America</v>
      </c>
      <c r="B627" t="str">
        <f>HYPERLINK("C:/Users/WThaman/PycharmProjects/usgs/dist/res.volume.1943.lcragage\pytz\zoneinfo\America\Atka", "Atka")</f>
        <v>Atka</v>
      </c>
      <c r="D627">
        <v>2365</v>
      </c>
      <c r="E627" t="s">
        <v>63</v>
      </c>
    </row>
    <row r="628" spans="1:5" x14ac:dyDescent="0.35">
      <c r="A628" t="str">
        <f t="shared" si="18"/>
        <v>C:/Users/WThaman/PycharmProjects/usgs/dist/res.volume.1943.lcragage\pytz\zoneinfo\America</v>
      </c>
      <c r="B628" t="str">
        <f>HYPERLINK("C:/Users/WThaman/PycharmProjects/usgs/dist/res.volume.1943.lcragage\pytz\zoneinfo\America\Bahia", "Bahia")</f>
        <v>Bahia</v>
      </c>
      <c r="D628">
        <v>1050</v>
      </c>
      <c r="E628" t="s">
        <v>63</v>
      </c>
    </row>
    <row r="629" spans="1:5" x14ac:dyDescent="0.35">
      <c r="A629" t="str">
        <f t="shared" si="18"/>
        <v>C:/Users/WThaman/PycharmProjects/usgs/dist/res.volume.1943.lcragage\pytz\zoneinfo\America</v>
      </c>
      <c r="B629" t="str">
        <f>HYPERLINK("C:/Users/WThaman/PycharmProjects/usgs/dist/res.volume.1943.lcragage\pytz\zoneinfo\America\Bahia_Banderas", "Bahia_Banderas")</f>
        <v>Bahia_Banderas</v>
      </c>
      <c r="D629">
        <v>1588</v>
      </c>
      <c r="E629" t="s">
        <v>63</v>
      </c>
    </row>
    <row r="630" spans="1:5" x14ac:dyDescent="0.35">
      <c r="A630" t="str">
        <f t="shared" si="18"/>
        <v>C:/Users/WThaman/PycharmProjects/usgs/dist/res.volume.1943.lcragage\pytz\zoneinfo\America</v>
      </c>
      <c r="B630" t="str">
        <f>HYPERLINK("C:/Users/WThaman/PycharmProjects/usgs/dist/res.volume.1943.lcragage\pytz\zoneinfo\America\Barbados", "Barbados")</f>
        <v>Barbados</v>
      </c>
      <c r="D630">
        <v>344</v>
      </c>
      <c r="E630" t="s">
        <v>63</v>
      </c>
    </row>
    <row r="631" spans="1:5" x14ac:dyDescent="0.35">
      <c r="A631" t="str">
        <f t="shared" si="18"/>
        <v>C:/Users/WThaman/PycharmProjects/usgs/dist/res.volume.1943.lcragage\pytz\zoneinfo\America</v>
      </c>
      <c r="B631" t="str">
        <f>HYPERLINK("C:/Users/WThaman/PycharmProjects/usgs/dist/res.volume.1943.lcragage\pytz\zoneinfo\America\Belem", "Belem")</f>
        <v>Belem</v>
      </c>
      <c r="D631">
        <v>602</v>
      </c>
      <c r="E631" t="s">
        <v>63</v>
      </c>
    </row>
    <row r="632" spans="1:5" x14ac:dyDescent="0.35">
      <c r="A632" t="str">
        <f t="shared" si="18"/>
        <v>C:/Users/WThaman/PycharmProjects/usgs/dist/res.volume.1943.lcragage\pytz\zoneinfo\America</v>
      </c>
      <c r="B632" t="str">
        <f>HYPERLINK("C:/Users/WThaman/PycharmProjects/usgs/dist/res.volume.1943.lcragage\pytz\zoneinfo\America\Belize", "Belize")</f>
        <v>Belize</v>
      </c>
      <c r="D632">
        <v>978</v>
      </c>
      <c r="E632" t="s">
        <v>63</v>
      </c>
    </row>
    <row r="633" spans="1:5" x14ac:dyDescent="0.35">
      <c r="A633" t="str">
        <f t="shared" si="18"/>
        <v>C:/Users/WThaman/PycharmProjects/usgs/dist/res.volume.1943.lcragage\pytz\zoneinfo\America</v>
      </c>
      <c r="B633" t="str">
        <f>HYPERLINK("C:/Users/WThaman/PycharmProjects/usgs/dist/res.volume.1943.lcragage\pytz\zoneinfo\America\Blanc-Sablon", "Blanc-Sablon")</f>
        <v>Blanc-Sablon</v>
      </c>
      <c r="D633">
        <v>307</v>
      </c>
      <c r="E633" t="s">
        <v>63</v>
      </c>
    </row>
    <row r="634" spans="1:5" x14ac:dyDescent="0.35">
      <c r="A634" t="str">
        <f t="shared" si="18"/>
        <v>C:/Users/WThaman/PycharmProjects/usgs/dist/res.volume.1943.lcragage\pytz\zoneinfo\America</v>
      </c>
      <c r="B634" t="str">
        <f>HYPERLINK("C:/Users/WThaman/PycharmProjects/usgs/dist/res.volume.1943.lcragage\pytz\zoneinfo\America\Boa_Vista", "Boa_Vista")</f>
        <v>Boa_Vista</v>
      </c>
      <c r="D634">
        <v>658</v>
      </c>
      <c r="E634" t="s">
        <v>63</v>
      </c>
    </row>
    <row r="635" spans="1:5" x14ac:dyDescent="0.35">
      <c r="A635" t="str">
        <f t="shared" si="18"/>
        <v>C:/Users/WThaman/PycharmProjects/usgs/dist/res.volume.1943.lcragage\pytz\zoneinfo\America</v>
      </c>
      <c r="B635" t="str">
        <f>HYPERLINK("C:/Users/WThaman/PycharmProjects/usgs/dist/res.volume.1943.lcragage\pytz\zoneinfo\America\Bogota", "Bogota")</f>
        <v>Bogota</v>
      </c>
      <c r="D635">
        <v>271</v>
      </c>
      <c r="E635" t="s">
        <v>63</v>
      </c>
    </row>
    <row r="636" spans="1:5" x14ac:dyDescent="0.35">
      <c r="A636" t="str">
        <f t="shared" si="18"/>
        <v>C:/Users/WThaman/PycharmProjects/usgs/dist/res.volume.1943.lcragage\pytz\zoneinfo\America</v>
      </c>
      <c r="B636" t="str">
        <f>HYPERLINK("C:/Users/WThaman/PycharmProjects/usgs/dist/res.volume.1943.lcragage\pytz\zoneinfo\America\Boise", "Boise")</f>
        <v>Boise</v>
      </c>
      <c r="D636">
        <v>2403</v>
      </c>
      <c r="E636" t="s">
        <v>63</v>
      </c>
    </row>
    <row r="637" spans="1:5" x14ac:dyDescent="0.35">
      <c r="A637" t="str">
        <f t="shared" si="18"/>
        <v>C:/Users/WThaman/PycharmProjects/usgs/dist/res.volume.1943.lcragage\pytz\zoneinfo\America</v>
      </c>
      <c r="B637" t="str">
        <f>HYPERLINK("C:/Users/WThaman/PycharmProjects/usgs/dist/res.volume.1943.lcragage\pytz\zoneinfo\America\Buenos_Aires", "Buenos_Aires")</f>
        <v>Buenos_Aires</v>
      </c>
      <c r="D637">
        <v>1109</v>
      </c>
      <c r="E637" t="s">
        <v>63</v>
      </c>
    </row>
    <row r="638" spans="1:5" x14ac:dyDescent="0.35">
      <c r="A638" t="str">
        <f t="shared" si="18"/>
        <v>C:/Users/WThaman/PycharmProjects/usgs/dist/res.volume.1943.lcragage\pytz\zoneinfo\America</v>
      </c>
      <c r="B638" t="str">
        <f>HYPERLINK("C:/Users/WThaman/PycharmProjects/usgs/dist/res.volume.1943.lcragage\pytz\zoneinfo\America\Cambridge_Bay", "Cambridge_Bay")</f>
        <v>Cambridge_Bay</v>
      </c>
      <c r="D638">
        <v>2098</v>
      </c>
      <c r="E638" t="s">
        <v>63</v>
      </c>
    </row>
    <row r="639" spans="1:5" x14ac:dyDescent="0.35">
      <c r="A639" t="str">
        <f t="shared" si="18"/>
        <v>C:/Users/WThaman/PycharmProjects/usgs/dist/res.volume.1943.lcragage\pytz\zoneinfo\America</v>
      </c>
      <c r="B639" t="str">
        <f>HYPERLINK("C:/Users/WThaman/PycharmProjects/usgs/dist/res.volume.1943.lcragage\pytz\zoneinfo\America\Campo_Grande", "Campo_Grande")</f>
        <v>Campo_Grande</v>
      </c>
      <c r="D639">
        <v>2016</v>
      </c>
      <c r="E639" t="s">
        <v>63</v>
      </c>
    </row>
    <row r="640" spans="1:5" x14ac:dyDescent="0.35">
      <c r="A640" t="str">
        <f t="shared" si="18"/>
        <v>C:/Users/WThaman/PycharmProjects/usgs/dist/res.volume.1943.lcragage\pytz\zoneinfo\America</v>
      </c>
      <c r="B640" t="str">
        <f>HYPERLINK("C:/Users/WThaman/PycharmProjects/usgs/dist/res.volume.1943.lcragage\pytz\zoneinfo\America\Cancun", "Cancun")</f>
        <v>Cancun</v>
      </c>
      <c r="D640">
        <v>816</v>
      </c>
      <c r="E640" t="s">
        <v>63</v>
      </c>
    </row>
    <row r="641" spans="1:5" x14ac:dyDescent="0.35">
      <c r="A641" t="str">
        <f t="shared" si="18"/>
        <v>C:/Users/WThaman/PycharmProjects/usgs/dist/res.volume.1943.lcragage\pytz\zoneinfo\America</v>
      </c>
      <c r="B641" t="str">
        <f>HYPERLINK("C:/Users/WThaman/PycharmProjects/usgs/dist/res.volume.1943.lcragage\pytz\zoneinfo\America\Caracas", "Caracas")</f>
        <v>Caracas</v>
      </c>
      <c r="D641">
        <v>289</v>
      </c>
      <c r="E641" t="s">
        <v>63</v>
      </c>
    </row>
    <row r="642" spans="1:5" x14ac:dyDescent="0.35">
      <c r="A642" t="str">
        <f t="shared" si="18"/>
        <v>C:/Users/WThaman/PycharmProjects/usgs/dist/res.volume.1943.lcragage\pytz\zoneinfo\America</v>
      </c>
      <c r="B642" t="str">
        <f>HYPERLINK("C:/Users/WThaman/PycharmProjects/usgs/dist/res.volume.1943.lcragage\pytz\zoneinfo\America\Catamarca", "Catamarca")</f>
        <v>Catamarca</v>
      </c>
      <c r="D642">
        <v>1109</v>
      </c>
      <c r="E642" t="s">
        <v>63</v>
      </c>
    </row>
    <row r="643" spans="1:5" x14ac:dyDescent="0.35">
      <c r="A643" t="str">
        <f t="shared" si="18"/>
        <v>C:/Users/WThaman/PycharmProjects/usgs/dist/res.volume.1943.lcragage\pytz\zoneinfo\America</v>
      </c>
      <c r="B643" t="str">
        <f>HYPERLINK("C:/Users/WThaman/PycharmProjects/usgs/dist/res.volume.1943.lcragage\pytz\zoneinfo\America\Cayenne", "Cayenne")</f>
        <v>Cayenne</v>
      </c>
      <c r="D643">
        <v>224</v>
      </c>
      <c r="E643" t="s">
        <v>63</v>
      </c>
    </row>
    <row r="644" spans="1:5" x14ac:dyDescent="0.35">
      <c r="A644" t="str">
        <f t="shared" si="18"/>
        <v>C:/Users/WThaman/PycharmProjects/usgs/dist/res.volume.1943.lcragage\pytz\zoneinfo\America</v>
      </c>
      <c r="B644" t="str">
        <f>HYPERLINK("C:/Users/WThaman/PycharmProjects/usgs/dist/res.volume.1943.lcragage\pytz\zoneinfo\America\Cayman", "Cayman")</f>
        <v>Cayman</v>
      </c>
      <c r="D644">
        <v>203</v>
      </c>
      <c r="E644" t="s">
        <v>63</v>
      </c>
    </row>
    <row r="645" spans="1:5" x14ac:dyDescent="0.35">
      <c r="A645" t="str">
        <f t="shared" si="18"/>
        <v>C:/Users/WThaman/PycharmProjects/usgs/dist/res.volume.1943.lcragage\pytz\zoneinfo\America</v>
      </c>
      <c r="B645" t="str">
        <f>HYPERLINK("C:/Users/WThaman/PycharmProjects/usgs/dist/res.volume.1943.lcragage\pytz\zoneinfo\America\Chicago", "Chicago")</f>
        <v>Chicago</v>
      </c>
      <c r="D645">
        <v>3585</v>
      </c>
      <c r="E645" t="s">
        <v>63</v>
      </c>
    </row>
    <row r="646" spans="1:5" x14ac:dyDescent="0.35">
      <c r="A646" t="str">
        <f t="shared" si="18"/>
        <v>C:/Users/WThaman/PycharmProjects/usgs/dist/res.volume.1943.lcragage\pytz\zoneinfo\America</v>
      </c>
      <c r="B646" t="str">
        <f>HYPERLINK("C:/Users/WThaman/PycharmProjects/usgs/dist/res.volume.1943.lcragage\pytz\zoneinfo\America\Chihuahua", "Chihuahua")</f>
        <v>Chihuahua</v>
      </c>
      <c r="D646">
        <v>1522</v>
      </c>
      <c r="E646" t="s">
        <v>63</v>
      </c>
    </row>
    <row r="647" spans="1:5" x14ac:dyDescent="0.35">
      <c r="A647" t="str">
        <f t="shared" si="18"/>
        <v>C:/Users/WThaman/PycharmProjects/usgs/dist/res.volume.1943.lcragage\pytz\zoneinfo\America</v>
      </c>
      <c r="B647" t="str">
        <f>HYPERLINK("C:/Users/WThaman/PycharmProjects/usgs/dist/res.volume.1943.lcragage\pytz\zoneinfo\America\Coral_Harbour", "Coral_Harbour")</f>
        <v>Coral_Harbour</v>
      </c>
      <c r="D647">
        <v>345</v>
      </c>
      <c r="E647" t="s">
        <v>63</v>
      </c>
    </row>
    <row r="648" spans="1:5" x14ac:dyDescent="0.35">
      <c r="A648" t="str">
        <f t="shared" si="18"/>
        <v>C:/Users/WThaman/PycharmProjects/usgs/dist/res.volume.1943.lcragage\pytz\zoneinfo\America</v>
      </c>
      <c r="B648" t="str">
        <f>HYPERLINK("C:/Users/WThaman/PycharmProjects/usgs/dist/res.volume.1943.lcragage\pytz\zoneinfo\America\Cordoba", "Cordoba")</f>
        <v>Cordoba</v>
      </c>
      <c r="D648">
        <v>1109</v>
      </c>
      <c r="E648" t="s">
        <v>63</v>
      </c>
    </row>
    <row r="649" spans="1:5" x14ac:dyDescent="0.35">
      <c r="A649" t="str">
        <f t="shared" si="18"/>
        <v>C:/Users/WThaman/PycharmProjects/usgs/dist/res.volume.1943.lcragage\pytz\zoneinfo\America</v>
      </c>
      <c r="B649" t="str">
        <f>HYPERLINK("C:/Users/WThaman/PycharmProjects/usgs/dist/res.volume.1943.lcragage\pytz\zoneinfo\America\Costa_Rica", "Costa_Rica")</f>
        <v>Costa_Rica</v>
      </c>
      <c r="D649">
        <v>341</v>
      </c>
      <c r="E649" t="s">
        <v>63</v>
      </c>
    </row>
    <row r="650" spans="1:5" x14ac:dyDescent="0.35">
      <c r="A650" t="str">
        <f t="shared" si="18"/>
        <v>C:/Users/WThaman/PycharmProjects/usgs/dist/res.volume.1943.lcragage\pytz\zoneinfo\America</v>
      </c>
      <c r="B650" t="str">
        <f>HYPERLINK("C:/Users/WThaman/PycharmProjects/usgs/dist/res.volume.1943.lcragage\pytz\zoneinfo\America\Creston", "Creston")</f>
        <v>Creston</v>
      </c>
      <c r="D650">
        <v>233</v>
      </c>
      <c r="E650" t="s">
        <v>63</v>
      </c>
    </row>
    <row r="651" spans="1:5" x14ac:dyDescent="0.35">
      <c r="A651" t="str">
        <f t="shared" ref="A651:A682" si="19">HYPERLINK("C:/Users/WThaman/PycharmProjects/usgs/dist/res.volume.1943.lcragage\pytz\zoneinfo\America")</f>
        <v>C:/Users/WThaman/PycharmProjects/usgs/dist/res.volume.1943.lcragage\pytz\zoneinfo\America</v>
      </c>
      <c r="B651" t="str">
        <f>HYPERLINK("C:/Users/WThaman/PycharmProjects/usgs/dist/res.volume.1943.lcragage\pytz\zoneinfo\America\Cuiaba", "Cuiaba")</f>
        <v>Cuiaba</v>
      </c>
      <c r="D651">
        <v>1988</v>
      </c>
      <c r="E651" t="s">
        <v>63</v>
      </c>
    </row>
    <row r="652" spans="1:5" x14ac:dyDescent="0.35">
      <c r="A652" t="str">
        <f t="shared" si="19"/>
        <v>C:/Users/WThaman/PycharmProjects/usgs/dist/res.volume.1943.lcragage\pytz\zoneinfo\America</v>
      </c>
      <c r="B652" t="str">
        <f>HYPERLINK("C:/Users/WThaman/PycharmProjects/usgs/dist/res.volume.1943.lcragage\pytz\zoneinfo\America\Curacao", "Curacao")</f>
        <v>Curacao</v>
      </c>
      <c r="D652">
        <v>212</v>
      </c>
      <c r="E652" t="s">
        <v>63</v>
      </c>
    </row>
    <row r="653" spans="1:5" x14ac:dyDescent="0.35">
      <c r="A653" t="str">
        <f t="shared" si="19"/>
        <v>C:/Users/WThaman/PycharmProjects/usgs/dist/res.volume.1943.lcragage\pytz\zoneinfo\America</v>
      </c>
      <c r="B653" t="str">
        <f>HYPERLINK("C:/Users/WThaman/PycharmProjects/usgs/dist/res.volume.1943.lcragage\pytz\zoneinfo\America\Danmarkshavn", "Danmarkshavn")</f>
        <v>Danmarkshavn</v>
      </c>
      <c r="D653">
        <v>712</v>
      </c>
      <c r="E653" t="s">
        <v>63</v>
      </c>
    </row>
    <row r="654" spans="1:5" x14ac:dyDescent="0.35">
      <c r="A654" t="str">
        <f t="shared" si="19"/>
        <v>C:/Users/WThaman/PycharmProjects/usgs/dist/res.volume.1943.lcragage\pytz\zoneinfo\America</v>
      </c>
      <c r="B654" t="str">
        <f>HYPERLINK("C:/Users/WThaman/PycharmProjects/usgs/dist/res.volume.1943.lcragage\pytz\zoneinfo\America\Dawson", "Dawson")</f>
        <v>Dawson</v>
      </c>
      <c r="D654">
        <v>2093</v>
      </c>
      <c r="E654" t="s">
        <v>63</v>
      </c>
    </row>
    <row r="655" spans="1:5" x14ac:dyDescent="0.35">
      <c r="A655" t="str">
        <f t="shared" si="19"/>
        <v>C:/Users/WThaman/PycharmProjects/usgs/dist/res.volume.1943.lcragage\pytz\zoneinfo\America</v>
      </c>
      <c r="B655" t="str">
        <f>HYPERLINK("C:/Users/WThaman/PycharmProjects/usgs/dist/res.volume.1943.lcragage\pytz\zoneinfo\America\Dawson_Creek", "Dawson_Creek")</f>
        <v>Dawson_Creek</v>
      </c>
      <c r="D655">
        <v>1059</v>
      </c>
      <c r="E655" t="s">
        <v>63</v>
      </c>
    </row>
    <row r="656" spans="1:5" x14ac:dyDescent="0.35">
      <c r="A656" t="str">
        <f t="shared" si="19"/>
        <v>C:/Users/WThaman/PycharmProjects/usgs/dist/res.volume.1943.lcragage\pytz\zoneinfo\America</v>
      </c>
      <c r="B656" t="str">
        <f>HYPERLINK("C:/Users/WThaman/PycharmProjects/usgs/dist/res.volume.1943.lcragage\pytz\zoneinfo\America\Denver", "Denver")</f>
        <v>Denver</v>
      </c>
      <c r="D656">
        <v>2453</v>
      </c>
      <c r="E656" t="s">
        <v>63</v>
      </c>
    </row>
    <row r="657" spans="1:5" x14ac:dyDescent="0.35">
      <c r="A657" t="str">
        <f t="shared" si="19"/>
        <v>C:/Users/WThaman/PycharmProjects/usgs/dist/res.volume.1943.lcragage\pytz\zoneinfo\America</v>
      </c>
      <c r="B657" t="str">
        <f>HYPERLINK("C:/Users/WThaman/PycharmProjects/usgs/dist/res.volume.1943.lcragage\pytz\zoneinfo\America\Detroit", "Detroit")</f>
        <v>Detroit</v>
      </c>
      <c r="D657">
        <v>2216</v>
      </c>
      <c r="E657" t="s">
        <v>63</v>
      </c>
    </row>
    <row r="658" spans="1:5" x14ac:dyDescent="0.35">
      <c r="A658" t="str">
        <f t="shared" si="19"/>
        <v>C:/Users/WThaman/PycharmProjects/usgs/dist/res.volume.1943.lcragage\pytz\zoneinfo\America</v>
      </c>
      <c r="B658" t="str">
        <f>HYPERLINK("C:/Users/WThaman/PycharmProjects/usgs/dist/res.volume.1943.lcragage\pytz\zoneinfo\America\Dominica", "Dominica")</f>
        <v>Dominica</v>
      </c>
      <c r="D658">
        <v>170</v>
      </c>
      <c r="E658" t="s">
        <v>63</v>
      </c>
    </row>
    <row r="659" spans="1:5" x14ac:dyDescent="0.35">
      <c r="A659" t="str">
        <f t="shared" si="19"/>
        <v>C:/Users/WThaman/PycharmProjects/usgs/dist/res.volume.1943.lcragage\pytz\zoneinfo\America</v>
      </c>
      <c r="B659" t="str">
        <f>HYPERLINK("C:/Users/WThaman/PycharmProjects/usgs/dist/res.volume.1943.lcragage\pytz\zoneinfo\America\Edmonton", "Edmonton")</f>
        <v>Edmonton</v>
      </c>
      <c r="D659">
        <v>2402</v>
      </c>
      <c r="E659" t="s">
        <v>63</v>
      </c>
    </row>
    <row r="660" spans="1:5" x14ac:dyDescent="0.35">
      <c r="A660" t="str">
        <f t="shared" si="19"/>
        <v>C:/Users/WThaman/PycharmProjects/usgs/dist/res.volume.1943.lcragage\pytz\zoneinfo\America</v>
      </c>
      <c r="B660" t="str">
        <f>HYPERLINK("C:/Users/WThaman/PycharmProjects/usgs/dist/res.volume.1943.lcragage\pytz\zoneinfo\America\Eirunepe", "Eirunepe")</f>
        <v>Eirunepe</v>
      </c>
      <c r="D660">
        <v>690</v>
      </c>
      <c r="E660" t="s">
        <v>63</v>
      </c>
    </row>
    <row r="661" spans="1:5" x14ac:dyDescent="0.35">
      <c r="A661" t="str">
        <f t="shared" si="19"/>
        <v>C:/Users/WThaman/PycharmProjects/usgs/dist/res.volume.1943.lcragage\pytz\zoneinfo\America</v>
      </c>
      <c r="B661" t="str">
        <f>HYPERLINK("C:/Users/WThaman/PycharmProjects/usgs/dist/res.volume.1943.lcragage\pytz\zoneinfo\America\El_Salvador", "El_Salvador")</f>
        <v>El_Salvador</v>
      </c>
      <c r="D661">
        <v>250</v>
      </c>
      <c r="E661" t="s">
        <v>63</v>
      </c>
    </row>
    <row r="662" spans="1:5" x14ac:dyDescent="0.35">
      <c r="A662" t="str">
        <f t="shared" si="19"/>
        <v>C:/Users/WThaman/PycharmProjects/usgs/dist/res.volume.1943.lcragage\pytz\zoneinfo\America</v>
      </c>
      <c r="B662" t="str">
        <f>HYPERLINK("C:/Users/WThaman/PycharmProjects/usgs/dist/res.volume.1943.lcragage\pytz\zoneinfo\America\Ensenada", "Ensenada")</f>
        <v>Ensenada</v>
      </c>
      <c r="D662">
        <v>2356</v>
      </c>
      <c r="E662" t="s">
        <v>63</v>
      </c>
    </row>
    <row r="663" spans="1:5" x14ac:dyDescent="0.35">
      <c r="A663" t="str">
        <f t="shared" si="19"/>
        <v>C:/Users/WThaman/PycharmProjects/usgs/dist/res.volume.1943.lcragage\pytz\zoneinfo\America</v>
      </c>
      <c r="B663" t="str">
        <f>HYPERLINK("C:/Users/WThaman/PycharmProjects/usgs/dist/res.volume.1943.lcragage\pytz\zoneinfo\America\Fortaleza", "Fortaleza")</f>
        <v>Fortaleza</v>
      </c>
      <c r="D663">
        <v>742</v>
      </c>
      <c r="E663" t="s">
        <v>63</v>
      </c>
    </row>
    <row r="664" spans="1:5" x14ac:dyDescent="0.35">
      <c r="A664" t="str">
        <f t="shared" si="19"/>
        <v>C:/Users/WThaman/PycharmProjects/usgs/dist/res.volume.1943.lcragage\pytz\zoneinfo\America</v>
      </c>
      <c r="B664" t="str">
        <f>HYPERLINK("C:/Users/WThaman/PycharmProjects/usgs/dist/res.volume.1943.lcragage\pytz\zoneinfo\America\Fort_Nelson", "Fort_Nelson")</f>
        <v>Fort_Nelson</v>
      </c>
      <c r="D664">
        <v>2249</v>
      </c>
      <c r="E664" t="s">
        <v>63</v>
      </c>
    </row>
    <row r="665" spans="1:5" x14ac:dyDescent="0.35">
      <c r="A665" t="str">
        <f t="shared" si="19"/>
        <v>C:/Users/WThaman/PycharmProjects/usgs/dist/res.volume.1943.lcragage\pytz\zoneinfo\America</v>
      </c>
      <c r="B665" t="str">
        <f>HYPERLINK("C:/Users/WThaman/PycharmProjects/usgs/dist/res.volume.1943.lcragage\pytz\zoneinfo\America\Fort_Wayne", "Fort_Wayne")</f>
        <v>Fort_Wayne</v>
      </c>
      <c r="D665">
        <v>1675</v>
      </c>
      <c r="E665" t="s">
        <v>63</v>
      </c>
    </row>
    <row r="666" spans="1:5" x14ac:dyDescent="0.35">
      <c r="A666" t="str">
        <f t="shared" si="19"/>
        <v>C:/Users/WThaman/PycharmProjects/usgs/dist/res.volume.1943.lcragage\pytz\zoneinfo\America</v>
      </c>
      <c r="B666" t="str">
        <f>HYPERLINK("C:/Users/WThaman/PycharmProjects/usgs/dist/res.volume.1943.lcragage\pytz\zoneinfo\America\Glace_Bay", "Glace_Bay")</f>
        <v>Glace_Bay</v>
      </c>
      <c r="D666">
        <v>2206</v>
      </c>
      <c r="E666" t="s">
        <v>63</v>
      </c>
    </row>
    <row r="667" spans="1:5" x14ac:dyDescent="0.35">
      <c r="A667" t="str">
        <f t="shared" si="19"/>
        <v>C:/Users/WThaman/PycharmProjects/usgs/dist/res.volume.1943.lcragage\pytz\zoneinfo\America</v>
      </c>
      <c r="B667" t="str">
        <f>HYPERLINK("C:/Users/WThaman/PycharmProjects/usgs/dist/res.volume.1943.lcragage\pytz\zoneinfo\America\Godthab", "Godthab")</f>
        <v>Godthab</v>
      </c>
      <c r="D667">
        <v>1892</v>
      </c>
      <c r="E667" t="s">
        <v>63</v>
      </c>
    </row>
    <row r="668" spans="1:5" x14ac:dyDescent="0.35">
      <c r="A668" t="str">
        <f t="shared" si="19"/>
        <v>C:/Users/WThaman/PycharmProjects/usgs/dist/res.volume.1943.lcragage\pytz\zoneinfo\America</v>
      </c>
      <c r="B668" t="str">
        <f>HYPERLINK("C:/Users/WThaman/PycharmProjects/usgs/dist/res.volume.1943.lcragage\pytz\zoneinfo\America\Goose_Bay", "Goose_Bay")</f>
        <v>Goose_Bay</v>
      </c>
      <c r="D668">
        <v>3219</v>
      </c>
      <c r="E668" t="s">
        <v>63</v>
      </c>
    </row>
    <row r="669" spans="1:5" x14ac:dyDescent="0.35">
      <c r="A669" t="str">
        <f t="shared" si="19"/>
        <v>C:/Users/WThaman/PycharmProjects/usgs/dist/res.volume.1943.lcragage\pytz\zoneinfo\America</v>
      </c>
      <c r="B669" t="str">
        <f>HYPERLINK("C:/Users/WThaman/PycharmProjects/usgs/dist/res.volume.1943.lcragage\pytz\zoneinfo\America\Grand_Turk", "Grand_Turk")</f>
        <v>Grand_Turk</v>
      </c>
      <c r="D669">
        <v>1287</v>
      </c>
      <c r="E669" t="s">
        <v>63</v>
      </c>
    </row>
    <row r="670" spans="1:5" x14ac:dyDescent="0.35">
      <c r="A670" t="str">
        <f t="shared" si="19"/>
        <v>C:/Users/WThaman/PycharmProjects/usgs/dist/res.volume.1943.lcragage\pytz\zoneinfo\America</v>
      </c>
      <c r="B670" t="str">
        <f>HYPERLINK("C:/Users/WThaman/PycharmProjects/usgs/dist/res.volume.1943.lcragage\pytz\zoneinfo\America\Grenada", "Grenada")</f>
        <v>Grenada</v>
      </c>
      <c r="D670">
        <v>170</v>
      </c>
      <c r="E670" t="s">
        <v>63</v>
      </c>
    </row>
    <row r="671" spans="1:5" x14ac:dyDescent="0.35">
      <c r="A671" t="str">
        <f t="shared" si="19"/>
        <v>C:/Users/WThaman/PycharmProjects/usgs/dist/res.volume.1943.lcragage\pytz\zoneinfo\America</v>
      </c>
      <c r="B671" t="str">
        <f>HYPERLINK("C:/Users/WThaman/PycharmProjects/usgs/dist/res.volume.1943.lcragage\pytz\zoneinfo\America\Guadeloupe", "Guadeloupe")</f>
        <v>Guadeloupe</v>
      </c>
      <c r="D671">
        <v>170</v>
      </c>
      <c r="E671" t="s">
        <v>63</v>
      </c>
    </row>
    <row r="672" spans="1:5" x14ac:dyDescent="0.35">
      <c r="A672" t="str">
        <f t="shared" si="19"/>
        <v>C:/Users/WThaman/PycharmProjects/usgs/dist/res.volume.1943.lcragage\pytz\zoneinfo\America</v>
      </c>
      <c r="B672" t="str">
        <f>HYPERLINK("C:/Users/WThaman/PycharmProjects/usgs/dist/res.volume.1943.lcragage\pytz\zoneinfo\America\Guatemala", "Guatemala")</f>
        <v>Guatemala</v>
      </c>
      <c r="D672">
        <v>306</v>
      </c>
      <c r="E672" t="s">
        <v>63</v>
      </c>
    </row>
    <row r="673" spans="1:5" x14ac:dyDescent="0.35">
      <c r="A673" t="str">
        <f t="shared" si="19"/>
        <v>C:/Users/WThaman/PycharmProjects/usgs/dist/res.volume.1943.lcragage\pytz\zoneinfo\America</v>
      </c>
      <c r="B673" t="str">
        <f>HYPERLINK("C:/Users/WThaman/PycharmProjects/usgs/dist/res.volume.1943.lcragage\pytz\zoneinfo\America\Guayaquil", "Guayaquil")</f>
        <v>Guayaquil</v>
      </c>
      <c r="D673">
        <v>271</v>
      </c>
      <c r="E673" t="s">
        <v>63</v>
      </c>
    </row>
    <row r="674" spans="1:5" x14ac:dyDescent="0.35">
      <c r="A674" t="str">
        <f t="shared" si="19"/>
        <v>C:/Users/WThaman/PycharmProjects/usgs/dist/res.volume.1943.lcragage\pytz\zoneinfo\America</v>
      </c>
      <c r="B674" t="str">
        <f>HYPERLINK("C:/Users/WThaman/PycharmProjects/usgs/dist/res.volume.1943.lcragage\pytz\zoneinfo\America\Guyana", "Guyana")</f>
        <v>Guyana</v>
      </c>
      <c r="D674">
        <v>266</v>
      </c>
      <c r="E674" t="s">
        <v>63</v>
      </c>
    </row>
    <row r="675" spans="1:5" x14ac:dyDescent="0.35">
      <c r="A675" t="str">
        <f t="shared" si="19"/>
        <v>C:/Users/WThaman/PycharmProjects/usgs/dist/res.volume.1943.lcragage\pytz\zoneinfo\America</v>
      </c>
      <c r="B675" t="str">
        <f>HYPERLINK("C:/Users/WThaman/PycharmProjects/usgs/dist/res.volume.1943.lcragage\pytz\zoneinfo\America\Halifax", "Halifax")</f>
        <v>Halifax</v>
      </c>
      <c r="D675">
        <v>3438</v>
      </c>
      <c r="E675" t="s">
        <v>63</v>
      </c>
    </row>
    <row r="676" spans="1:5" x14ac:dyDescent="0.35">
      <c r="A676" t="str">
        <f t="shared" si="19"/>
        <v>C:/Users/WThaman/PycharmProjects/usgs/dist/res.volume.1943.lcragage\pytz\zoneinfo\America</v>
      </c>
      <c r="B676" t="str">
        <f>HYPERLINK("C:/Users/WThaman/PycharmProjects/usgs/dist/res.volume.1943.lcragage\pytz\zoneinfo\America\Havana", "Havana")</f>
        <v>Havana</v>
      </c>
      <c r="D676">
        <v>2437</v>
      </c>
      <c r="E676" t="s">
        <v>63</v>
      </c>
    </row>
    <row r="677" spans="1:5" x14ac:dyDescent="0.35">
      <c r="A677" t="str">
        <f t="shared" si="19"/>
        <v>C:/Users/WThaman/PycharmProjects/usgs/dist/res.volume.1943.lcragage\pytz\zoneinfo\America</v>
      </c>
      <c r="B677" t="str">
        <f>HYPERLINK("C:/Users/WThaman/PycharmProjects/usgs/dist/res.volume.1943.lcragage\pytz\zoneinfo\America\Hermosillo", "Hermosillo")</f>
        <v>Hermosillo</v>
      </c>
      <c r="D677">
        <v>454</v>
      </c>
      <c r="E677" t="s">
        <v>63</v>
      </c>
    </row>
    <row r="678" spans="1:5" x14ac:dyDescent="0.35">
      <c r="A678" t="str">
        <f t="shared" si="19"/>
        <v>C:/Users/WThaman/PycharmProjects/usgs/dist/res.volume.1943.lcragage\pytz\zoneinfo\America</v>
      </c>
      <c r="B678" t="str">
        <f>HYPERLINK("C:/Users/WThaman/PycharmProjects/usgs/dist/res.volume.1943.lcragage\pytz\zoneinfo\America\Indianapolis", "Indianapolis")</f>
        <v>Indianapolis</v>
      </c>
      <c r="D678">
        <v>1675</v>
      </c>
      <c r="E678" t="s">
        <v>63</v>
      </c>
    </row>
    <row r="679" spans="1:5" x14ac:dyDescent="0.35">
      <c r="A679" t="str">
        <f t="shared" si="19"/>
        <v>C:/Users/WThaman/PycharmProjects/usgs/dist/res.volume.1943.lcragage\pytz\zoneinfo\America</v>
      </c>
      <c r="B679" t="str">
        <f>HYPERLINK("C:/Users/WThaman/PycharmProjects/usgs/dist/res.volume.1943.lcragage\pytz\zoneinfo\America\Inuvik", "Inuvik")</f>
        <v>Inuvik</v>
      </c>
      <c r="D679">
        <v>1928</v>
      </c>
      <c r="E679" t="s">
        <v>63</v>
      </c>
    </row>
    <row r="680" spans="1:5" x14ac:dyDescent="0.35">
      <c r="A680" t="str">
        <f t="shared" si="19"/>
        <v>C:/Users/WThaman/PycharmProjects/usgs/dist/res.volume.1943.lcragage\pytz\zoneinfo\America</v>
      </c>
      <c r="B680" t="str">
        <f>HYPERLINK("C:/Users/WThaman/PycharmProjects/usgs/dist/res.volume.1943.lcragage\pytz\zoneinfo\America\Iqaluit", "Iqaluit")</f>
        <v>Iqaluit</v>
      </c>
      <c r="D680">
        <v>2046</v>
      </c>
      <c r="E680" t="s">
        <v>63</v>
      </c>
    </row>
    <row r="681" spans="1:5" x14ac:dyDescent="0.35">
      <c r="A681" t="str">
        <f t="shared" si="19"/>
        <v>C:/Users/WThaman/PycharmProjects/usgs/dist/res.volume.1943.lcragage\pytz\zoneinfo\America</v>
      </c>
      <c r="B681" t="str">
        <f>HYPERLINK("C:/Users/WThaman/PycharmProjects/usgs/dist/res.volume.1943.lcragage\pytz\zoneinfo\America\Jamaica", "Jamaica")</f>
        <v>Jamaica</v>
      </c>
      <c r="D681">
        <v>507</v>
      </c>
      <c r="E681" t="s">
        <v>63</v>
      </c>
    </row>
    <row r="682" spans="1:5" x14ac:dyDescent="0.35">
      <c r="A682" t="str">
        <f t="shared" si="19"/>
        <v>C:/Users/WThaman/PycharmProjects/usgs/dist/res.volume.1943.lcragage\pytz\zoneinfo\America</v>
      </c>
      <c r="B682" t="str">
        <f>HYPERLINK("C:/Users/WThaman/PycharmProjects/usgs/dist/res.volume.1943.lcragage\pytz\zoneinfo\America\Jujuy", "Jujuy")</f>
        <v>Jujuy</v>
      </c>
      <c r="D682">
        <v>1081</v>
      </c>
      <c r="E682" t="s">
        <v>63</v>
      </c>
    </row>
    <row r="683" spans="1:5" x14ac:dyDescent="0.35">
      <c r="A683" t="str">
        <f t="shared" ref="A683:A714" si="20">HYPERLINK("C:/Users/WThaman/PycharmProjects/usgs/dist/res.volume.1943.lcragage\pytz\zoneinfo\America")</f>
        <v>C:/Users/WThaman/PycharmProjects/usgs/dist/res.volume.1943.lcragage\pytz\zoneinfo\America</v>
      </c>
      <c r="B683" t="str">
        <f>HYPERLINK("C:/Users/WThaman/PycharmProjects/usgs/dist/res.volume.1943.lcragage\pytz\zoneinfo\America\Juneau", "Juneau")</f>
        <v>Juneau</v>
      </c>
      <c r="D683">
        <v>2362</v>
      </c>
      <c r="E683" t="s">
        <v>63</v>
      </c>
    </row>
    <row r="684" spans="1:5" x14ac:dyDescent="0.35">
      <c r="A684" t="str">
        <f t="shared" si="20"/>
        <v>C:/Users/WThaman/PycharmProjects/usgs/dist/res.volume.1943.lcragage\pytz\zoneinfo\America</v>
      </c>
      <c r="B684" t="str">
        <f>HYPERLINK("C:/Users/WThaman/PycharmProjects/usgs/dist/res.volume.1943.lcragage\pytz\zoneinfo\America\Knox_IN", "Knox_IN")</f>
        <v>Knox_IN</v>
      </c>
      <c r="D684">
        <v>2437</v>
      </c>
      <c r="E684" t="s">
        <v>63</v>
      </c>
    </row>
    <row r="685" spans="1:5" x14ac:dyDescent="0.35">
      <c r="A685" t="str">
        <f t="shared" si="20"/>
        <v>C:/Users/WThaman/PycharmProjects/usgs/dist/res.volume.1943.lcragage\pytz\zoneinfo\America</v>
      </c>
      <c r="B685" t="str">
        <f>HYPERLINK("C:/Users/WThaman/PycharmProjects/usgs/dist/res.volume.1943.lcragage\pytz\zoneinfo\America\Kralendijk", "Kralendijk")</f>
        <v>Kralendijk</v>
      </c>
      <c r="D685">
        <v>212</v>
      </c>
      <c r="E685" t="s">
        <v>63</v>
      </c>
    </row>
    <row r="686" spans="1:5" x14ac:dyDescent="0.35">
      <c r="A686" t="str">
        <f t="shared" si="20"/>
        <v>C:/Users/WThaman/PycharmProjects/usgs/dist/res.volume.1943.lcragage\pytz\zoneinfo\America</v>
      </c>
      <c r="B686" t="str">
        <f>HYPERLINK("C:/Users/WThaman/PycharmProjects/usgs/dist/res.volume.1943.lcragage\pytz\zoneinfo\America\La_Paz", "La_Paz")</f>
        <v>La_Paz</v>
      </c>
      <c r="D686">
        <v>259</v>
      </c>
      <c r="E686" t="s">
        <v>63</v>
      </c>
    </row>
    <row r="687" spans="1:5" x14ac:dyDescent="0.35">
      <c r="A687" t="str">
        <f t="shared" si="20"/>
        <v>C:/Users/WThaman/PycharmProjects/usgs/dist/res.volume.1943.lcragage\pytz\zoneinfo\America</v>
      </c>
      <c r="B687" t="str">
        <f>HYPERLINK("C:/Users/WThaman/PycharmProjects/usgs/dist/res.volume.1943.lcragage\pytz\zoneinfo\America\Lima", "Lima")</f>
        <v>Lima</v>
      </c>
      <c r="D687">
        <v>431</v>
      </c>
      <c r="E687" t="s">
        <v>63</v>
      </c>
    </row>
    <row r="688" spans="1:5" x14ac:dyDescent="0.35">
      <c r="A688" t="str">
        <f t="shared" si="20"/>
        <v>C:/Users/WThaman/PycharmProjects/usgs/dist/res.volume.1943.lcragage\pytz\zoneinfo\America</v>
      </c>
      <c r="B688" t="str">
        <f>HYPERLINK("C:/Users/WThaman/PycharmProjects/usgs/dist/res.volume.1943.lcragage\pytz\zoneinfo\America\Los_Angeles", "Los_Angeles")</f>
        <v>Los_Angeles</v>
      </c>
      <c r="D688">
        <v>2845</v>
      </c>
      <c r="E688" t="s">
        <v>63</v>
      </c>
    </row>
    <row r="689" spans="1:5" x14ac:dyDescent="0.35">
      <c r="A689" t="str">
        <f t="shared" si="20"/>
        <v>C:/Users/WThaman/PycharmProjects/usgs/dist/res.volume.1943.lcragage\pytz\zoneinfo\America</v>
      </c>
      <c r="B689" t="str">
        <f>HYPERLINK("C:/Users/WThaman/PycharmProjects/usgs/dist/res.volume.1943.lcragage\pytz\zoneinfo\America\Louisville", "Louisville")</f>
        <v>Louisville</v>
      </c>
      <c r="D689">
        <v>2781</v>
      </c>
      <c r="E689" t="s">
        <v>63</v>
      </c>
    </row>
    <row r="690" spans="1:5" x14ac:dyDescent="0.35">
      <c r="A690" t="str">
        <f t="shared" si="20"/>
        <v>C:/Users/WThaman/PycharmProjects/usgs/dist/res.volume.1943.lcragage\pytz\zoneinfo\America</v>
      </c>
      <c r="B690" t="str">
        <f>HYPERLINK("C:/Users/WThaman/PycharmProjects/usgs/dist/res.volume.1943.lcragage\pytz\zoneinfo\America\Lower_Princes", "Lower_Princes")</f>
        <v>Lower_Princes</v>
      </c>
      <c r="D690">
        <v>212</v>
      </c>
      <c r="E690" t="s">
        <v>63</v>
      </c>
    </row>
    <row r="691" spans="1:5" x14ac:dyDescent="0.35">
      <c r="A691" t="str">
        <f t="shared" si="20"/>
        <v>C:/Users/WThaman/PycharmProjects/usgs/dist/res.volume.1943.lcragage\pytz\zoneinfo\America</v>
      </c>
      <c r="B691" t="str">
        <f>HYPERLINK("C:/Users/WThaman/PycharmProjects/usgs/dist/res.volume.1943.lcragage\pytz\zoneinfo\America\Maceio", "Maceio")</f>
        <v>Maceio</v>
      </c>
      <c r="D691">
        <v>770</v>
      </c>
      <c r="E691" t="s">
        <v>63</v>
      </c>
    </row>
    <row r="692" spans="1:5" x14ac:dyDescent="0.35">
      <c r="A692" t="str">
        <f t="shared" si="20"/>
        <v>C:/Users/WThaman/PycharmProjects/usgs/dist/res.volume.1943.lcragage\pytz\zoneinfo\America</v>
      </c>
      <c r="B692" t="str">
        <f>HYPERLINK("C:/Users/WThaman/PycharmProjects/usgs/dist/res.volume.1943.lcragage\pytz\zoneinfo\America\Managua", "Managua")</f>
        <v>Managua</v>
      </c>
      <c r="D692">
        <v>463</v>
      </c>
      <c r="E692" t="s">
        <v>63</v>
      </c>
    </row>
    <row r="693" spans="1:5" x14ac:dyDescent="0.35">
      <c r="A693" t="str">
        <f t="shared" si="20"/>
        <v>C:/Users/WThaman/PycharmProjects/usgs/dist/res.volume.1943.lcragage\pytz\zoneinfo\America</v>
      </c>
      <c r="B693" t="str">
        <f>HYPERLINK("C:/Users/WThaman/PycharmProjects/usgs/dist/res.volume.1943.lcragage\pytz\zoneinfo\America\Manaus", "Manaus")</f>
        <v>Manaus</v>
      </c>
      <c r="D693">
        <v>630</v>
      </c>
      <c r="E693" t="s">
        <v>63</v>
      </c>
    </row>
    <row r="694" spans="1:5" x14ac:dyDescent="0.35">
      <c r="A694" t="str">
        <f t="shared" si="20"/>
        <v>C:/Users/WThaman/PycharmProjects/usgs/dist/res.volume.1943.lcragage\pytz\zoneinfo\America</v>
      </c>
      <c r="B694" t="str">
        <f>HYPERLINK("C:/Users/WThaman/PycharmProjects/usgs/dist/res.volume.1943.lcragage\pytz\zoneinfo\America\Marigot", "Marigot")</f>
        <v>Marigot</v>
      </c>
      <c r="D694">
        <v>170</v>
      </c>
      <c r="E694" t="s">
        <v>63</v>
      </c>
    </row>
    <row r="695" spans="1:5" x14ac:dyDescent="0.35">
      <c r="A695" t="str">
        <f t="shared" si="20"/>
        <v>C:/Users/WThaman/PycharmProjects/usgs/dist/res.volume.1943.lcragage\pytz\zoneinfo\America</v>
      </c>
      <c r="B695" t="str">
        <f>HYPERLINK("C:/Users/WThaman/PycharmProjects/usgs/dist/res.volume.1943.lcragage\pytz\zoneinfo\America\Martinique", "Martinique")</f>
        <v>Martinique</v>
      </c>
      <c r="D695">
        <v>257</v>
      </c>
      <c r="E695" t="s">
        <v>63</v>
      </c>
    </row>
    <row r="696" spans="1:5" x14ac:dyDescent="0.35">
      <c r="A696" t="str">
        <f t="shared" si="20"/>
        <v>C:/Users/WThaman/PycharmProjects/usgs/dist/res.volume.1943.lcragage\pytz\zoneinfo\America</v>
      </c>
      <c r="B696" t="str">
        <f>HYPERLINK("C:/Users/WThaman/PycharmProjects/usgs/dist/res.volume.1943.lcragage\pytz\zoneinfo\America\Matamoros", "Matamoros")</f>
        <v>Matamoros</v>
      </c>
      <c r="D696">
        <v>1416</v>
      </c>
      <c r="E696" t="s">
        <v>63</v>
      </c>
    </row>
    <row r="697" spans="1:5" x14ac:dyDescent="0.35">
      <c r="A697" t="str">
        <f t="shared" si="20"/>
        <v>C:/Users/WThaman/PycharmProjects/usgs/dist/res.volume.1943.lcragage\pytz\zoneinfo\America</v>
      </c>
      <c r="B697" t="str">
        <f>HYPERLINK("C:/Users/WThaman/PycharmProjects/usgs/dist/res.volume.1943.lcragage\pytz\zoneinfo\America\Mazatlan", "Mazatlan")</f>
        <v>Mazatlan</v>
      </c>
      <c r="D697">
        <v>1564</v>
      </c>
      <c r="E697" t="s">
        <v>63</v>
      </c>
    </row>
    <row r="698" spans="1:5" x14ac:dyDescent="0.35">
      <c r="A698" t="str">
        <f t="shared" si="20"/>
        <v>C:/Users/WThaman/PycharmProjects/usgs/dist/res.volume.1943.lcragage\pytz\zoneinfo\America</v>
      </c>
      <c r="B698" t="str">
        <f>HYPERLINK("C:/Users/WThaman/PycharmProjects/usgs/dist/res.volume.1943.lcragage\pytz\zoneinfo\America\Mendoza", "Mendoza")</f>
        <v>Mendoza</v>
      </c>
      <c r="D698">
        <v>1109</v>
      </c>
      <c r="E698" t="s">
        <v>63</v>
      </c>
    </row>
    <row r="699" spans="1:5" x14ac:dyDescent="0.35">
      <c r="A699" t="str">
        <f t="shared" si="20"/>
        <v>C:/Users/WThaman/PycharmProjects/usgs/dist/res.volume.1943.lcragage\pytz\zoneinfo\America</v>
      </c>
      <c r="B699" t="str">
        <f>HYPERLINK("C:/Users/WThaman/PycharmProjects/usgs/dist/res.volume.1943.lcragage\pytz\zoneinfo\America\Menominee", "Menominee")</f>
        <v>Menominee</v>
      </c>
      <c r="D699">
        <v>2283</v>
      </c>
      <c r="E699" t="s">
        <v>63</v>
      </c>
    </row>
    <row r="700" spans="1:5" x14ac:dyDescent="0.35">
      <c r="A700" t="str">
        <f t="shared" si="20"/>
        <v>C:/Users/WThaman/PycharmProjects/usgs/dist/res.volume.1943.lcragage\pytz\zoneinfo\America</v>
      </c>
      <c r="B700" t="str">
        <f>HYPERLINK("C:/Users/WThaman/PycharmProjects/usgs/dist/res.volume.1943.lcragage\pytz\zoneinfo\America\Merida", "Merida")</f>
        <v>Merida</v>
      </c>
      <c r="D700">
        <v>1456</v>
      </c>
      <c r="E700" t="s">
        <v>63</v>
      </c>
    </row>
    <row r="701" spans="1:5" x14ac:dyDescent="0.35">
      <c r="A701" t="str">
        <f t="shared" si="20"/>
        <v>C:/Users/WThaman/PycharmProjects/usgs/dist/res.volume.1943.lcragage\pytz\zoneinfo\America</v>
      </c>
      <c r="B701" t="str">
        <f>HYPERLINK("C:/Users/WThaman/PycharmProjects/usgs/dist/res.volume.1943.lcragage\pytz\zoneinfo\America\Metlakatla", "Metlakatla")</f>
        <v>Metlakatla</v>
      </c>
      <c r="D701">
        <v>1418</v>
      </c>
      <c r="E701" t="s">
        <v>63</v>
      </c>
    </row>
    <row r="702" spans="1:5" x14ac:dyDescent="0.35">
      <c r="A702" t="str">
        <f t="shared" si="20"/>
        <v>C:/Users/WThaman/PycharmProjects/usgs/dist/res.volume.1943.lcragage\pytz\zoneinfo\America</v>
      </c>
      <c r="B702" t="str">
        <f>HYPERLINK("C:/Users/WThaman/PycharmProjects/usgs/dist/res.volume.1943.lcragage\pytz\zoneinfo\America\Mexico_City", "Mexico_City")</f>
        <v>Mexico_City</v>
      </c>
      <c r="D702">
        <v>1618</v>
      </c>
      <c r="E702" t="s">
        <v>63</v>
      </c>
    </row>
    <row r="703" spans="1:5" x14ac:dyDescent="0.35">
      <c r="A703" t="str">
        <f t="shared" si="20"/>
        <v>C:/Users/WThaman/PycharmProjects/usgs/dist/res.volume.1943.lcragage\pytz\zoneinfo\America</v>
      </c>
      <c r="B703" t="str">
        <f>HYPERLINK("C:/Users/WThaman/PycharmProjects/usgs/dist/res.volume.1943.lcragage\pytz\zoneinfo\America\Miquelon", "Miquelon")</f>
        <v>Miquelon</v>
      </c>
      <c r="D703">
        <v>1696</v>
      </c>
      <c r="E703" t="s">
        <v>63</v>
      </c>
    </row>
    <row r="704" spans="1:5" x14ac:dyDescent="0.35">
      <c r="A704" t="str">
        <f t="shared" si="20"/>
        <v>C:/Users/WThaman/PycharmProjects/usgs/dist/res.volume.1943.lcragage\pytz\zoneinfo\America</v>
      </c>
      <c r="B704" t="str">
        <f>HYPERLINK("C:/Users/WThaman/PycharmProjects/usgs/dist/res.volume.1943.lcragage\pytz\zoneinfo\America\Moncton", "Moncton")</f>
        <v>Moncton</v>
      </c>
      <c r="D704">
        <v>3163</v>
      </c>
      <c r="E704" t="s">
        <v>63</v>
      </c>
    </row>
    <row r="705" spans="1:5" x14ac:dyDescent="0.35">
      <c r="A705" t="str">
        <f t="shared" si="20"/>
        <v>C:/Users/WThaman/PycharmProjects/usgs/dist/res.volume.1943.lcragage\pytz\zoneinfo\America</v>
      </c>
      <c r="B705" t="str">
        <f>HYPERLINK("C:/Users/WThaman/PycharmProjects/usgs/dist/res.volume.1943.lcragage\pytz\zoneinfo\America\Monterrey", "Monterrey")</f>
        <v>Monterrey</v>
      </c>
      <c r="D705">
        <v>1416</v>
      </c>
      <c r="E705" t="s">
        <v>63</v>
      </c>
    </row>
    <row r="706" spans="1:5" x14ac:dyDescent="0.35">
      <c r="A706" t="str">
        <f t="shared" si="20"/>
        <v>C:/Users/WThaman/PycharmProjects/usgs/dist/res.volume.1943.lcragage\pytz\zoneinfo\America</v>
      </c>
      <c r="B706" t="str">
        <f>HYPERLINK("C:/Users/WThaman/PycharmProjects/usgs/dist/res.volume.1943.lcragage\pytz\zoneinfo\America\Montevideo", "Montevideo")</f>
        <v>Montevideo</v>
      </c>
      <c r="D706">
        <v>1537</v>
      </c>
      <c r="E706" t="s">
        <v>63</v>
      </c>
    </row>
    <row r="707" spans="1:5" x14ac:dyDescent="0.35">
      <c r="A707" t="str">
        <f t="shared" si="20"/>
        <v>C:/Users/WThaman/PycharmProjects/usgs/dist/res.volume.1943.lcragage\pytz\zoneinfo\America</v>
      </c>
      <c r="B707" t="str">
        <f>HYPERLINK("C:/Users/WThaman/PycharmProjects/usgs/dist/res.volume.1943.lcragage\pytz\zoneinfo\America\Montreal", "Montreal")</f>
        <v>Montreal</v>
      </c>
      <c r="D707">
        <v>3503</v>
      </c>
      <c r="E707" t="s">
        <v>63</v>
      </c>
    </row>
    <row r="708" spans="1:5" x14ac:dyDescent="0.35">
      <c r="A708" t="str">
        <f t="shared" si="20"/>
        <v>C:/Users/WThaman/PycharmProjects/usgs/dist/res.volume.1943.lcragage\pytz\zoneinfo\America</v>
      </c>
      <c r="B708" t="str">
        <f>HYPERLINK("C:/Users/WThaman/PycharmProjects/usgs/dist/res.volume.1943.lcragage\pytz\zoneinfo\America\Montserrat", "Montserrat")</f>
        <v>Montserrat</v>
      </c>
      <c r="D708">
        <v>170</v>
      </c>
      <c r="E708" t="s">
        <v>63</v>
      </c>
    </row>
    <row r="709" spans="1:5" x14ac:dyDescent="0.35">
      <c r="A709" t="str">
        <f t="shared" si="20"/>
        <v>C:/Users/WThaman/PycharmProjects/usgs/dist/res.volume.1943.lcragage\pytz\zoneinfo\America</v>
      </c>
      <c r="B709" t="str">
        <f>HYPERLINK("C:/Users/WThaman/PycharmProjects/usgs/dist/res.volume.1943.lcragage\pytz\zoneinfo\America\Nassau", "Nassau")</f>
        <v>Nassau</v>
      </c>
      <c r="D709">
        <v>2284</v>
      </c>
      <c r="E709" t="s">
        <v>63</v>
      </c>
    </row>
    <row r="710" spans="1:5" x14ac:dyDescent="0.35">
      <c r="A710" t="str">
        <f t="shared" si="20"/>
        <v>C:/Users/WThaman/PycharmProjects/usgs/dist/res.volume.1943.lcragage\pytz\zoneinfo\America</v>
      </c>
      <c r="B710" t="str">
        <f>HYPERLINK("C:/Users/WThaman/PycharmProjects/usgs/dist/res.volume.1943.lcragage\pytz\zoneinfo\America\New_York", "New_York")</f>
        <v>New_York</v>
      </c>
      <c r="D710">
        <v>3545</v>
      </c>
      <c r="E710" t="s">
        <v>63</v>
      </c>
    </row>
    <row r="711" spans="1:5" x14ac:dyDescent="0.35">
      <c r="A711" t="str">
        <f t="shared" si="20"/>
        <v>C:/Users/WThaman/PycharmProjects/usgs/dist/res.volume.1943.lcragage\pytz\zoneinfo\America</v>
      </c>
      <c r="B711" t="str">
        <f>HYPERLINK("C:/Users/WThaman/PycharmProjects/usgs/dist/res.volume.1943.lcragage\pytz\zoneinfo\America\Nipigon", "Nipigon")</f>
        <v>Nipigon</v>
      </c>
      <c r="D711">
        <v>2131</v>
      </c>
      <c r="E711" t="s">
        <v>63</v>
      </c>
    </row>
    <row r="712" spans="1:5" x14ac:dyDescent="0.35">
      <c r="A712" t="str">
        <f t="shared" si="20"/>
        <v>C:/Users/WThaman/PycharmProjects/usgs/dist/res.volume.1943.lcragage\pytz\zoneinfo\America</v>
      </c>
      <c r="B712" t="str">
        <f>HYPERLINK("C:/Users/WThaman/PycharmProjects/usgs/dist/res.volume.1943.lcragage\pytz\zoneinfo\America\Nome", "Nome")</f>
        <v>Nome</v>
      </c>
      <c r="D712">
        <v>2376</v>
      </c>
      <c r="E712" t="s">
        <v>63</v>
      </c>
    </row>
    <row r="713" spans="1:5" x14ac:dyDescent="0.35">
      <c r="A713" t="str">
        <f t="shared" si="20"/>
        <v>C:/Users/WThaman/PycharmProjects/usgs/dist/res.volume.1943.lcragage\pytz\zoneinfo\America</v>
      </c>
      <c r="B713" t="str">
        <f>HYPERLINK("C:/Users/WThaman/PycharmProjects/usgs/dist/res.volume.1943.lcragage\pytz\zoneinfo\America\Noronha", "Noronha")</f>
        <v>Noronha</v>
      </c>
      <c r="D713">
        <v>742</v>
      </c>
      <c r="E713" t="s">
        <v>63</v>
      </c>
    </row>
    <row r="714" spans="1:5" x14ac:dyDescent="0.35">
      <c r="A714" t="str">
        <f t="shared" si="20"/>
        <v>C:/Users/WThaman/PycharmProjects/usgs/dist/res.volume.1943.lcragage\pytz\zoneinfo\America</v>
      </c>
      <c r="B714" t="str">
        <f>HYPERLINK("C:/Users/WThaman/PycharmProjects/usgs/dist/res.volume.1943.lcragage\pytz\zoneinfo\America\Ojinaga", "Ojinaga")</f>
        <v>Ojinaga</v>
      </c>
      <c r="D714">
        <v>1522</v>
      </c>
      <c r="E714" t="s">
        <v>63</v>
      </c>
    </row>
    <row r="715" spans="1:5" x14ac:dyDescent="0.35">
      <c r="A715" t="str">
        <f t="shared" ref="A715:A746" si="21">HYPERLINK("C:/Users/WThaman/PycharmProjects/usgs/dist/res.volume.1943.lcragage\pytz\zoneinfo\America")</f>
        <v>C:/Users/WThaman/PycharmProjects/usgs/dist/res.volume.1943.lcragage\pytz\zoneinfo\America</v>
      </c>
      <c r="B715" t="str">
        <f>HYPERLINK("C:/Users/WThaman/PycharmProjects/usgs/dist/res.volume.1943.lcragage\pytz\zoneinfo\America\Panama", "Panama")</f>
        <v>Panama</v>
      </c>
      <c r="D715">
        <v>203</v>
      </c>
      <c r="E715" t="s">
        <v>63</v>
      </c>
    </row>
    <row r="716" spans="1:5" x14ac:dyDescent="0.35">
      <c r="A716" t="str">
        <f t="shared" si="21"/>
        <v>C:/Users/WThaman/PycharmProjects/usgs/dist/res.volume.1943.lcragage\pytz\zoneinfo\America</v>
      </c>
      <c r="B716" t="str">
        <f>HYPERLINK("C:/Users/WThaman/PycharmProjects/usgs/dist/res.volume.1943.lcragage\pytz\zoneinfo\America\Pangnirtung", "Pangnirtung")</f>
        <v>Pangnirtung</v>
      </c>
      <c r="D716">
        <v>2108</v>
      </c>
      <c r="E716" t="s">
        <v>63</v>
      </c>
    </row>
    <row r="717" spans="1:5" x14ac:dyDescent="0.35">
      <c r="A717" t="str">
        <f t="shared" si="21"/>
        <v>C:/Users/WThaman/PycharmProjects/usgs/dist/res.volume.1943.lcragage\pytz\zoneinfo\America</v>
      </c>
      <c r="B717" t="str">
        <f>HYPERLINK("C:/Users/WThaman/PycharmProjects/usgs/dist/res.volume.1943.lcragage\pytz\zoneinfo\America\Paramaribo", "Paramaribo")</f>
        <v>Paramaribo</v>
      </c>
      <c r="D717">
        <v>296</v>
      </c>
      <c r="E717" t="s">
        <v>63</v>
      </c>
    </row>
    <row r="718" spans="1:5" x14ac:dyDescent="0.35">
      <c r="A718" t="str">
        <f t="shared" si="21"/>
        <v>C:/Users/WThaman/PycharmProjects/usgs/dist/res.volume.1943.lcragage\pytz\zoneinfo\America</v>
      </c>
      <c r="B718" t="str">
        <f>HYPERLINK("C:/Users/WThaman/PycharmProjects/usgs/dist/res.volume.1943.lcragage\pytz\zoneinfo\America\Phoenix", "Phoenix")</f>
        <v>Phoenix</v>
      </c>
      <c r="D718">
        <v>353</v>
      </c>
      <c r="E718" t="s">
        <v>63</v>
      </c>
    </row>
    <row r="719" spans="1:5" x14ac:dyDescent="0.35">
      <c r="A719" t="str">
        <f t="shared" si="21"/>
        <v>C:/Users/WThaman/PycharmProjects/usgs/dist/res.volume.1943.lcragage\pytz\zoneinfo\America</v>
      </c>
      <c r="B719" t="str">
        <f>HYPERLINK("C:/Users/WThaman/PycharmProjects/usgs/dist/res.volume.1943.lcragage\pytz\zoneinfo\America\Port-au-Prince", "Port-au-Prince")</f>
        <v>Port-au-Prince</v>
      </c>
      <c r="D719">
        <v>1455</v>
      </c>
      <c r="E719" t="s">
        <v>63</v>
      </c>
    </row>
    <row r="720" spans="1:5" x14ac:dyDescent="0.35">
      <c r="A720" t="str">
        <f t="shared" si="21"/>
        <v>C:/Users/WThaman/PycharmProjects/usgs/dist/res.volume.1943.lcragage\pytz\zoneinfo\America</v>
      </c>
      <c r="B720" t="str">
        <f>HYPERLINK("C:/Users/WThaman/PycharmProjects/usgs/dist/res.volume.1943.lcragage\pytz\zoneinfo\America\Porto_Acre", "Porto_Acre")</f>
        <v>Porto_Acre</v>
      </c>
      <c r="D720">
        <v>662</v>
      </c>
      <c r="E720" t="s">
        <v>63</v>
      </c>
    </row>
    <row r="721" spans="1:5" x14ac:dyDescent="0.35">
      <c r="A721" t="str">
        <f t="shared" si="21"/>
        <v>C:/Users/WThaman/PycharmProjects/usgs/dist/res.volume.1943.lcragage\pytz\zoneinfo\America</v>
      </c>
      <c r="B721" t="str">
        <f>HYPERLINK("C:/Users/WThaman/PycharmProjects/usgs/dist/res.volume.1943.lcragage\pytz\zoneinfo\America\Porto_Velho", "Porto_Velho")</f>
        <v>Porto_Velho</v>
      </c>
      <c r="D721">
        <v>602</v>
      </c>
      <c r="E721" t="s">
        <v>63</v>
      </c>
    </row>
    <row r="722" spans="1:5" x14ac:dyDescent="0.35">
      <c r="A722" t="str">
        <f t="shared" si="21"/>
        <v>C:/Users/WThaman/PycharmProjects/usgs/dist/res.volume.1943.lcragage\pytz\zoneinfo\America</v>
      </c>
      <c r="B722" t="str">
        <f>HYPERLINK("C:/Users/WThaman/PycharmProjects/usgs/dist/res.volume.1943.lcragage\pytz\zoneinfo\America\Port_of_Spain", "Port_of_Spain")</f>
        <v>Port_of_Spain</v>
      </c>
      <c r="D722">
        <v>170</v>
      </c>
      <c r="E722" t="s">
        <v>63</v>
      </c>
    </row>
    <row r="723" spans="1:5" x14ac:dyDescent="0.35">
      <c r="A723" t="str">
        <f t="shared" si="21"/>
        <v>C:/Users/WThaman/PycharmProjects/usgs/dist/res.volume.1943.lcragage\pytz\zoneinfo\America</v>
      </c>
      <c r="B723" t="str">
        <f>HYPERLINK("C:/Users/WThaman/PycharmProjects/usgs/dist/res.volume.1943.lcragage\pytz\zoneinfo\America\Puerto_Rico", "Puerto_Rico")</f>
        <v>Puerto_Rico</v>
      </c>
      <c r="D723">
        <v>255</v>
      </c>
      <c r="E723" t="s">
        <v>63</v>
      </c>
    </row>
    <row r="724" spans="1:5" x14ac:dyDescent="0.35">
      <c r="A724" t="str">
        <f t="shared" si="21"/>
        <v>C:/Users/WThaman/PycharmProjects/usgs/dist/res.volume.1943.lcragage\pytz\zoneinfo\America</v>
      </c>
      <c r="B724" t="str">
        <f>HYPERLINK("C:/Users/WThaman/PycharmProjects/usgs/dist/res.volume.1943.lcragage\pytz\zoneinfo\America\Punta_Arenas", "Punta_Arenas")</f>
        <v>Punta_Arenas</v>
      </c>
      <c r="D724">
        <v>1911</v>
      </c>
      <c r="E724" t="s">
        <v>63</v>
      </c>
    </row>
    <row r="725" spans="1:5" x14ac:dyDescent="0.35">
      <c r="A725" t="str">
        <f t="shared" si="21"/>
        <v>C:/Users/WThaman/PycharmProjects/usgs/dist/res.volume.1943.lcragage\pytz\zoneinfo\America</v>
      </c>
      <c r="B725" t="str">
        <f>HYPERLINK("C:/Users/WThaman/PycharmProjects/usgs/dist/res.volume.1943.lcragage\pytz\zoneinfo\America\Rainy_River", "Rainy_River")</f>
        <v>Rainy_River</v>
      </c>
      <c r="D725">
        <v>2131</v>
      </c>
      <c r="E725" t="s">
        <v>63</v>
      </c>
    </row>
    <row r="726" spans="1:5" x14ac:dyDescent="0.35">
      <c r="A726" t="str">
        <f t="shared" si="21"/>
        <v>C:/Users/WThaman/PycharmProjects/usgs/dist/res.volume.1943.lcragage\pytz\zoneinfo\America</v>
      </c>
      <c r="B726" t="str">
        <f>HYPERLINK("C:/Users/WThaman/PycharmProjects/usgs/dist/res.volume.1943.lcragage\pytz\zoneinfo\America\Rankin_Inlet", "Rankin_Inlet")</f>
        <v>Rankin_Inlet</v>
      </c>
      <c r="D726">
        <v>1930</v>
      </c>
      <c r="E726" t="s">
        <v>63</v>
      </c>
    </row>
    <row r="727" spans="1:5" x14ac:dyDescent="0.35">
      <c r="A727" t="str">
        <f t="shared" si="21"/>
        <v>C:/Users/WThaman/PycharmProjects/usgs/dist/res.volume.1943.lcragage\pytz\zoneinfo\America</v>
      </c>
      <c r="B727" t="str">
        <f>HYPERLINK("C:/Users/WThaman/PycharmProjects/usgs/dist/res.volume.1943.lcragage\pytz\zoneinfo\America\Recife", "Recife")</f>
        <v>Recife</v>
      </c>
      <c r="D727">
        <v>742</v>
      </c>
      <c r="E727" t="s">
        <v>63</v>
      </c>
    </row>
    <row r="728" spans="1:5" x14ac:dyDescent="0.35">
      <c r="A728" t="str">
        <f t="shared" si="21"/>
        <v>C:/Users/WThaman/PycharmProjects/usgs/dist/res.volume.1943.lcragage\pytz\zoneinfo\America</v>
      </c>
      <c r="B728" t="str">
        <f>HYPERLINK("C:/Users/WThaman/PycharmProjects/usgs/dist/res.volume.1943.lcragage\pytz\zoneinfo\America\Regina", "Regina")</f>
        <v>Regina</v>
      </c>
      <c r="D728">
        <v>994</v>
      </c>
      <c r="E728" t="s">
        <v>63</v>
      </c>
    </row>
    <row r="729" spans="1:5" x14ac:dyDescent="0.35">
      <c r="A729" t="str">
        <f t="shared" si="21"/>
        <v>C:/Users/WThaman/PycharmProjects/usgs/dist/res.volume.1943.lcragage\pytz\zoneinfo\America</v>
      </c>
      <c r="B729" t="str">
        <f>HYPERLINK("C:/Users/WThaman/PycharmProjects/usgs/dist/res.volume.1943.lcragage\pytz\zoneinfo\America\Resolute", "Resolute")</f>
        <v>Resolute</v>
      </c>
      <c r="D729">
        <v>1930</v>
      </c>
      <c r="E729" t="s">
        <v>63</v>
      </c>
    </row>
    <row r="730" spans="1:5" x14ac:dyDescent="0.35">
      <c r="A730" t="str">
        <f t="shared" si="21"/>
        <v>C:/Users/WThaman/PycharmProjects/usgs/dist/res.volume.1943.lcragage\pytz\zoneinfo\America</v>
      </c>
      <c r="B730" t="str">
        <f>HYPERLINK("C:/Users/WThaman/PycharmProjects/usgs/dist/res.volume.1943.lcragage\pytz\zoneinfo\America\Rio_Branco", "Rio_Branco")</f>
        <v>Rio_Branco</v>
      </c>
      <c r="D730">
        <v>662</v>
      </c>
      <c r="E730" t="s">
        <v>63</v>
      </c>
    </row>
    <row r="731" spans="1:5" x14ac:dyDescent="0.35">
      <c r="A731" t="str">
        <f t="shared" si="21"/>
        <v>C:/Users/WThaman/PycharmProjects/usgs/dist/res.volume.1943.lcragage\pytz\zoneinfo\America</v>
      </c>
      <c r="B731" t="str">
        <f>HYPERLINK("C:/Users/WThaman/PycharmProjects/usgs/dist/res.volume.1943.lcragage\pytz\zoneinfo\America\Rosario", "Rosario")</f>
        <v>Rosario</v>
      </c>
      <c r="D731">
        <v>1109</v>
      </c>
      <c r="E731" t="s">
        <v>63</v>
      </c>
    </row>
    <row r="732" spans="1:5" x14ac:dyDescent="0.35">
      <c r="A732" t="str">
        <f t="shared" si="21"/>
        <v>C:/Users/WThaman/PycharmProjects/usgs/dist/res.volume.1943.lcragage\pytz\zoneinfo\America</v>
      </c>
      <c r="B732" t="str">
        <f>HYPERLINK("C:/Users/WThaman/PycharmProjects/usgs/dist/res.volume.1943.lcragage\pytz\zoneinfo\America\Santarem", "Santarem")</f>
        <v>Santarem</v>
      </c>
      <c r="D732">
        <v>632</v>
      </c>
      <c r="E732" t="s">
        <v>63</v>
      </c>
    </row>
    <row r="733" spans="1:5" x14ac:dyDescent="0.35">
      <c r="A733" t="str">
        <f t="shared" si="21"/>
        <v>C:/Users/WThaman/PycharmProjects/usgs/dist/res.volume.1943.lcragage\pytz\zoneinfo\America</v>
      </c>
      <c r="B733" t="str">
        <f>HYPERLINK("C:/Users/WThaman/PycharmProjects/usgs/dist/res.volume.1943.lcragage\pytz\zoneinfo\America\Santa_Isabel", "Santa_Isabel")</f>
        <v>Santa_Isabel</v>
      </c>
      <c r="D733">
        <v>2356</v>
      </c>
      <c r="E733" t="s">
        <v>63</v>
      </c>
    </row>
    <row r="734" spans="1:5" x14ac:dyDescent="0.35">
      <c r="A734" t="str">
        <f t="shared" si="21"/>
        <v>C:/Users/WThaman/PycharmProjects/usgs/dist/res.volume.1943.lcragage\pytz\zoneinfo\America</v>
      </c>
      <c r="B734" t="str">
        <f>HYPERLINK("C:/Users/WThaman/PycharmProjects/usgs/dist/res.volume.1943.lcragage\pytz\zoneinfo\America\Santiago", "Santiago")</f>
        <v>Santiago</v>
      </c>
      <c r="D734">
        <v>2538</v>
      </c>
      <c r="E734" t="s">
        <v>63</v>
      </c>
    </row>
    <row r="735" spans="1:5" x14ac:dyDescent="0.35">
      <c r="A735" t="str">
        <f t="shared" si="21"/>
        <v>C:/Users/WThaman/PycharmProjects/usgs/dist/res.volume.1943.lcragage\pytz\zoneinfo\America</v>
      </c>
      <c r="B735" t="str">
        <f>HYPERLINK("C:/Users/WThaman/PycharmProjects/usgs/dist/res.volume.1943.lcragage\pytz\zoneinfo\America\Santo_Domingo", "Santo_Domingo")</f>
        <v>Santo_Domingo</v>
      </c>
      <c r="D735">
        <v>491</v>
      </c>
      <c r="E735" t="s">
        <v>63</v>
      </c>
    </row>
    <row r="736" spans="1:5" x14ac:dyDescent="0.35">
      <c r="A736" t="str">
        <f t="shared" si="21"/>
        <v>C:/Users/WThaman/PycharmProjects/usgs/dist/res.volume.1943.lcragage\pytz\zoneinfo\America</v>
      </c>
      <c r="B736" t="str">
        <f>HYPERLINK("C:/Users/WThaman/PycharmProjects/usgs/dist/res.volume.1943.lcragage\pytz\zoneinfo\America\Sao_Paulo", "Sao_Paulo")</f>
        <v>Sao_Paulo</v>
      </c>
      <c r="D736">
        <v>2016</v>
      </c>
      <c r="E736" t="s">
        <v>63</v>
      </c>
    </row>
    <row r="737" spans="1:5" x14ac:dyDescent="0.35">
      <c r="A737" t="str">
        <f t="shared" si="21"/>
        <v>C:/Users/WThaman/PycharmProjects/usgs/dist/res.volume.1943.lcragage\pytz\zoneinfo\America</v>
      </c>
      <c r="B737" t="str">
        <f>HYPERLINK("C:/Users/WThaman/PycharmProjects/usgs/dist/res.volume.1943.lcragage\pytz\zoneinfo\America\Scoresbysund", "Scoresbysund")</f>
        <v>Scoresbysund</v>
      </c>
      <c r="D737">
        <v>1930</v>
      </c>
      <c r="E737" t="s">
        <v>63</v>
      </c>
    </row>
    <row r="738" spans="1:5" x14ac:dyDescent="0.35">
      <c r="A738" t="str">
        <f t="shared" si="21"/>
        <v>C:/Users/WThaman/PycharmProjects/usgs/dist/res.volume.1943.lcragage\pytz\zoneinfo\America</v>
      </c>
      <c r="B738" t="str">
        <f>HYPERLINK("C:/Users/WThaman/PycharmProjects/usgs/dist/res.volume.1943.lcragage\pytz\zoneinfo\America\Shiprock", "Shiprock")</f>
        <v>Shiprock</v>
      </c>
      <c r="D738">
        <v>2453</v>
      </c>
      <c r="E738" t="s">
        <v>63</v>
      </c>
    </row>
    <row r="739" spans="1:5" x14ac:dyDescent="0.35">
      <c r="A739" t="str">
        <f t="shared" si="21"/>
        <v>C:/Users/WThaman/PycharmProjects/usgs/dist/res.volume.1943.lcragage\pytz\zoneinfo\America</v>
      </c>
      <c r="B739" t="str">
        <f>HYPERLINK("C:/Users/WThaman/PycharmProjects/usgs/dist/res.volume.1943.lcragage\pytz\zoneinfo\America\Sitka", "Sitka")</f>
        <v>Sitka</v>
      </c>
      <c r="D739">
        <v>2350</v>
      </c>
      <c r="E739" t="s">
        <v>63</v>
      </c>
    </row>
    <row r="740" spans="1:5" x14ac:dyDescent="0.35">
      <c r="A740" t="str">
        <f t="shared" si="21"/>
        <v>C:/Users/WThaman/PycharmProjects/usgs/dist/res.volume.1943.lcragage\pytz\zoneinfo\America</v>
      </c>
      <c r="B740" t="str">
        <f>HYPERLINK("C:/Users/WThaman/PycharmProjects/usgs/dist/res.volume.1943.lcragage\pytz\zoneinfo\America\St_Barthelemy", "St_Barthelemy")</f>
        <v>St_Barthelemy</v>
      </c>
      <c r="D740">
        <v>170</v>
      </c>
      <c r="E740" t="s">
        <v>63</v>
      </c>
    </row>
    <row r="741" spans="1:5" x14ac:dyDescent="0.35">
      <c r="A741" t="str">
        <f t="shared" si="21"/>
        <v>C:/Users/WThaman/PycharmProjects/usgs/dist/res.volume.1943.lcragage\pytz\zoneinfo\America</v>
      </c>
      <c r="B741" t="str">
        <f>HYPERLINK("C:/Users/WThaman/PycharmProjects/usgs/dist/res.volume.1943.lcragage\pytz\zoneinfo\America\St_Johns", "St_Johns")</f>
        <v>St_Johns</v>
      </c>
      <c r="D741">
        <v>3664</v>
      </c>
      <c r="E741" t="s">
        <v>63</v>
      </c>
    </row>
    <row r="742" spans="1:5" x14ac:dyDescent="0.35">
      <c r="A742" t="str">
        <f t="shared" si="21"/>
        <v>C:/Users/WThaman/PycharmProjects/usgs/dist/res.volume.1943.lcragage\pytz\zoneinfo\America</v>
      </c>
      <c r="B742" t="str">
        <f>HYPERLINK("C:/Users/WThaman/PycharmProjects/usgs/dist/res.volume.1943.lcragage\pytz\zoneinfo\America\St_Kitts", "St_Kitts")</f>
        <v>St_Kitts</v>
      </c>
      <c r="D742">
        <v>170</v>
      </c>
      <c r="E742" t="s">
        <v>63</v>
      </c>
    </row>
    <row r="743" spans="1:5" x14ac:dyDescent="0.35">
      <c r="A743" t="str">
        <f t="shared" si="21"/>
        <v>C:/Users/WThaman/PycharmProjects/usgs/dist/res.volume.1943.lcragage\pytz\zoneinfo\America</v>
      </c>
      <c r="B743" t="str">
        <f>HYPERLINK("C:/Users/WThaman/PycharmProjects/usgs/dist/res.volume.1943.lcragage\pytz\zoneinfo\America\St_Lucia", "St_Lucia")</f>
        <v>St_Lucia</v>
      </c>
      <c r="D743">
        <v>170</v>
      </c>
      <c r="E743" t="s">
        <v>63</v>
      </c>
    </row>
    <row r="744" spans="1:5" x14ac:dyDescent="0.35">
      <c r="A744" t="str">
        <f t="shared" si="21"/>
        <v>C:/Users/WThaman/PycharmProjects/usgs/dist/res.volume.1943.lcragage\pytz\zoneinfo\America</v>
      </c>
      <c r="B744" t="str">
        <f>HYPERLINK("C:/Users/WThaman/PycharmProjects/usgs/dist/res.volume.1943.lcragage\pytz\zoneinfo\America\St_Thomas", "St_Thomas")</f>
        <v>St_Thomas</v>
      </c>
      <c r="D744">
        <v>170</v>
      </c>
      <c r="E744" t="s">
        <v>63</v>
      </c>
    </row>
    <row r="745" spans="1:5" x14ac:dyDescent="0.35">
      <c r="A745" t="str">
        <f t="shared" si="21"/>
        <v>C:/Users/WThaman/PycharmProjects/usgs/dist/res.volume.1943.lcragage\pytz\zoneinfo\America</v>
      </c>
      <c r="B745" t="str">
        <f>HYPERLINK("C:/Users/WThaman/PycharmProjects/usgs/dist/res.volume.1943.lcragage\pytz\zoneinfo\America\St_Vincent", "St_Vincent")</f>
        <v>St_Vincent</v>
      </c>
      <c r="D745">
        <v>170</v>
      </c>
      <c r="E745" t="s">
        <v>63</v>
      </c>
    </row>
    <row r="746" spans="1:5" x14ac:dyDescent="0.35">
      <c r="A746" t="str">
        <f t="shared" si="21"/>
        <v>C:/Users/WThaman/PycharmProjects/usgs/dist/res.volume.1943.lcragage\pytz\zoneinfo\America</v>
      </c>
      <c r="B746" t="str">
        <f>HYPERLINK("C:/Users/WThaman/PycharmProjects/usgs/dist/res.volume.1943.lcragage\pytz\zoneinfo\America\Swift_Current", "Swift_Current")</f>
        <v>Swift_Current</v>
      </c>
      <c r="D746">
        <v>574</v>
      </c>
      <c r="E746" t="s">
        <v>63</v>
      </c>
    </row>
    <row r="747" spans="1:5" x14ac:dyDescent="0.35">
      <c r="A747" t="str">
        <f t="shared" ref="A747:A758" si="22">HYPERLINK("C:/Users/WThaman/PycharmProjects/usgs/dist/res.volume.1943.lcragage\pytz\zoneinfo\America")</f>
        <v>C:/Users/WThaman/PycharmProjects/usgs/dist/res.volume.1943.lcragage\pytz\zoneinfo\America</v>
      </c>
      <c r="B747" t="str">
        <f>HYPERLINK("C:/Users/WThaman/PycharmProjects/usgs/dist/res.volume.1943.lcragage\pytz\zoneinfo\America\Tegucigalpa", "Tegucigalpa")</f>
        <v>Tegucigalpa</v>
      </c>
      <c r="D747">
        <v>278</v>
      </c>
      <c r="E747" t="s">
        <v>63</v>
      </c>
    </row>
    <row r="748" spans="1:5" x14ac:dyDescent="0.35">
      <c r="A748" t="str">
        <f t="shared" si="22"/>
        <v>C:/Users/WThaman/PycharmProjects/usgs/dist/res.volume.1943.lcragage\pytz\zoneinfo\America</v>
      </c>
      <c r="B748" t="str">
        <f>HYPERLINK("C:/Users/WThaman/PycharmProjects/usgs/dist/res.volume.1943.lcragage\pytz\zoneinfo\America\Thule", "Thule")</f>
        <v>Thule</v>
      </c>
      <c r="D748">
        <v>1528</v>
      </c>
      <c r="E748" t="s">
        <v>63</v>
      </c>
    </row>
    <row r="749" spans="1:5" x14ac:dyDescent="0.35">
      <c r="A749" t="str">
        <f t="shared" si="22"/>
        <v>C:/Users/WThaman/PycharmProjects/usgs/dist/res.volume.1943.lcragage\pytz\zoneinfo\America</v>
      </c>
      <c r="B749" t="str">
        <f>HYPERLINK("C:/Users/WThaman/PycharmProjects/usgs/dist/res.volume.1943.lcragage\pytz\zoneinfo\America\Thunder_Bay", "Thunder_Bay")</f>
        <v>Thunder_Bay</v>
      </c>
      <c r="D749">
        <v>2211</v>
      </c>
      <c r="E749" t="s">
        <v>63</v>
      </c>
    </row>
    <row r="750" spans="1:5" x14ac:dyDescent="0.35">
      <c r="A750" t="str">
        <f t="shared" si="22"/>
        <v>C:/Users/WThaman/PycharmProjects/usgs/dist/res.volume.1943.lcragage\pytz\zoneinfo\America</v>
      </c>
      <c r="B750" t="str">
        <f>HYPERLINK("C:/Users/WThaman/PycharmProjects/usgs/dist/res.volume.1943.lcragage\pytz\zoneinfo\America\Tijuana", "Tijuana")</f>
        <v>Tijuana</v>
      </c>
      <c r="D750">
        <v>2356</v>
      </c>
      <c r="E750" t="s">
        <v>63</v>
      </c>
    </row>
    <row r="751" spans="1:5" x14ac:dyDescent="0.35">
      <c r="A751" t="str">
        <f t="shared" si="22"/>
        <v>C:/Users/WThaman/PycharmProjects/usgs/dist/res.volume.1943.lcragage\pytz\zoneinfo\America</v>
      </c>
      <c r="B751" t="str">
        <f>HYPERLINK("C:/Users/WThaman/PycharmProjects/usgs/dist/res.volume.1943.lcragage\pytz\zoneinfo\America\Toronto", "Toronto")</f>
        <v>Toronto</v>
      </c>
      <c r="D751">
        <v>3503</v>
      </c>
      <c r="E751" t="s">
        <v>63</v>
      </c>
    </row>
    <row r="752" spans="1:5" x14ac:dyDescent="0.35">
      <c r="A752" t="str">
        <f t="shared" si="22"/>
        <v>C:/Users/WThaman/PycharmProjects/usgs/dist/res.volume.1943.lcragage\pytz\zoneinfo\America</v>
      </c>
      <c r="B752" t="str">
        <f>HYPERLINK("C:/Users/WThaman/PycharmProjects/usgs/dist/res.volume.1943.lcragage\pytz\zoneinfo\America\Tortola", "Tortola")</f>
        <v>Tortola</v>
      </c>
      <c r="D752">
        <v>170</v>
      </c>
      <c r="E752" t="s">
        <v>63</v>
      </c>
    </row>
    <row r="753" spans="1:5" x14ac:dyDescent="0.35">
      <c r="A753" t="str">
        <f t="shared" si="22"/>
        <v>C:/Users/WThaman/PycharmProjects/usgs/dist/res.volume.1943.lcragage\pytz\zoneinfo\America</v>
      </c>
      <c r="B753" t="str">
        <f>HYPERLINK("C:/Users/WThaman/PycharmProjects/usgs/dist/res.volume.1943.lcragage\pytz\zoneinfo\America\Vancouver", "Vancouver")</f>
        <v>Vancouver</v>
      </c>
      <c r="D753">
        <v>2901</v>
      </c>
      <c r="E753" t="s">
        <v>63</v>
      </c>
    </row>
    <row r="754" spans="1:5" x14ac:dyDescent="0.35">
      <c r="A754" t="str">
        <f t="shared" si="22"/>
        <v>C:/Users/WThaman/PycharmProjects/usgs/dist/res.volume.1943.lcragage\pytz\zoneinfo\America</v>
      </c>
      <c r="B754" t="str">
        <f>HYPERLINK("C:/Users/WThaman/PycharmProjects/usgs/dist/res.volume.1943.lcragage\pytz\zoneinfo\America\Virgin", "Virgin")</f>
        <v>Virgin</v>
      </c>
      <c r="D754">
        <v>170</v>
      </c>
      <c r="E754" t="s">
        <v>63</v>
      </c>
    </row>
    <row r="755" spans="1:5" x14ac:dyDescent="0.35">
      <c r="A755" t="str">
        <f t="shared" si="22"/>
        <v>C:/Users/WThaman/PycharmProjects/usgs/dist/res.volume.1943.lcragage\pytz\zoneinfo\America</v>
      </c>
      <c r="B755" t="str">
        <f>HYPERLINK("C:/Users/WThaman/PycharmProjects/usgs/dist/res.volume.1943.lcragage\pytz\zoneinfo\America\Whitehorse", "Whitehorse")</f>
        <v>Whitehorse</v>
      </c>
      <c r="D755">
        <v>2093</v>
      </c>
      <c r="E755" t="s">
        <v>63</v>
      </c>
    </row>
    <row r="756" spans="1:5" x14ac:dyDescent="0.35">
      <c r="A756" t="str">
        <f t="shared" si="22"/>
        <v>C:/Users/WThaman/PycharmProjects/usgs/dist/res.volume.1943.lcragage\pytz\zoneinfo\America</v>
      </c>
      <c r="B756" t="str">
        <f>HYPERLINK("C:/Users/WThaman/PycharmProjects/usgs/dist/res.volume.1943.lcragage\pytz\zoneinfo\America\Winnipeg", "Winnipeg")</f>
        <v>Winnipeg</v>
      </c>
      <c r="D756">
        <v>2891</v>
      </c>
      <c r="E756" t="s">
        <v>63</v>
      </c>
    </row>
    <row r="757" spans="1:5" x14ac:dyDescent="0.35">
      <c r="A757" t="str">
        <f t="shared" si="22"/>
        <v>C:/Users/WThaman/PycharmProjects/usgs/dist/res.volume.1943.lcragage\pytz\zoneinfo\America</v>
      </c>
      <c r="B757" t="str">
        <f>HYPERLINK("C:/Users/WThaman/PycharmProjects/usgs/dist/res.volume.1943.lcragage\pytz\zoneinfo\America\Yakutat", "Yakutat")</f>
        <v>Yakutat</v>
      </c>
      <c r="D757">
        <v>2314</v>
      </c>
      <c r="E757" t="s">
        <v>63</v>
      </c>
    </row>
    <row r="758" spans="1:5" x14ac:dyDescent="0.35">
      <c r="A758" t="str">
        <f t="shared" si="22"/>
        <v>C:/Users/WThaman/PycharmProjects/usgs/dist/res.volume.1943.lcragage\pytz\zoneinfo\America</v>
      </c>
      <c r="B758" t="str">
        <f>HYPERLINK("C:/Users/WThaman/PycharmProjects/usgs/dist/res.volume.1943.lcragage\pytz\zoneinfo\America\Yellowknife", "Yellowknife")</f>
        <v>Yellowknife</v>
      </c>
      <c r="D758">
        <v>1980</v>
      </c>
      <c r="E758" t="s">
        <v>63</v>
      </c>
    </row>
    <row r="759" spans="1:5" x14ac:dyDescent="0.35">
      <c r="A759" t="str">
        <f t="shared" ref="A759:A771" si="23">HYPERLINK("C:/Users/WThaman/PycharmProjects/usgs/dist/res.volume.1943.lcragage\pytz\zoneinfo\America\Argentina")</f>
        <v>C:/Users/WThaman/PycharmProjects/usgs/dist/res.volume.1943.lcragage\pytz\zoneinfo\America\Argentina</v>
      </c>
      <c r="B759" t="str">
        <f>HYPERLINK("C:/Users/WThaman/PycharmProjects/usgs/dist/res.volume.1943.lcragage\pytz\zoneinfo\America\Argentina\Buenos_Aires", "Buenos_Aires")</f>
        <v>Buenos_Aires</v>
      </c>
      <c r="D759">
        <v>1109</v>
      </c>
      <c r="E759" t="s">
        <v>63</v>
      </c>
    </row>
    <row r="760" spans="1:5" x14ac:dyDescent="0.35">
      <c r="A760" t="str">
        <f t="shared" si="23"/>
        <v>C:/Users/WThaman/PycharmProjects/usgs/dist/res.volume.1943.lcragage\pytz\zoneinfo\America\Argentina</v>
      </c>
      <c r="B760" t="str">
        <f>HYPERLINK("C:/Users/WThaman/PycharmProjects/usgs/dist/res.volume.1943.lcragage\pytz\zoneinfo\America\Argentina\Catamarca", "Catamarca")</f>
        <v>Catamarca</v>
      </c>
      <c r="D760">
        <v>1109</v>
      </c>
      <c r="E760" t="s">
        <v>63</v>
      </c>
    </row>
    <row r="761" spans="1:5" x14ac:dyDescent="0.35">
      <c r="A761" t="str">
        <f t="shared" si="23"/>
        <v>C:/Users/WThaman/PycharmProjects/usgs/dist/res.volume.1943.lcragage\pytz\zoneinfo\America\Argentina</v>
      </c>
      <c r="B761" t="str">
        <f>HYPERLINK("C:/Users/WThaman/PycharmProjects/usgs/dist/res.volume.1943.lcragage\pytz\zoneinfo\America\Argentina\ComodRivadavia", "ComodRivadavia")</f>
        <v>ComodRivadavia</v>
      </c>
      <c r="D761">
        <v>1109</v>
      </c>
      <c r="E761" t="s">
        <v>63</v>
      </c>
    </row>
    <row r="762" spans="1:5" x14ac:dyDescent="0.35">
      <c r="A762" t="str">
        <f t="shared" si="23"/>
        <v>C:/Users/WThaman/PycharmProjects/usgs/dist/res.volume.1943.lcragage\pytz\zoneinfo\America\Argentina</v>
      </c>
      <c r="B762" t="str">
        <f>HYPERLINK("C:/Users/WThaman/PycharmProjects/usgs/dist/res.volume.1943.lcragage\pytz\zoneinfo\America\Argentina\Cordoba", "Cordoba")</f>
        <v>Cordoba</v>
      </c>
      <c r="D762">
        <v>1109</v>
      </c>
      <c r="E762" t="s">
        <v>63</v>
      </c>
    </row>
    <row r="763" spans="1:5" x14ac:dyDescent="0.35">
      <c r="A763" t="str">
        <f t="shared" si="23"/>
        <v>C:/Users/WThaman/PycharmProjects/usgs/dist/res.volume.1943.lcragage\pytz\zoneinfo\America\Argentina</v>
      </c>
      <c r="B763" t="str">
        <f>HYPERLINK("C:/Users/WThaman/PycharmProjects/usgs/dist/res.volume.1943.lcragage\pytz\zoneinfo\America\Argentina\Jujuy", "Jujuy")</f>
        <v>Jujuy</v>
      </c>
      <c r="D763">
        <v>1081</v>
      </c>
      <c r="E763" t="s">
        <v>63</v>
      </c>
    </row>
    <row r="764" spans="1:5" x14ac:dyDescent="0.35">
      <c r="A764" t="str">
        <f t="shared" si="23"/>
        <v>C:/Users/WThaman/PycharmProjects/usgs/dist/res.volume.1943.lcragage\pytz\zoneinfo\America\Argentina</v>
      </c>
      <c r="B764" t="str">
        <f>HYPERLINK("C:/Users/WThaman/PycharmProjects/usgs/dist/res.volume.1943.lcragage\pytz\zoneinfo\America\Argentina\La_Rioja", "La_Rioja")</f>
        <v>La_Rioja</v>
      </c>
      <c r="D764">
        <v>1123</v>
      </c>
      <c r="E764" t="s">
        <v>63</v>
      </c>
    </row>
    <row r="765" spans="1:5" x14ac:dyDescent="0.35">
      <c r="A765" t="str">
        <f t="shared" si="23"/>
        <v>C:/Users/WThaman/PycharmProjects/usgs/dist/res.volume.1943.lcragage\pytz\zoneinfo\America\Argentina</v>
      </c>
      <c r="B765" t="str">
        <f>HYPERLINK("C:/Users/WThaman/PycharmProjects/usgs/dist/res.volume.1943.lcragage\pytz\zoneinfo\America\Argentina\Mendoza", "Mendoza")</f>
        <v>Mendoza</v>
      </c>
      <c r="D765">
        <v>1109</v>
      </c>
      <c r="E765" t="s">
        <v>63</v>
      </c>
    </row>
    <row r="766" spans="1:5" x14ac:dyDescent="0.35">
      <c r="A766" t="str">
        <f t="shared" si="23"/>
        <v>C:/Users/WThaman/PycharmProjects/usgs/dist/res.volume.1943.lcragage\pytz\zoneinfo\America\Argentina</v>
      </c>
      <c r="B766" t="str">
        <f>HYPERLINK("C:/Users/WThaman/PycharmProjects/usgs/dist/res.volume.1943.lcragage\pytz\zoneinfo\America\Argentina\Rio_Gallegos", "Rio_Gallegos")</f>
        <v>Rio_Gallegos</v>
      </c>
      <c r="D766">
        <v>1109</v>
      </c>
      <c r="E766" t="s">
        <v>63</v>
      </c>
    </row>
    <row r="767" spans="1:5" x14ac:dyDescent="0.35">
      <c r="A767" t="str">
        <f t="shared" si="23"/>
        <v>C:/Users/WThaman/PycharmProjects/usgs/dist/res.volume.1943.lcragage\pytz\zoneinfo\America\Argentina</v>
      </c>
      <c r="B767" t="str">
        <f>HYPERLINK("C:/Users/WThaman/PycharmProjects/usgs/dist/res.volume.1943.lcragage\pytz\zoneinfo\America\Argentina\Salta", "Salta")</f>
        <v>Salta</v>
      </c>
      <c r="D767">
        <v>1081</v>
      </c>
      <c r="E767" t="s">
        <v>63</v>
      </c>
    </row>
    <row r="768" spans="1:5" x14ac:dyDescent="0.35">
      <c r="A768" t="str">
        <f t="shared" si="23"/>
        <v>C:/Users/WThaman/PycharmProjects/usgs/dist/res.volume.1943.lcragage\pytz\zoneinfo\America\Argentina</v>
      </c>
      <c r="B768" t="str">
        <f>HYPERLINK("C:/Users/WThaman/PycharmProjects/usgs/dist/res.volume.1943.lcragage\pytz\zoneinfo\America\Argentina\San_Juan", "San_Juan")</f>
        <v>San_Juan</v>
      </c>
      <c r="D768">
        <v>1123</v>
      </c>
      <c r="E768" t="s">
        <v>63</v>
      </c>
    </row>
    <row r="769" spans="1:5" x14ac:dyDescent="0.35">
      <c r="A769" t="str">
        <f t="shared" si="23"/>
        <v>C:/Users/WThaman/PycharmProjects/usgs/dist/res.volume.1943.lcragage\pytz\zoneinfo\America\Argentina</v>
      </c>
      <c r="B769" t="str">
        <f>HYPERLINK("C:/Users/WThaman/PycharmProjects/usgs/dist/res.volume.1943.lcragage\pytz\zoneinfo\America\Argentina\San_Luis", "San_Luis")</f>
        <v>San_Luis</v>
      </c>
      <c r="D769">
        <v>1139</v>
      </c>
      <c r="E769" t="s">
        <v>63</v>
      </c>
    </row>
    <row r="770" spans="1:5" x14ac:dyDescent="0.35">
      <c r="A770" t="str">
        <f t="shared" si="23"/>
        <v>C:/Users/WThaman/PycharmProjects/usgs/dist/res.volume.1943.lcragage\pytz\zoneinfo\America\Argentina</v>
      </c>
      <c r="B770" t="str">
        <f>HYPERLINK("C:/Users/WThaman/PycharmProjects/usgs/dist/res.volume.1943.lcragage\pytz\zoneinfo\America\Argentina\Tucuman", "Tucuman")</f>
        <v>Tucuman</v>
      </c>
      <c r="D770">
        <v>1137</v>
      </c>
      <c r="E770" t="s">
        <v>63</v>
      </c>
    </row>
    <row r="771" spans="1:5" x14ac:dyDescent="0.35">
      <c r="A771" t="str">
        <f t="shared" si="23"/>
        <v>C:/Users/WThaman/PycharmProjects/usgs/dist/res.volume.1943.lcragage\pytz\zoneinfo\America\Argentina</v>
      </c>
      <c r="B771" t="str">
        <f>HYPERLINK("C:/Users/WThaman/PycharmProjects/usgs/dist/res.volume.1943.lcragage\pytz\zoneinfo\America\Argentina\Ushuaia", "Ushuaia")</f>
        <v>Ushuaia</v>
      </c>
      <c r="D771">
        <v>1109</v>
      </c>
      <c r="E771" t="s">
        <v>63</v>
      </c>
    </row>
    <row r="772" spans="1:5" x14ac:dyDescent="0.35">
      <c r="A772" t="str">
        <f t="shared" ref="A772:A779" si="24">HYPERLINK("C:/Users/WThaman/PycharmProjects/usgs/dist/res.volume.1943.lcragage\pytz\zoneinfo\America\Indiana")</f>
        <v>C:/Users/WThaman/PycharmProjects/usgs/dist/res.volume.1943.lcragage\pytz\zoneinfo\America\Indiana</v>
      </c>
      <c r="B772" t="str">
        <f>HYPERLINK("C:/Users/WThaman/PycharmProjects/usgs/dist/res.volume.1943.lcragage\pytz\zoneinfo\America\Indiana\Indianapolis", "Indianapolis")</f>
        <v>Indianapolis</v>
      </c>
      <c r="D772">
        <v>1675</v>
      </c>
      <c r="E772" t="s">
        <v>63</v>
      </c>
    </row>
    <row r="773" spans="1:5" x14ac:dyDescent="0.35">
      <c r="A773" t="str">
        <f t="shared" si="24"/>
        <v>C:/Users/WThaman/PycharmProjects/usgs/dist/res.volume.1943.lcragage\pytz\zoneinfo\America\Indiana</v>
      </c>
      <c r="B773" t="str">
        <f>HYPERLINK("C:/Users/WThaman/PycharmProjects/usgs/dist/res.volume.1943.lcragage\pytz\zoneinfo\America\Indiana\Knox", "Knox")</f>
        <v>Knox</v>
      </c>
      <c r="D773">
        <v>2437</v>
      </c>
      <c r="E773" t="s">
        <v>63</v>
      </c>
    </row>
    <row r="774" spans="1:5" x14ac:dyDescent="0.35">
      <c r="A774" t="str">
        <f t="shared" si="24"/>
        <v>C:/Users/WThaman/PycharmProjects/usgs/dist/res.volume.1943.lcragage\pytz\zoneinfo\America\Indiana</v>
      </c>
      <c r="B774" t="str">
        <f>HYPERLINK("C:/Users/WThaman/PycharmProjects/usgs/dist/res.volume.1943.lcragage\pytz\zoneinfo\America\Indiana\Marengo", "Marengo")</f>
        <v>Marengo</v>
      </c>
      <c r="D774">
        <v>1731</v>
      </c>
      <c r="E774" t="s">
        <v>63</v>
      </c>
    </row>
    <row r="775" spans="1:5" x14ac:dyDescent="0.35">
      <c r="A775" t="str">
        <f t="shared" si="24"/>
        <v>C:/Users/WThaman/PycharmProjects/usgs/dist/res.volume.1943.lcragage\pytz\zoneinfo\America\Indiana</v>
      </c>
      <c r="B775" t="str">
        <f>HYPERLINK("C:/Users/WThaman/PycharmProjects/usgs/dist/res.volume.1943.lcragage\pytz\zoneinfo\America\Indiana\Petersburg", "Petersburg")</f>
        <v>Petersburg</v>
      </c>
      <c r="D775">
        <v>1913</v>
      </c>
      <c r="E775" t="s">
        <v>63</v>
      </c>
    </row>
    <row r="776" spans="1:5" x14ac:dyDescent="0.35">
      <c r="A776" t="str">
        <f t="shared" si="24"/>
        <v>C:/Users/WThaman/PycharmProjects/usgs/dist/res.volume.1943.lcragage\pytz\zoneinfo\America\Indiana</v>
      </c>
      <c r="B776" t="str">
        <f>HYPERLINK("C:/Users/WThaman/PycharmProjects/usgs/dist/res.volume.1943.lcragage\pytz\zoneinfo\America\Indiana\Tell_City", "Tell_City")</f>
        <v>Tell_City</v>
      </c>
      <c r="D776">
        <v>1735</v>
      </c>
      <c r="E776" t="s">
        <v>63</v>
      </c>
    </row>
    <row r="777" spans="1:5" x14ac:dyDescent="0.35">
      <c r="A777" t="str">
        <f t="shared" si="24"/>
        <v>C:/Users/WThaman/PycharmProjects/usgs/dist/res.volume.1943.lcragage\pytz\zoneinfo\America\Indiana</v>
      </c>
      <c r="B777" t="str">
        <f>HYPERLINK("C:/Users/WThaman/PycharmProjects/usgs/dist/res.volume.1943.lcragage\pytz\zoneinfo\America\Indiana\Vevay", "Vevay")</f>
        <v>Vevay</v>
      </c>
      <c r="D777">
        <v>1423</v>
      </c>
      <c r="E777" t="s">
        <v>63</v>
      </c>
    </row>
    <row r="778" spans="1:5" x14ac:dyDescent="0.35">
      <c r="A778" t="str">
        <f t="shared" si="24"/>
        <v>C:/Users/WThaman/PycharmProjects/usgs/dist/res.volume.1943.lcragage\pytz\zoneinfo\America\Indiana</v>
      </c>
      <c r="B778" t="str">
        <f>HYPERLINK("C:/Users/WThaman/PycharmProjects/usgs/dist/res.volume.1943.lcragage\pytz\zoneinfo\America\Indiana\Vincennes", "Vincennes")</f>
        <v>Vincennes</v>
      </c>
      <c r="D778">
        <v>1703</v>
      </c>
      <c r="E778" t="s">
        <v>63</v>
      </c>
    </row>
    <row r="779" spans="1:5" x14ac:dyDescent="0.35">
      <c r="A779" t="str">
        <f t="shared" si="24"/>
        <v>C:/Users/WThaman/PycharmProjects/usgs/dist/res.volume.1943.lcragage\pytz\zoneinfo\America\Indiana</v>
      </c>
      <c r="B779" t="str">
        <f>HYPERLINK("C:/Users/WThaman/PycharmProjects/usgs/dist/res.volume.1943.lcragage\pytz\zoneinfo\America\Indiana\Winamac", "Winamac")</f>
        <v>Winamac</v>
      </c>
      <c r="D779">
        <v>1787</v>
      </c>
      <c r="E779" t="s">
        <v>63</v>
      </c>
    </row>
    <row r="780" spans="1:5" x14ac:dyDescent="0.35">
      <c r="A780" t="str">
        <f>HYPERLINK("C:/Users/WThaman/PycharmProjects/usgs/dist/res.volume.1943.lcragage\pytz\zoneinfo\America\Kentucky")</f>
        <v>C:/Users/WThaman/PycharmProjects/usgs/dist/res.volume.1943.lcragage\pytz\zoneinfo\America\Kentucky</v>
      </c>
      <c r="B780" t="str">
        <f>HYPERLINK("C:/Users/WThaman/PycharmProjects/usgs/dist/res.volume.1943.lcragage\pytz\zoneinfo\America\Kentucky\Louisville", "Louisville")</f>
        <v>Louisville</v>
      </c>
      <c r="D780">
        <v>2781</v>
      </c>
      <c r="E780" t="s">
        <v>63</v>
      </c>
    </row>
    <row r="781" spans="1:5" x14ac:dyDescent="0.35">
      <c r="A781" t="str">
        <f>HYPERLINK("C:/Users/WThaman/PycharmProjects/usgs/dist/res.volume.1943.lcragage\pytz\zoneinfo\America\Kentucky")</f>
        <v>C:/Users/WThaman/PycharmProjects/usgs/dist/res.volume.1943.lcragage\pytz\zoneinfo\America\Kentucky</v>
      </c>
      <c r="B781" t="str">
        <f>HYPERLINK("C:/Users/WThaman/PycharmProjects/usgs/dist/res.volume.1943.lcragage\pytz\zoneinfo\America\Kentucky\Monticello", "Monticello")</f>
        <v>Monticello</v>
      </c>
      <c r="D781">
        <v>2361</v>
      </c>
      <c r="E781" t="s">
        <v>63</v>
      </c>
    </row>
    <row r="782" spans="1:5" x14ac:dyDescent="0.35">
      <c r="A782" t="str">
        <f>HYPERLINK("C:/Users/WThaman/PycharmProjects/usgs/dist/res.volume.1943.lcragage\pytz\zoneinfo\America\North_Dakota")</f>
        <v>C:/Users/WThaman/PycharmProjects/usgs/dist/res.volume.1943.lcragage\pytz\zoneinfo\America\North_Dakota</v>
      </c>
      <c r="B782" t="str">
        <f>HYPERLINK("C:/Users/WThaman/PycharmProjects/usgs/dist/res.volume.1943.lcragage\pytz\zoneinfo\America\North_Dakota\Beulah", "Beulah")</f>
        <v>Beulah</v>
      </c>
      <c r="D782">
        <v>2389</v>
      </c>
      <c r="E782" t="s">
        <v>63</v>
      </c>
    </row>
    <row r="783" spans="1:5" x14ac:dyDescent="0.35">
      <c r="A783" t="str">
        <f>HYPERLINK("C:/Users/WThaman/PycharmProjects/usgs/dist/res.volume.1943.lcragage\pytz\zoneinfo\America\North_Dakota")</f>
        <v>C:/Users/WThaman/PycharmProjects/usgs/dist/res.volume.1943.lcragage\pytz\zoneinfo\America\North_Dakota</v>
      </c>
      <c r="B783" t="str">
        <f>HYPERLINK("C:/Users/WThaman/PycharmProjects/usgs/dist/res.volume.1943.lcragage\pytz\zoneinfo\America\North_Dakota\Center", "Center")</f>
        <v>Center</v>
      </c>
      <c r="D783">
        <v>2389</v>
      </c>
      <c r="E783" t="s">
        <v>63</v>
      </c>
    </row>
    <row r="784" spans="1:5" x14ac:dyDescent="0.35">
      <c r="A784" t="str">
        <f>HYPERLINK("C:/Users/WThaman/PycharmProjects/usgs/dist/res.volume.1943.lcragage\pytz\zoneinfo\America\North_Dakota")</f>
        <v>C:/Users/WThaman/PycharmProjects/usgs/dist/res.volume.1943.lcragage\pytz\zoneinfo\America\North_Dakota</v>
      </c>
      <c r="B784" t="str">
        <f>HYPERLINK("C:/Users/WThaman/PycharmProjects/usgs/dist/res.volume.1943.lcragage\pytz\zoneinfo\America\North_Dakota\New_Salem", "New_Salem")</f>
        <v>New_Salem</v>
      </c>
      <c r="D784">
        <v>2389</v>
      </c>
      <c r="E784" t="s">
        <v>63</v>
      </c>
    </row>
    <row r="785" spans="1:5" x14ac:dyDescent="0.35">
      <c r="A785" t="str">
        <f t="shared" ref="A785:A796" si="25">HYPERLINK("C:/Users/WThaman/PycharmProjects/usgs/dist/res.volume.1943.lcragage\pytz\zoneinfo\Antarctica")</f>
        <v>C:/Users/WThaman/PycharmProjects/usgs/dist/res.volume.1943.lcragage\pytz\zoneinfo\Antarctica</v>
      </c>
      <c r="B785" t="str">
        <f>HYPERLINK("C:/Users/WThaman/PycharmProjects/usgs/dist/res.volume.1943.lcragage\pytz\zoneinfo\Antarctica\Casey", "Casey")</f>
        <v>Casey</v>
      </c>
      <c r="D785">
        <v>314</v>
      </c>
      <c r="E785" t="s">
        <v>63</v>
      </c>
    </row>
    <row r="786" spans="1:5" x14ac:dyDescent="0.35">
      <c r="A786" t="str">
        <f t="shared" si="25"/>
        <v>C:/Users/WThaman/PycharmProjects/usgs/dist/res.volume.1943.lcragage\pytz\zoneinfo\Antarctica</v>
      </c>
      <c r="B786" t="str">
        <f>HYPERLINK("C:/Users/WThaman/PycharmProjects/usgs/dist/res.volume.1943.lcragage\pytz\zoneinfo\Antarctica\Davis", "Davis")</f>
        <v>Davis</v>
      </c>
      <c r="D786">
        <v>311</v>
      </c>
      <c r="E786" t="s">
        <v>63</v>
      </c>
    </row>
    <row r="787" spans="1:5" x14ac:dyDescent="0.35">
      <c r="A787" t="str">
        <f t="shared" si="25"/>
        <v>C:/Users/WThaman/PycharmProjects/usgs/dist/res.volume.1943.lcragage\pytz\zoneinfo\Antarctica</v>
      </c>
      <c r="B787" t="str">
        <f>HYPERLINK("C:/Users/WThaman/PycharmProjects/usgs/dist/res.volume.1943.lcragage\pytz\zoneinfo\Antarctica\DumontDUrville", "DumontDUrville")</f>
        <v>DumontDUrville</v>
      </c>
      <c r="D787">
        <v>216</v>
      </c>
      <c r="E787" t="s">
        <v>63</v>
      </c>
    </row>
    <row r="788" spans="1:5" x14ac:dyDescent="0.35">
      <c r="A788" t="str">
        <f t="shared" si="25"/>
        <v>C:/Users/WThaman/PycharmProjects/usgs/dist/res.volume.1943.lcragage\pytz\zoneinfo\Antarctica</v>
      </c>
      <c r="B788" t="str">
        <f>HYPERLINK("C:/Users/WThaman/PycharmProjects/usgs/dist/res.volume.1943.lcragage\pytz\zoneinfo\Antarctica\Macquarie", "Macquarie")</f>
        <v>Macquarie</v>
      </c>
      <c r="D788">
        <v>1543</v>
      </c>
      <c r="E788" t="s">
        <v>63</v>
      </c>
    </row>
    <row r="789" spans="1:5" x14ac:dyDescent="0.35">
      <c r="A789" t="str">
        <f t="shared" si="25"/>
        <v>C:/Users/WThaman/PycharmProjects/usgs/dist/res.volume.1943.lcragage\pytz\zoneinfo\Antarctica</v>
      </c>
      <c r="B789" t="str">
        <f>HYPERLINK("C:/Users/WThaman/PycharmProjects/usgs/dist/res.volume.1943.lcragage\pytz\zoneinfo\Antarctica\Mawson", "Mawson")</f>
        <v>Mawson</v>
      </c>
      <c r="D789">
        <v>225</v>
      </c>
      <c r="E789" t="s">
        <v>63</v>
      </c>
    </row>
    <row r="790" spans="1:5" x14ac:dyDescent="0.35">
      <c r="A790" t="str">
        <f t="shared" si="25"/>
        <v>C:/Users/WThaman/PycharmProjects/usgs/dist/res.volume.1943.lcragage\pytz\zoneinfo\Antarctica</v>
      </c>
      <c r="B790" t="str">
        <f>HYPERLINK("C:/Users/WThaman/PycharmProjects/usgs/dist/res.volume.1943.lcragage\pytz\zoneinfo\Antarctica\McMurdo", "McMurdo")</f>
        <v>McMurdo</v>
      </c>
      <c r="D790">
        <v>2460</v>
      </c>
      <c r="E790" t="s">
        <v>63</v>
      </c>
    </row>
    <row r="791" spans="1:5" x14ac:dyDescent="0.35">
      <c r="A791" t="str">
        <f t="shared" si="25"/>
        <v>C:/Users/WThaman/PycharmProjects/usgs/dist/res.volume.1943.lcragage\pytz\zoneinfo\Antarctica</v>
      </c>
      <c r="B791" t="str">
        <f>HYPERLINK("C:/Users/WThaman/PycharmProjects/usgs/dist/res.volume.1943.lcragage\pytz\zoneinfo\Antarctica\Palmer", "Palmer")</f>
        <v>Palmer</v>
      </c>
      <c r="D791">
        <v>1432</v>
      </c>
      <c r="E791" t="s">
        <v>63</v>
      </c>
    </row>
    <row r="792" spans="1:5" x14ac:dyDescent="0.35">
      <c r="A792" t="str">
        <f t="shared" si="25"/>
        <v>C:/Users/WThaman/PycharmProjects/usgs/dist/res.volume.1943.lcragage\pytz\zoneinfo\Antarctica</v>
      </c>
      <c r="B792" t="str">
        <f>HYPERLINK("C:/Users/WThaman/PycharmProjects/usgs/dist/res.volume.1943.lcragage\pytz\zoneinfo\Antarctica\Rothera", "Rothera")</f>
        <v>Rothera</v>
      </c>
      <c r="D792">
        <v>186</v>
      </c>
      <c r="E792" t="s">
        <v>63</v>
      </c>
    </row>
    <row r="793" spans="1:5" x14ac:dyDescent="0.35">
      <c r="A793" t="str">
        <f t="shared" si="25"/>
        <v>C:/Users/WThaman/PycharmProjects/usgs/dist/res.volume.1943.lcragage\pytz\zoneinfo\Antarctica</v>
      </c>
      <c r="B793" t="str">
        <f>HYPERLINK("C:/Users/WThaman/PycharmProjects/usgs/dist/res.volume.1943.lcragage\pytz\zoneinfo\Antarctica\South_Pole", "South_Pole")</f>
        <v>South_Pole</v>
      </c>
      <c r="D793">
        <v>2460</v>
      </c>
      <c r="E793" t="s">
        <v>63</v>
      </c>
    </row>
    <row r="794" spans="1:5" x14ac:dyDescent="0.35">
      <c r="A794" t="str">
        <f t="shared" si="25"/>
        <v>C:/Users/WThaman/PycharmProjects/usgs/dist/res.volume.1943.lcragage\pytz\zoneinfo\Antarctica</v>
      </c>
      <c r="B794" t="str">
        <f>HYPERLINK("C:/Users/WThaman/PycharmProjects/usgs/dist/res.volume.1943.lcragage\pytz\zoneinfo\Antarctica\Syowa", "Syowa")</f>
        <v>Syowa</v>
      </c>
      <c r="D794">
        <v>187</v>
      </c>
      <c r="E794" t="s">
        <v>63</v>
      </c>
    </row>
    <row r="795" spans="1:5" x14ac:dyDescent="0.35">
      <c r="A795" t="str">
        <f t="shared" si="25"/>
        <v>C:/Users/WThaman/PycharmProjects/usgs/dist/res.volume.1943.lcragage\pytz\zoneinfo\Antarctica</v>
      </c>
      <c r="B795" t="str">
        <f>HYPERLINK("C:/Users/WThaman/PycharmProjects/usgs/dist/res.volume.1943.lcragage\pytz\zoneinfo\Antarctica\Troll", "Troll")</f>
        <v>Troll</v>
      </c>
      <c r="D795">
        <v>1176</v>
      </c>
      <c r="E795" t="s">
        <v>63</v>
      </c>
    </row>
    <row r="796" spans="1:5" x14ac:dyDescent="0.35">
      <c r="A796" t="str">
        <f t="shared" si="25"/>
        <v>C:/Users/WThaman/PycharmProjects/usgs/dist/res.volume.1943.lcragage\pytz\zoneinfo\Antarctica</v>
      </c>
      <c r="B796" t="str">
        <f>HYPERLINK("C:/Users/WThaman/PycharmProjects/usgs/dist/res.volume.1943.lcragage\pytz\zoneinfo\Antarctica\Vostok", "Vostok")</f>
        <v>Vostok</v>
      </c>
      <c r="D796">
        <v>187</v>
      </c>
      <c r="E796" t="s">
        <v>63</v>
      </c>
    </row>
    <row r="797" spans="1:5" x14ac:dyDescent="0.35">
      <c r="A797" t="str">
        <f>HYPERLINK("C:/Users/WThaman/PycharmProjects/usgs/dist/res.volume.1943.lcragage\pytz\zoneinfo\Arctic")</f>
        <v>C:/Users/WThaman/PycharmProjects/usgs/dist/res.volume.1943.lcragage\pytz\zoneinfo\Arctic</v>
      </c>
      <c r="B797" t="str">
        <f>HYPERLINK("C:/Users/WThaman/PycharmProjects/usgs/dist/res.volume.1943.lcragage\pytz\zoneinfo\Arctic\Longyearbyen", "Longyearbyen")</f>
        <v>Longyearbyen</v>
      </c>
      <c r="D797">
        <v>2251</v>
      </c>
      <c r="E797" t="s">
        <v>63</v>
      </c>
    </row>
    <row r="798" spans="1:5" x14ac:dyDescent="0.35">
      <c r="A798" t="str">
        <f t="shared" ref="A798:A829" si="26">HYPERLINK("C:/Users/WThaman/PycharmProjects/usgs/dist/res.volume.1943.lcragage\pytz\zoneinfo\Asia")</f>
        <v>C:/Users/WThaman/PycharmProjects/usgs/dist/res.volume.1943.lcragage\pytz\zoneinfo\Asia</v>
      </c>
      <c r="B798" t="str">
        <f>HYPERLINK("C:/Users/WThaman/PycharmProjects/usgs/dist/res.volume.1943.lcragage\pytz\zoneinfo\Asia\Aden", "Aden")</f>
        <v>Aden</v>
      </c>
      <c r="D798">
        <v>187</v>
      </c>
      <c r="E798" t="s">
        <v>63</v>
      </c>
    </row>
    <row r="799" spans="1:5" x14ac:dyDescent="0.35">
      <c r="A799" t="str">
        <f t="shared" si="26"/>
        <v>C:/Users/WThaman/PycharmProjects/usgs/dist/res.volume.1943.lcragage\pytz\zoneinfo\Asia</v>
      </c>
      <c r="B799" t="str">
        <f>HYPERLINK("C:/Users/WThaman/PycharmProjects/usgs/dist/res.volume.1943.lcragage\pytz\zoneinfo\Asia\Almaty", "Almaty")</f>
        <v>Almaty</v>
      </c>
      <c r="D799">
        <v>1031</v>
      </c>
      <c r="E799" t="s">
        <v>63</v>
      </c>
    </row>
    <row r="800" spans="1:5" x14ac:dyDescent="0.35">
      <c r="A800" t="str">
        <f t="shared" si="26"/>
        <v>C:/Users/WThaman/PycharmProjects/usgs/dist/res.volume.1943.lcragage\pytz\zoneinfo\Asia</v>
      </c>
      <c r="B800" t="str">
        <f>HYPERLINK("C:/Users/WThaman/PycharmProjects/usgs/dist/res.volume.1943.lcragage\pytz\zoneinfo\Asia\Amman", "Amman")</f>
        <v>Amman</v>
      </c>
      <c r="D800">
        <v>1877</v>
      </c>
      <c r="E800" t="s">
        <v>63</v>
      </c>
    </row>
    <row r="801" spans="1:5" x14ac:dyDescent="0.35">
      <c r="A801" t="str">
        <f t="shared" si="26"/>
        <v>C:/Users/WThaman/PycharmProjects/usgs/dist/res.volume.1943.lcragage\pytz\zoneinfo\Asia</v>
      </c>
      <c r="B801" t="str">
        <f>HYPERLINK("C:/Users/WThaman/PycharmProjects/usgs/dist/res.volume.1943.lcragage\pytz\zoneinfo\Asia\Anadyr", "Anadyr")</f>
        <v>Anadyr</v>
      </c>
      <c r="D801">
        <v>1222</v>
      </c>
      <c r="E801" t="s">
        <v>63</v>
      </c>
    </row>
    <row r="802" spans="1:5" x14ac:dyDescent="0.35">
      <c r="A802" t="str">
        <f t="shared" si="26"/>
        <v>C:/Users/WThaman/PycharmProjects/usgs/dist/res.volume.1943.lcragage\pytz\zoneinfo\Asia</v>
      </c>
      <c r="B802" t="str">
        <f>HYPERLINK("C:/Users/WThaman/PycharmProjects/usgs/dist/res.volume.1943.lcragage\pytz\zoneinfo\Asia\Aqtau", "Aqtau")</f>
        <v>Aqtau</v>
      </c>
      <c r="D802">
        <v>1017</v>
      </c>
      <c r="E802" t="s">
        <v>63</v>
      </c>
    </row>
    <row r="803" spans="1:5" x14ac:dyDescent="0.35">
      <c r="A803" t="str">
        <f t="shared" si="26"/>
        <v>C:/Users/WThaman/PycharmProjects/usgs/dist/res.volume.1943.lcragage\pytz\zoneinfo\Asia</v>
      </c>
      <c r="B803" t="str">
        <f>HYPERLINK("C:/Users/WThaman/PycharmProjects/usgs/dist/res.volume.1943.lcragage\pytz\zoneinfo\Asia\Aqtobe", "Aqtobe")</f>
        <v>Aqtobe</v>
      </c>
      <c r="D803">
        <v>1047</v>
      </c>
      <c r="E803" t="s">
        <v>63</v>
      </c>
    </row>
    <row r="804" spans="1:5" x14ac:dyDescent="0.35">
      <c r="A804" t="str">
        <f t="shared" si="26"/>
        <v>C:/Users/WThaman/PycharmProjects/usgs/dist/res.volume.1943.lcragage\pytz\zoneinfo\Asia</v>
      </c>
      <c r="B804" t="str">
        <f>HYPERLINK("C:/Users/WThaman/PycharmProjects/usgs/dist/res.volume.1943.lcragage\pytz\zoneinfo\Asia\Ashgabat", "Ashgabat")</f>
        <v>Ashgabat</v>
      </c>
      <c r="D804">
        <v>651</v>
      </c>
      <c r="E804" t="s">
        <v>63</v>
      </c>
    </row>
    <row r="805" spans="1:5" x14ac:dyDescent="0.35">
      <c r="A805" t="str">
        <f t="shared" si="26"/>
        <v>C:/Users/WThaman/PycharmProjects/usgs/dist/res.volume.1943.lcragage\pytz\zoneinfo\Asia</v>
      </c>
      <c r="B805" t="str">
        <f>HYPERLINK("C:/Users/WThaman/PycharmProjects/usgs/dist/res.volume.1943.lcragage\pytz\zoneinfo\Asia\Ashkhabad", "Ashkhabad")</f>
        <v>Ashkhabad</v>
      </c>
      <c r="D805">
        <v>651</v>
      </c>
      <c r="E805" t="s">
        <v>63</v>
      </c>
    </row>
    <row r="806" spans="1:5" x14ac:dyDescent="0.35">
      <c r="A806" t="str">
        <f t="shared" si="26"/>
        <v>C:/Users/WThaman/PycharmProjects/usgs/dist/res.volume.1943.lcragage\pytz\zoneinfo\Asia</v>
      </c>
      <c r="B806" t="str">
        <f>HYPERLINK("C:/Users/WThaman/PycharmProjects/usgs/dist/res.volume.1943.lcragage\pytz\zoneinfo\Asia\Atyrau", "Atyrau")</f>
        <v>Atyrau</v>
      </c>
      <c r="D806">
        <v>1025</v>
      </c>
      <c r="E806" t="s">
        <v>63</v>
      </c>
    </row>
    <row r="807" spans="1:5" x14ac:dyDescent="0.35">
      <c r="A807" t="str">
        <f t="shared" si="26"/>
        <v>C:/Users/WThaman/PycharmProjects/usgs/dist/res.volume.1943.lcragage\pytz\zoneinfo\Asia</v>
      </c>
      <c r="B807" t="str">
        <f>HYPERLINK("C:/Users/WThaman/PycharmProjects/usgs/dist/res.volume.1943.lcragage\pytz\zoneinfo\Asia\Baghdad", "Baghdad")</f>
        <v>Baghdad</v>
      </c>
      <c r="D807">
        <v>1004</v>
      </c>
      <c r="E807" t="s">
        <v>63</v>
      </c>
    </row>
    <row r="808" spans="1:5" x14ac:dyDescent="0.35">
      <c r="A808" t="str">
        <f t="shared" si="26"/>
        <v>C:/Users/WThaman/PycharmProjects/usgs/dist/res.volume.1943.lcragage\pytz\zoneinfo\Asia</v>
      </c>
      <c r="B808" t="str">
        <f>HYPERLINK("C:/Users/WThaman/PycharmProjects/usgs/dist/res.volume.1943.lcragage\pytz\zoneinfo\Asia\Bahrain", "Bahrain")</f>
        <v>Bahrain</v>
      </c>
      <c r="D808">
        <v>225</v>
      </c>
      <c r="E808" t="s">
        <v>63</v>
      </c>
    </row>
    <row r="809" spans="1:5" x14ac:dyDescent="0.35">
      <c r="A809" t="str">
        <f t="shared" si="26"/>
        <v>C:/Users/WThaman/PycharmProjects/usgs/dist/res.volume.1943.lcragage\pytz\zoneinfo\Asia</v>
      </c>
      <c r="B809" t="str">
        <f>HYPERLINK("C:/Users/WThaman/PycharmProjects/usgs/dist/res.volume.1943.lcragage\pytz\zoneinfo\Asia\Baku", "Baku")</f>
        <v>Baku</v>
      </c>
      <c r="D809">
        <v>1269</v>
      </c>
      <c r="E809" t="s">
        <v>63</v>
      </c>
    </row>
    <row r="810" spans="1:5" x14ac:dyDescent="0.35">
      <c r="A810" t="str">
        <f t="shared" si="26"/>
        <v>C:/Users/WThaman/PycharmProjects/usgs/dist/res.volume.1943.lcragage\pytz\zoneinfo\Asia</v>
      </c>
      <c r="B810" t="str">
        <f>HYPERLINK("C:/Users/WThaman/PycharmProjects/usgs/dist/res.volume.1943.lcragage\pytz\zoneinfo\Asia\Bangkok", "Bangkok")</f>
        <v>Bangkok</v>
      </c>
      <c r="D810">
        <v>220</v>
      </c>
      <c r="E810" t="s">
        <v>63</v>
      </c>
    </row>
    <row r="811" spans="1:5" x14ac:dyDescent="0.35">
      <c r="A811" t="str">
        <f t="shared" si="26"/>
        <v>C:/Users/WThaman/PycharmProjects/usgs/dist/res.volume.1943.lcragage\pytz\zoneinfo\Asia</v>
      </c>
      <c r="B811" t="str">
        <f>HYPERLINK("C:/Users/WThaman/PycharmProjects/usgs/dist/res.volume.1943.lcragage\pytz\zoneinfo\Asia\Barnaul", "Barnaul")</f>
        <v>Barnaul</v>
      </c>
      <c r="D811">
        <v>1255</v>
      </c>
      <c r="E811" t="s">
        <v>63</v>
      </c>
    </row>
    <row r="812" spans="1:5" x14ac:dyDescent="0.35">
      <c r="A812" t="str">
        <f t="shared" si="26"/>
        <v>C:/Users/WThaman/PycharmProjects/usgs/dist/res.volume.1943.lcragage\pytz\zoneinfo\Asia</v>
      </c>
      <c r="B812" t="str">
        <f>HYPERLINK("C:/Users/WThaman/PycharmProjects/usgs/dist/res.volume.1943.lcragage\pytz\zoneinfo\Asia\Beirut", "Beirut")</f>
        <v>Beirut</v>
      </c>
      <c r="D812">
        <v>2175</v>
      </c>
      <c r="E812" t="s">
        <v>63</v>
      </c>
    </row>
    <row r="813" spans="1:5" x14ac:dyDescent="0.35">
      <c r="A813" t="str">
        <f t="shared" si="26"/>
        <v>C:/Users/WThaman/PycharmProjects/usgs/dist/res.volume.1943.lcragage\pytz\zoneinfo\Asia</v>
      </c>
      <c r="B813" t="str">
        <f>HYPERLINK("C:/Users/WThaman/PycharmProjects/usgs/dist/res.volume.1943.lcragage\pytz\zoneinfo\Asia\Bishkek", "Bishkek")</f>
        <v>Bishkek</v>
      </c>
      <c r="D813">
        <v>1045</v>
      </c>
      <c r="E813" t="s">
        <v>63</v>
      </c>
    </row>
    <row r="814" spans="1:5" x14ac:dyDescent="0.35">
      <c r="A814" t="str">
        <f t="shared" si="26"/>
        <v>C:/Users/WThaman/PycharmProjects/usgs/dist/res.volume.1943.lcragage\pytz\zoneinfo\Asia</v>
      </c>
      <c r="B814" t="str">
        <f>HYPERLINK("C:/Users/WThaman/PycharmProjects/usgs/dist/res.volume.1943.lcragage\pytz\zoneinfo\Asia\Brunei", "Brunei")</f>
        <v>Brunei</v>
      </c>
      <c r="D814">
        <v>229</v>
      </c>
      <c r="E814" t="s">
        <v>63</v>
      </c>
    </row>
    <row r="815" spans="1:5" x14ac:dyDescent="0.35">
      <c r="A815" t="str">
        <f t="shared" si="26"/>
        <v>C:/Users/WThaman/PycharmProjects/usgs/dist/res.volume.1943.lcragage\pytz\zoneinfo\Asia</v>
      </c>
      <c r="B815" t="str">
        <f>HYPERLINK("C:/Users/WThaman/PycharmProjects/usgs/dist/res.volume.1943.lcragage\pytz\zoneinfo\Asia\Calcutta", "Calcutta")</f>
        <v>Calcutta</v>
      </c>
      <c r="D815">
        <v>293</v>
      </c>
      <c r="E815" t="s">
        <v>63</v>
      </c>
    </row>
    <row r="816" spans="1:5" x14ac:dyDescent="0.35">
      <c r="A816" t="str">
        <f t="shared" si="26"/>
        <v>C:/Users/WThaman/PycharmProjects/usgs/dist/res.volume.1943.lcragage\pytz\zoneinfo\Asia</v>
      </c>
      <c r="B816" t="str">
        <f>HYPERLINK("C:/Users/WThaman/PycharmProjects/usgs/dist/res.volume.1943.lcragage\pytz\zoneinfo\Asia\Chita", "Chita")</f>
        <v>Chita</v>
      </c>
      <c r="D816">
        <v>1257</v>
      </c>
      <c r="E816" t="s">
        <v>63</v>
      </c>
    </row>
    <row r="817" spans="1:5" x14ac:dyDescent="0.35">
      <c r="A817" t="str">
        <f t="shared" si="26"/>
        <v>C:/Users/WThaman/PycharmProjects/usgs/dist/res.volume.1943.lcragage\pytz\zoneinfo\Asia</v>
      </c>
      <c r="B817" t="str">
        <f>HYPERLINK("C:/Users/WThaman/PycharmProjects/usgs/dist/res.volume.1943.lcragage\pytz\zoneinfo\Asia\Choibalsan", "Choibalsan")</f>
        <v>Choibalsan</v>
      </c>
      <c r="D817">
        <v>991</v>
      </c>
      <c r="E817" t="s">
        <v>63</v>
      </c>
    </row>
    <row r="818" spans="1:5" x14ac:dyDescent="0.35">
      <c r="A818" t="str">
        <f t="shared" si="26"/>
        <v>C:/Users/WThaman/PycharmProjects/usgs/dist/res.volume.1943.lcragage\pytz\zoneinfo\Asia</v>
      </c>
      <c r="B818" t="str">
        <f>HYPERLINK("C:/Users/WThaman/PycharmProjects/usgs/dist/res.volume.1943.lcragage\pytz\zoneinfo\Asia\Chongqing", "Chongqing")</f>
        <v>Chongqing</v>
      </c>
      <c r="D818">
        <v>414</v>
      </c>
      <c r="E818" t="s">
        <v>63</v>
      </c>
    </row>
    <row r="819" spans="1:5" x14ac:dyDescent="0.35">
      <c r="A819" t="str">
        <f t="shared" si="26"/>
        <v>C:/Users/WThaman/PycharmProjects/usgs/dist/res.volume.1943.lcragage\pytz\zoneinfo\Asia</v>
      </c>
      <c r="B819" t="str">
        <f>HYPERLINK("C:/Users/WThaman/PycharmProjects/usgs/dist/res.volume.1943.lcragage\pytz\zoneinfo\Asia\Chungking", "Chungking")</f>
        <v>Chungking</v>
      </c>
      <c r="D819">
        <v>414</v>
      </c>
      <c r="E819" t="s">
        <v>63</v>
      </c>
    </row>
    <row r="820" spans="1:5" x14ac:dyDescent="0.35">
      <c r="A820" t="str">
        <f t="shared" si="26"/>
        <v>C:/Users/WThaman/PycharmProjects/usgs/dist/res.volume.1943.lcragage\pytz\zoneinfo\Asia</v>
      </c>
      <c r="B820" t="str">
        <f>HYPERLINK("C:/Users/WThaman/PycharmProjects/usgs/dist/res.volume.1943.lcragage\pytz\zoneinfo\Asia\Colombo", "Colombo")</f>
        <v>Colombo</v>
      </c>
      <c r="D820">
        <v>413</v>
      </c>
      <c r="E820" t="s">
        <v>63</v>
      </c>
    </row>
    <row r="821" spans="1:5" x14ac:dyDescent="0.35">
      <c r="A821" t="str">
        <f t="shared" si="26"/>
        <v>C:/Users/WThaman/PycharmProjects/usgs/dist/res.volume.1943.lcragage\pytz\zoneinfo\Asia</v>
      </c>
      <c r="B821" t="str">
        <f>HYPERLINK("C:/Users/WThaman/PycharmProjects/usgs/dist/res.volume.1943.lcragage\pytz\zoneinfo\Asia\Dacca", "Dacca")</f>
        <v>Dacca</v>
      </c>
      <c r="D821">
        <v>370</v>
      </c>
      <c r="E821" t="s">
        <v>63</v>
      </c>
    </row>
    <row r="822" spans="1:5" x14ac:dyDescent="0.35">
      <c r="A822" t="str">
        <f t="shared" si="26"/>
        <v>C:/Users/WThaman/PycharmProjects/usgs/dist/res.volume.1943.lcragage\pytz\zoneinfo\Asia</v>
      </c>
      <c r="B822" t="str">
        <f>HYPERLINK("C:/Users/WThaman/PycharmProjects/usgs/dist/res.volume.1943.lcragage\pytz\zoneinfo\Asia\Damascus", "Damascus")</f>
        <v>Damascus</v>
      </c>
      <c r="D822">
        <v>2320</v>
      </c>
      <c r="E822" t="s">
        <v>63</v>
      </c>
    </row>
    <row r="823" spans="1:5" x14ac:dyDescent="0.35">
      <c r="A823" t="str">
        <f t="shared" si="26"/>
        <v>C:/Users/WThaman/PycharmProjects/usgs/dist/res.volume.1943.lcragage\pytz\zoneinfo\Asia</v>
      </c>
      <c r="B823" t="str">
        <f>HYPERLINK("C:/Users/WThaman/PycharmProjects/usgs/dist/res.volume.1943.lcragage\pytz\zoneinfo\Asia\Dhaka", "Dhaka")</f>
        <v>Dhaka</v>
      </c>
      <c r="D823">
        <v>370</v>
      </c>
      <c r="E823" t="s">
        <v>63</v>
      </c>
    </row>
    <row r="824" spans="1:5" x14ac:dyDescent="0.35">
      <c r="A824" t="str">
        <f t="shared" si="26"/>
        <v>C:/Users/WThaman/PycharmProjects/usgs/dist/res.volume.1943.lcragage\pytz\zoneinfo\Asia</v>
      </c>
      <c r="B824" t="str">
        <f>HYPERLINK("C:/Users/WThaman/PycharmProjects/usgs/dist/res.volume.1943.lcragage\pytz\zoneinfo\Asia\Dili", "Dili")</f>
        <v>Dili</v>
      </c>
      <c r="D824">
        <v>253</v>
      </c>
      <c r="E824" t="s">
        <v>63</v>
      </c>
    </row>
    <row r="825" spans="1:5" x14ac:dyDescent="0.35">
      <c r="A825" t="str">
        <f t="shared" si="26"/>
        <v>C:/Users/WThaman/PycharmProjects/usgs/dist/res.volume.1943.lcragage\pytz\zoneinfo\Asia</v>
      </c>
      <c r="B825" t="str">
        <f>HYPERLINK("C:/Users/WThaman/PycharmProjects/usgs/dist/res.volume.1943.lcragage\pytz\zoneinfo\Asia\Dubai", "Dubai")</f>
        <v>Dubai</v>
      </c>
      <c r="D825">
        <v>187</v>
      </c>
      <c r="E825" t="s">
        <v>63</v>
      </c>
    </row>
    <row r="826" spans="1:5" x14ac:dyDescent="0.35">
      <c r="A826" t="str">
        <f t="shared" si="26"/>
        <v>C:/Users/WThaman/PycharmProjects/usgs/dist/res.volume.1943.lcragage\pytz\zoneinfo\Asia</v>
      </c>
      <c r="B826" t="str">
        <f>HYPERLINK("C:/Users/WThaman/PycharmProjects/usgs/dist/res.volume.1943.lcragage\pytz\zoneinfo\Asia\Dushanbe", "Dushanbe")</f>
        <v>Dushanbe</v>
      </c>
      <c r="D826">
        <v>621</v>
      </c>
      <c r="E826" t="s">
        <v>63</v>
      </c>
    </row>
    <row r="827" spans="1:5" x14ac:dyDescent="0.35">
      <c r="A827" t="str">
        <f t="shared" si="26"/>
        <v>C:/Users/WThaman/PycharmProjects/usgs/dist/res.volume.1943.lcragage\pytz\zoneinfo\Asia</v>
      </c>
      <c r="B827" t="str">
        <f>HYPERLINK("C:/Users/WThaman/PycharmProjects/usgs/dist/res.volume.1943.lcragage\pytz\zoneinfo\Asia\Famagusta", "Famagusta")</f>
        <v>Famagusta</v>
      </c>
      <c r="D827">
        <v>1445</v>
      </c>
      <c r="E827" t="s">
        <v>63</v>
      </c>
    </row>
    <row r="828" spans="1:5" x14ac:dyDescent="0.35">
      <c r="A828" t="str">
        <f t="shared" si="26"/>
        <v>C:/Users/WThaman/PycharmProjects/usgs/dist/res.volume.1943.lcragage\pytz\zoneinfo\Asia</v>
      </c>
      <c r="B828" t="str">
        <f>HYPERLINK("C:/Users/WThaman/PycharmProjects/usgs/dist/res.volume.1943.lcragage\pytz\zoneinfo\Asia\Gaza", "Gaza")</f>
        <v>Gaza</v>
      </c>
      <c r="D828">
        <v>2295</v>
      </c>
      <c r="E828" t="s">
        <v>63</v>
      </c>
    </row>
    <row r="829" spans="1:5" x14ac:dyDescent="0.35">
      <c r="A829" t="str">
        <f t="shared" si="26"/>
        <v>C:/Users/WThaman/PycharmProjects/usgs/dist/res.volume.1943.lcragage\pytz\zoneinfo\Asia</v>
      </c>
      <c r="B829" t="str">
        <f>HYPERLINK("C:/Users/WThaman/PycharmProjects/usgs/dist/res.volume.1943.lcragage\pytz\zoneinfo\Asia\Harbin", "Harbin")</f>
        <v>Harbin</v>
      </c>
      <c r="D829">
        <v>414</v>
      </c>
      <c r="E829" t="s">
        <v>63</v>
      </c>
    </row>
    <row r="830" spans="1:5" x14ac:dyDescent="0.35">
      <c r="A830" t="str">
        <f t="shared" ref="A830:A861" si="27">HYPERLINK("C:/Users/WThaman/PycharmProjects/usgs/dist/res.volume.1943.lcragage\pytz\zoneinfo\Asia")</f>
        <v>C:/Users/WThaman/PycharmProjects/usgs/dist/res.volume.1943.lcragage\pytz\zoneinfo\Asia</v>
      </c>
      <c r="B830" t="str">
        <f>HYPERLINK("C:/Users/WThaman/PycharmProjects/usgs/dist/res.volume.1943.lcragage\pytz\zoneinfo\Asia\Hebron", "Hebron")</f>
        <v>Hebron</v>
      </c>
      <c r="D830">
        <v>2323</v>
      </c>
      <c r="E830" t="s">
        <v>63</v>
      </c>
    </row>
    <row r="831" spans="1:5" x14ac:dyDescent="0.35">
      <c r="A831" t="str">
        <f t="shared" si="27"/>
        <v>C:/Users/WThaman/PycharmProjects/usgs/dist/res.volume.1943.lcragage\pytz\zoneinfo\Asia</v>
      </c>
      <c r="B831" t="str">
        <f>HYPERLINK("C:/Users/WThaman/PycharmProjects/usgs/dist/res.volume.1943.lcragage\pytz\zoneinfo\Asia\Hong_Kong", "Hong_Kong")</f>
        <v>Hong_Kong</v>
      </c>
      <c r="D831">
        <v>1189</v>
      </c>
      <c r="E831" t="s">
        <v>63</v>
      </c>
    </row>
    <row r="832" spans="1:5" x14ac:dyDescent="0.35">
      <c r="A832" t="str">
        <f t="shared" si="27"/>
        <v>C:/Users/WThaman/PycharmProjects/usgs/dist/res.volume.1943.lcragage\pytz\zoneinfo\Asia</v>
      </c>
      <c r="B832" t="str">
        <f>HYPERLINK("C:/Users/WThaman/PycharmProjects/usgs/dist/res.volume.1943.lcragage\pytz\zoneinfo\Asia\Hovd", "Hovd")</f>
        <v>Hovd</v>
      </c>
      <c r="D832">
        <v>921</v>
      </c>
      <c r="E832" t="s">
        <v>63</v>
      </c>
    </row>
    <row r="833" spans="1:5" x14ac:dyDescent="0.35">
      <c r="A833" t="str">
        <f t="shared" si="27"/>
        <v>C:/Users/WThaman/PycharmProjects/usgs/dist/res.volume.1943.lcragage\pytz\zoneinfo\Asia</v>
      </c>
      <c r="B833" t="str">
        <f>HYPERLINK("C:/Users/WThaman/PycharmProjects/usgs/dist/res.volume.1943.lcragage\pytz\zoneinfo\Asia\Ho_Chi_Minh", "Ho_Chi_Minh")</f>
        <v>Ho_Chi_Minh</v>
      </c>
      <c r="D833">
        <v>389</v>
      </c>
      <c r="E833" t="s">
        <v>63</v>
      </c>
    </row>
    <row r="834" spans="1:5" x14ac:dyDescent="0.35">
      <c r="A834" t="str">
        <f t="shared" si="27"/>
        <v>C:/Users/WThaman/PycharmProjects/usgs/dist/res.volume.1943.lcragage\pytz\zoneinfo\Asia</v>
      </c>
      <c r="B834" t="str">
        <f>HYPERLINK("C:/Users/WThaman/PycharmProjects/usgs/dist/res.volume.1943.lcragage\pytz\zoneinfo\Asia\Irkutsk", "Irkutsk")</f>
        <v>Irkutsk</v>
      </c>
      <c r="D834">
        <v>1276</v>
      </c>
      <c r="E834" t="s">
        <v>63</v>
      </c>
    </row>
    <row r="835" spans="1:5" x14ac:dyDescent="0.35">
      <c r="A835" t="str">
        <f t="shared" si="27"/>
        <v>C:/Users/WThaman/PycharmProjects/usgs/dist/res.volume.1943.lcragage\pytz\zoneinfo\Asia</v>
      </c>
      <c r="B835" t="str">
        <f>HYPERLINK("C:/Users/WThaman/PycharmProjects/usgs/dist/res.volume.1943.lcragage\pytz\zoneinfo\Asia\Istanbul", "Istanbul")</f>
        <v>Istanbul</v>
      </c>
      <c r="D835">
        <v>2166</v>
      </c>
      <c r="E835" t="s">
        <v>63</v>
      </c>
    </row>
    <row r="836" spans="1:5" x14ac:dyDescent="0.35">
      <c r="A836" t="str">
        <f t="shared" si="27"/>
        <v>C:/Users/WThaman/PycharmProjects/usgs/dist/res.volume.1943.lcragage\pytz\zoneinfo\Asia</v>
      </c>
      <c r="B836" t="str">
        <f>HYPERLINK("C:/Users/WThaman/PycharmProjects/usgs/dist/res.volume.1943.lcragage\pytz\zoneinfo\Asia\Jakarta", "Jakarta")</f>
        <v>Jakarta</v>
      </c>
      <c r="D836">
        <v>392</v>
      </c>
      <c r="E836" t="s">
        <v>63</v>
      </c>
    </row>
    <row r="837" spans="1:5" x14ac:dyDescent="0.35">
      <c r="A837" t="str">
        <f t="shared" si="27"/>
        <v>C:/Users/WThaman/PycharmProjects/usgs/dist/res.volume.1943.lcragage\pytz\zoneinfo\Asia</v>
      </c>
      <c r="B837" t="str">
        <f>HYPERLINK("C:/Users/WThaman/PycharmProjects/usgs/dist/res.volume.1943.lcragage\pytz\zoneinfo\Asia\Jayapura", "Jayapura")</f>
        <v>Jayapura</v>
      </c>
      <c r="D837">
        <v>251</v>
      </c>
      <c r="E837" t="s">
        <v>63</v>
      </c>
    </row>
    <row r="838" spans="1:5" x14ac:dyDescent="0.35">
      <c r="A838" t="str">
        <f t="shared" si="27"/>
        <v>C:/Users/WThaman/PycharmProjects/usgs/dist/res.volume.1943.lcragage\pytz\zoneinfo\Asia</v>
      </c>
      <c r="B838" t="str">
        <f>HYPERLINK("C:/Users/WThaman/PycharmProjects/usgs/dist/res.volume.1943.lcragage\pytz\zoneinfo\Asia\Jerusalem", "Jerusalem")</f>
        <v>Jerusalem</v>
      </c>
      <c r="D838">
        <v>2265</v>
      </c>
      <c r="E838" t="s">
        <v>63</v>
      </c>
    </row>
    <row r="839" spans="1:5" x14ac:dyDescent="0.35">
      <c r="A839" t="str">
        <f t="shared" si="27"/>
        <v>C:/Users/WThaman/PycharmProjects/usgs/dist/res.volume.1943.lcragage\pytz\zoneinfo\Asia</v>
      </c>
      <c r="B839" t="str">
        <f>HYPERLINK("C:/Users/WThaman/PycharmProjects/usgs/dist/res.volume.1943.lcragage\pytz\zoneinfo\Asia\Kabul", "Kabul")</f>
        <v>Kabul</v>
      </c>
      <c r="D839">
        <v>229</v>
      </c>
      <c r="E839" t="s">
        <v>63</v>
      </c>
    </row>
    <row r="840" spans="1:5" x14ac:dyDescent="0.35">
      <c r="A840" t="str">
        <f t="shared" si="27"/>
        <v>C:/Users/WThaman/PycharmProjects/usgs/dist/res.volume.1943.lcragage\pytz\zoneinfo\Asia</v>
      </c>
      <c r="B840" t="str">
        <f>HYPERLINK("C:/Users/WThaman/PycharmProjects/usgs/dist/res.volume.1943.lcragage\pytz\zoneinfo\Asia\Kamchatka", "Kamchatka")</f>
        <v>Kamchatka</v>
      </c>
      <c r="D840">
        <v>1198</v>
      </c>
      <c r="E840" t="s">
        <v>63</v>
      </c>
    </row>
    <row r="841" spans="1:5" x14ac:dyDescent="0.35">
      <c r="A841" t="str">
        <f t="shared" si="27"/>
        <v>C:/Users/WThaman/PycharmProjects/usgs/dist/res.volume.1943.lcragage\pytz\zoneinfo\Asia</v>
      </c>
      <c r="B841" t="str">
        <f>HYPERLINK("C:/Users/WThaman/PycharmProjects/usgs/dist/res.volume.1943.lcragage\pytz\zoneinfo\Asia\Karachi", "Karachi")</f>
        <v>Karachi</v>
      </c>
      <c r="D841">
        <v>417</v>
      </c>
      <c r="E841" t="s">
        <v>63</v>
      </c>
    </row>
    <row r="842" spans="1:5" x14ac:dyDescent="0.35">
      <c r="A842" t="str">
        <f t="shared" si="27"/>
        <v>C:/Users/WThaman/PycharmProjects/usgs/dist/res.volume.1943.lcragage\pytz\zoneinfo\Asia</v>
      </c>
      <c r="B842" t="str">
        <f>HYPERLINK("C:/Users/WThaman/PycharmProjects/usgs/dist/res.volume.1943.lcragage\pytz\zoneinfo\Asia\Kashgar", "Kashgar")</f>
        <v>Kashgar</v>
      </c>
      <c r="D842">
        <v>187</v>
      </c>
      <c r="E842" t="s">
        <v>63</v>
      </c>
    </row>
    <row r="843" spans="1:5" x14ac:dyDescent="0.35">
      <c r="A843" t="str">
        <f t="shared" si="27"/>
        <v>C:/Users/WThaman/PycharmProjects/usgs/dist/res.volume.1943.lcragage\pytz\zoneinfo\Asia</v>
      </c>
      <c r="B843" t="str">
        <f>HYPERLINK("C:/Users/WThaman/PycharmProjects/usgs/dist/res.volume.1943.lcragage\pytz\zoneinfo\Asia\Kathmandu", "Kathmandu")</f>
        <v>Kathmandu</v>
      </c>
      <c r="D843">
        <v>238</v>
      </c>
      <c r="E843" t="s">
        <v>63</v>
      </c>
    </row>
    <row r="844" spans="1:5" x14ac:dyDescent="0.35">
      <c r="A844" t="str">
        <f t="shared" si="27"/>
        <v>C:/Users/WThaman/PycharmProjects/usgs/dist/res.volume.1943.lcragage\pytz\zoneinfo\Asia</v>
      </c>
      <c r="B844" t="str">
        <f>HYPERLINK("C:/Users/WThaman/PycharmProjects/usgs/dist/res.volume.1943.lcragage\pytz\zoneinfo\Asia\Katmandu", "Katmandu")</f>
        <v>Katmandu</v>
      </c>
      <c r="D844">
        <v>238</v>
      </c>
      <c r="E844" t="s">
        <v>63</v>
      </c>
    </row>
    <row r="845" spans="1:5" x14ac:dyDescent="0.35">
      <c r="A845" t="str">
        <f t="shared" si="27"/>
        <v>C:/Users/WThaman/PycharmProjects/usgs/dist/res.volume.1943.lcragage\pytz\zoneinfo\Asia</v>
      </c>
      <c r="B845" t="str">
        <f>HYPERLINK("C:/Users/WThaman/PycharmProjects/usgs/dist/res.volume.1943.lcragage\pytz\zoneinfo\Asia\Khandyga", "Khandyga")</f>
        <v>Khandyga</v>
      </c>
      <c r="D845">
        <v>1311</v>
      </c>
      <c r="E845" t="s">
        <v>63</v>
      </c>
    </row>
    <row r="846" spans="1:5" x14ac:dyDescent="0.35">
      <c r="A846" t="str">
        <f t="shared" si="27"/>
        <v>C:/Users/WThaman/PycharmProjects/usgs/dist/res.volume.1943.lcragage\pytz\zoneinfo\Asia</v>
      </c>
      <c r="B846" t="str">
        <f>HYPERLINK("C:/Users/WThaman/PycharmProjects/usgs/dist/res.volume.1943.lcragage\pytz\zoneinfo\Asia\Kolkata", "Kolkata")</f>
        <v>Kolkata</v>
      </c>
      <c r="D846">
        <v>293</v>
      </c>
      <c r="E846" t="s">
        <v>63</v>
      </c>
    </row>
    <row r="847" spans="1:5" x14ac:dyDescent="0.35">
      <c r="A847" t="str">
        <f t="shared" si="27"/>
        <v>C:/Users/WThaman/PycharmProjects/usgs/dist/res.volume.1943.lcragage\pytz\zoneinfo\Asia</v>
      </c>
      <c r="B847" t="str">
        <f>HYPERLINK("C:/Users/WThaman/PycharmProjects/usgs/dist/res.volume.1943.lcragage\pytz\zoneinfo\Asia\Krasnoyarsk", "Krasnoyarsk")</f>
        <v>Krasnoyarsk</v>
      </c>
      <c r="D847">
        <v>1243</v>
      </c>
      <c r="E847" t="s">
        <v>63</v>
      </c>
    </row>
    <row r="848" spans="1:5" x14ac:dyDescent="0.35">
      <c r="A848" t="str">
        <f t="shared" si="27"/>
        <v>C:/Users/WThaman/PycharmProjects/usgs/dist/res.volume.1943.lcragage\pytz\zoneinfo\Asia</v>
      </c>
      <c r="B848" t="str">
        <f>HYPERLINK("C:/Users/WThaman/PycharmProjects/usgs/dist/res.volume.1943.lcragage\pytz\zoneinfo\Asia\Kuala_Lumpur", "Kuala_Lumpur")</f>
        <v>Kuala_Lumpur</v>
      </c>
      <c r="D848">
        <v>424</v>
      </c>
      <c r="E848" t="s">
        <v>63</v>
      </c>
    </row>
    <row r="849" spans="1:5" x14ac:dyDescent="0.35">
      <c r="A849" t="str">
        <f t="shared" si="27"/>
        <v>C:/Users/WThaman/PycharmProjects/usgs/dist/res.volume.1943.lcragage\pytz\zoneinfo\Asia</v>
      </c>
      <c r="B849" t="str">
        <f>HYPERLINK("C:/Users/WThaman/PycharmProjects/usgs/dist/res.volume.1943.lcragage\pytz\zoneinfo\Asia\Kuching", "Kuching")</f>
        <v>Kuching</v>
      </c>
      <c r="D849">
        <v>521</v>
      </c>
      <c r="E849" t="s">
        <v>63</v>
      </c>
    </row>
    <row r="850" spans="1:5" x14ac:dyDescent="0.35">
      <c r="A850" t="str">
        <f t="shared" si="27"/>
        <v>C:/Users/WThaman/PycharmProjects/usgs/dist/res.volume.1943.lcragage\pytz\zoneinfo\Asia</v>
      </c>
      <c r="B850" t="str">
        <f>HYPERLINK("C:/Users/WThaman/PycharmProjects/usgs/dist/res.volume.1943.lcragage\pytz\zoneinfo\Asia\Kuwait", "Kuwait")</f>
        <v>Kuwait</v>
      </c>
      <c r="D850">
        <v>187</v>
      </c>
      <c r="E850" t="s">
        <v>63</v>
      </c>
    </row>
    <row r="851" spans="1:5" x14ac:dyDescent="0.35">
      <c r="A851" t="str">
        <f t="shared" si="27"/>
        <v>C:/Users/WThaman/PycharmProjects/usgs/dist/res.volume.1943.lcragage\pytz\zoneinfo\Asia</v>
      </c>
      <c r="B851" t="str">
        <f>HYPERLINK("C:/Users/WThaman/PycharmProjects/usgs/dist/res.volume.1943.lcragage\pytz\zoneinfo\Asia\Macao", "Macao")</f>
        <v>Macao</v>
      </c>
      <c r="D851">
        <v>755</v>
      </c>
      <c r="E851" t="s">
        <v>63</v>
      </c>
    </row>
    <row r="852" spans="1:5" x14ac:dyDescent="0.35">
      <c r="A852" t="str">
        <f t="shared" si="27"/>
        <v>C:/Users/WThaman/PycharmProjects/usgs/dist/res.volume.1943.lcragage\pytz\zoneinfo\Asia</v>
      </c>
      <c r="B852" t="str">
        <f>HYPERLINK("C:/Users/WThaman/PycharmProjects/usgs/dist/res.volume.1943.lcragage\pytz\zoneinfo\Asia\Macau", "Macau")</f>
        <v>Macau</v>
      </c>
      <c r="D852">
        <v>755</v>
      </c>
      <c r="E852" t="s">
        <v>63</v>
      </c>
    </row>
    <row r="853" spans="1:5" x14ac:dyDescent="0.35">
      <c r="A853" t="str">
        <f t="shared" si="27"/>
        <v>C:/Users/WThaman/PycharmProjects/usgs/dist/res.volume.1943.lcragage\pytz\zoneinfo\Asia</v>
      </c>
      <c r="B853" t="str">
        <f>HYPERLINK("C:/Users/WThaman/PycharmProjects/usgs/dist/res.volume.1943.lcragage\pytz\zoneinfo\Asia\Magadan", "Magadan")</f>
        <v>Magadan</v>
      </c>
      <c r="D853">
        <v>1258</v>
      </c>
      <c r="E853" t="s">
        <v>63</v>
      </c>
    </row>
    <row r="854" spans="1:5" x14ac:dyDescent="0.35">
      <c r="A854" t="str">
        <f t="shared" si="27"/>
        <v>C:/Users/WThaman/PycharmProjects/usgs/dist/res.volume.1943.lcragage\pytz\zoneinfo\Asia</v>
      </c>
      <c r="B854" t="str">
        <f>HYPERLINK("C:/Users/WThaman/PycharmProjects/usgs/dist/res.volume.1943.lcragage\pytz\zoneinfo\Asia\Makassar", "Makassar")</f>
        <v>Makassar</v>
      </c>
      <c r="D854">
        <v>288</v>
      </c>
      <c r="E854" t="s">
        <v>63</v>
      </c>
    </row>
    <row r="855" spans="1:5" x14ac:dyDescent="0.35">
      <c r="A855" t="str">
        <f t="shared" si="27"/>
        <v>C:/Users/WThaman/PycharmProjects/usgs/dist/res.volume.1943.lcragage\pytz\zoneinfo\Asia</v>
      </c>
      <c r="B855" t="str">
        <f>HYPERLINK("C:/Users/WThaman/PycharmProjects/usgs/dist/res.volume.1943.lcragage\pytz\zoneinfo\Asia\Manila", "Manila")</f>
        <v>Manila</v>
      </c>
      <c r="D855">
        <v>367</v>
      </c>
      <c r="E855" t="s">
        <v>63</v>
      </c>
    </row>
    <row r="856" spans="1:5" x14ac:dyDescent="0.35">
      <c r="A856" t="str">
        <f t="shared" si="27"/>
        <v>C:/Users/WThaman/PycharmProjects/usgs/dist/res.volume.1943.lcragage\pytz\zoneinfo\Asia</v>
      </c>
      <c r="B856" t="str">
        <f>HYPERLINK("C:/Users/WThaman/PycharmProjects/usgs/dist/res.volume.1943.lcragage\pytz\zoneinfo\Asia\Muscat", "Muscat")</f>
        <v>Muscat</v>
      </c>
      <c r="D856">
        <v>187</v>
      </c>
      <c r="E856" t="s">
        <v>63</v>
      </c>
    </row>
    <row r="857" spans="1:5" x14ac:dyDescent="0.35">
      <c r="A857" t="str">
        <f t="shared" si="27"/>
        <v>C:/Users/WThaman/PycharmProjects/usgs/dist/res.volume.1943.lcragage\pytz\zoneinfo\Asia</v>
      </c>
      <c r="B857" t="str">
        <f>HYPERLINK("C:/Users/WThaman/PycharmProjects/usgs/dist/res.volume.1943.lcragage\pytz\zoneinfo\Asia\Nicosia", "Nicosia")</f>
        <v>Nicosia</v>
      </c>
      <c r="D857">
        <v>2016</v>
      </c>
      <c r="E857" t="s">
        <v>63</v>
      </c>
    </row>
    <row r="858" spans="1:5" x14ac:dyDescent="0.35">
      <c r="A858" t="str">
        <f t="shared" si="27"/>
        <v>C:/Users/WThaman/PycharmProjects/usgs/dist/res.volume.1943.lcragage\pytz\zoneinfo\Asia</v>
      </c>
      <c r="B858" t="str">
        <f>HYPERLINK("C:/Users/WThaman/PycharmProjects/usgs/dist/res.volume.1943.lcragage\pytz\zoneinfo\Asia\Novokuznetsk", "Novokuznetsk")</f>
        <v>Novokuznetsk</v>
      </c>
      <c r="D858">
        <v>1197</v>
      </c>
      <c r="E858" t="s">
        <v>63</v>
      </c>
    </row>
    <row r="859" spans="1:5" x14ac:dyDescent="0.35">
      <c r="A859" t="str">
        <f t="shared" si="27"/>
        <v>C:/Users/WThaman/PycharmProjects/usgs/dist/res.volume.1943.lcragage\pytz\zoneinfo\Asia</v>
      </c>
      <c r="B859" t="str">
        <f>HYPERLINK("C:/Users/WThaman/PycharmProjects/usgs/dist/res.volume.1943.lcragage\pytz\zoneinfo\Asia\Novosibirsk", "Novosibirsk")</f>
        <v>Novosibirsk</v>
      </c>
      <c r="D859">
        <v>1255</v>
      </c>
      <c r="E859" t="s">
        <v>63</v>
      </c>
    </row>
    <row r="860" spans="1:5" x14ac:dyDescent="0.35">
      <c r="A860" t="str">
        <f t="shared" si="27"/>
        <v>C:/Users/WThaman/PycharmProjects/usgs/dist/res.volume.1943.lcragage\pytz\zoneinfo\Asia</v>
      </c>
      <c r="B860" t="str">
        <f>HYPERLINK("C:/Users/WThaman/PycharmProjects/usgs/dist/res.volume.1943.lcragage\pytz\zoneinfo\Asia\Omsk", "Omsk")</f>
        <v>Omsk</v>
      </c>
      <c r="D860">
        <v>1243</v>
      </c>
      <c r="E860" t="s">
        <v>63</v>
      </c>
    </row>
    <row r="861" spans="1:5" x14ac:dyDescent="0.35">
      <c r="A861" t="str">
        <f t="shared" si="27"/>
        <v>C:/Users/WThaman/PycharmProjects/usgs/dist/res.volume.1943.lcragage\pytz\zoneinfo\Asia</v>
      </c>
      <c r="B861" t="str">
        <f>HYPERLINK("C:/Users/WThaman/PycharmProjects/usgs/dist/res.volume.1943.lcragage\pytz\zoneinfo\Asia\Oral", "Oral")</f>
        <v>Oral</v>
      </c>
      <c r="D861">
        <v>1039</v>
      </c>
      <c r="E861" t="s">
        <v>63</v>
      </c>
    </row>
    <row r="862" spans="1:5" x14ac:dyDescent="0.35">
      <c r="A862" t="str">
        <f t="shared" ref="A862:A895" si="28">HYPERLINK("C:/Users/WThaman/PycharmProjects/usgs/dist/res.volume.1943.lcragage\pytz\zoneinfo\Asia")</f>
        <v>C:/Users/WThaman/PycharmProjects/usgs/dist/res.volume.1943.lcragage\pytz\zoneinfo\Asia</v>
      </c>
      <c r="B862" t="str">
        <f>HYPERLINK("C:/Users/WThaman/PycharmProjects/usgs/dist/res.volume.1943.lcragage\pytz\zoneinfo\Asia\Phnom_Penh", "Phnom_Penh")</f>
        <v>Phnom_Penh</v>
      </c>
      <c r="D862">
        <v>220</v>
      </c>
      <c r="E862" t="s">
        <v>63</v>
      </c>
    </row>
    <row r="863" spans="1:5" x14ac:dyDescent="0.35">
      <c r="A863" t="str">
        <f t="shared" si="28"/>
        <v>C:/Users/WThaman/PycharmProjects/usgs/dist/res.volume.1943.lcragage\pytz\zoneinfo\Asia</v>
      </c>
      <c r="B863" t="str">
        <f>HYPERLINK("C:/Users/WThaman/PycharmProjects/usgs/dist/res.volume.1943.lcragage\pytz\zoneinfo\Asia\Pontianak", "Pontianak")</f>
        <v>Pontianak</v>
      </c>
      <c r="D863">
        <v>395</v>
      </c>
      <c r="E863" t="s">
        <v>63</v>
      </c>
    </row>
    <row r="864" spans="1:5" x14ac:dyDescent="0.35">
      <c r="A864" t="str">
        <f t="shared" si="28"/>
        <v>C:/Users/WThaman/PycharmProjects/usgs/dist/res.volume.1943.lcragage\pytz\zoneinfo\Asia</v>
      </c>
      <c r="B864" t="str">
        <f>HYPERLINK("C:/Users/WThaman/PycharmProjects/usgs/dist/res.volume.1943.lcragage\pytz\zoneinfo\Asia\Pyongyang", "Pyongyang")</f>
        <v>Pyongyang</v>
      </c>
      <c r="D864">
        <v>272</v>
      </c>
      <c r="E864" t="s">
        <v>63</v>
      </c>
    </row>
    <row r="865" spans="1:5" x14ac:dyDescent="0.35">
      <c r="A865" t="str">
        <f t="shared" si="28"/>
        <v>C:/Users/WThaman/PycharmProjects/usgs/dist/res.volume.1943.lcragage\pytz\zoneinfo\Asia</v>
      </c>
      <c r="B865" t="str">
        <f>HYPERLINK("C:/Users/WThaman/PycharmProjects/usgs/dist/res.volume.1943.lcragage\pytz\zoneinfo\Asia\Qatar", "Qatar")</f>
        <v>Qatar</v>
      </c>
      <c r="D865">
        <v>225</v>
      </c>
      <c r="E865" t="s">
        <v>63</v>
      </c>
    </row>
    <row r="866" spans="1:5" x14ac:dyDescent="0.35">
      <c r="A866" t="str">
        <f t="shared" si="28"/>
        <v>C:/Users/WThaman/PycharmProjects/usgs/dist/res.volume.1943.lcragage\pytz\zoneinfo\Asia</v>
      </c>
      <c r="B866" t="str">
        <f>HYPERLINK("C:/Users/WThaman/PycharmProjects/usgs/dist/res.volume.1943.lcragage\pytz\zoneinfo\Asia\Qyzylorda", "Qyzylorda")</f>
        <v>Qyzylorda</v>
      </c>
      <c r="D866">
        <v>1047</v>
      </c>
      <c r="E866" t="s">
        <v>63</v>
      </c>
    </row>
    <row r="867" spans="1:5" x14ac:dyDescent="0.35">
      <c r="A867" t="str">
        <f t="shared" si="28"/>
        <v>C:/Users/WThaman/PycharmProjects/usgs/dist/res.volume.1943.lcragage\pytz\zoneinfo\Asia</v>
      </c>
      <c r="B867" t="str">
        <f>HYPERLINK("C:/Users/WThaman/PycharmProjects/usgs/dist/res.volume.1943.lcragage\pytz\zoneinfo\Asia\Rangoon", "Rangoon")</f>
        <v>Rangoon</v>
      </c>
      <c r="D867">
        <v>297</v>
      </c>
      <c r="E867" t="s">
        <v>63</v>
      </c>
    </row>
    <row r="868" spans="1:5" x14ac:dyDescent="0.35">
      <c r="A868" t="str">
        <f t="shared" si="28"/>
        <v>C:/Users/WThaman/PycharmProjects/usgs/dist/res.volume.1943.lcragage\pytz\zoneinfo\Asia</v>
      </c>
      <c r="B868" t="str">
        <f>HYPERLINK("C:/Users/WThaman/PycharmProjects/usgs/dist/res.volume.1943.lcragage\pytz\zoneinfo\Asia\Riyadh", "Riyadh")</f>
        <v>Riyadh</v>
      </c>
      <c r="D868">
        <v>187</v>
      </c>
      <c r="E868" t="s">
        <v>63</v>
      </c>
    </row>
    <row r="869" spans="1:5" x14ac:dyDescent="0.35">
      <c r="A869" t="str">
        <f t="shared" si="28"/>
        <v>C:/Users/WThaman/PycharmProjects/usgs/dist/res.volume.1943.lcragage\pytz\zoneinfo\Asia</v>
      </c>
      <c r="B869" t="str">
        <f>HYPERLINK("C:/Users/WThaman/PycharmProjects/usgs/dist/res.volume.1943.lcragage\pytz\zoneinfo\Asia\Saigon", "Saigon")</f>
        <v>Saigon</v>
      </c>
      <c r="D869">
        <v>389</v>
      </c>
      <c r="E869" t="s">
        <v>63</v>
      </c>
    </row>
    <row r="870" spans="1:5" x14ac:dyDescent="0.35">
      <c r="A870" t="str">
        <f t="shared" si="28"/>
        <v>C:/Users/WThaman/PycharmProjects/usgs/dist/res.volume.1943.lcragage\pytz\zoneinfo\Asia</v>
      </c>
      <c r="B870" t="str">
        <f>HYPERLINK("C:/Users/WThaman/PycharmProjects/usgs/dist/res.volume.1943.lcragage\pytz\zoneinfo\Asia\Sakhalin", "Sakhalin")</f>
        <v>Sakhalin</v>
      </c>
      <c r="D870">
        <v>1234</v>
      </c>
      <c r="E870" t="s">
        <v>63</v>
      </c>
    </row>
    <row r="871" spans="1:5" x14ac:dyDescent="0.35">
      <c r="A871" t="str">
        <f t="shared" si="28"/>
        <v>C:/Users/WThaman/PycharmProjects/usgs/dist/res.volume.1943.lcragage\pytz\zoneinfo\Asia</v>
      </c>
      <c r="B871" t="str">
        <f>HYPERLINK("C:/Users/WThaman/PycharmProjects/usgs/dist/res.volume.1943.lcragage\pytz\zoneinfo\Asia\Samarkand", "Samarkand")</f>
        <v>Samarkand</v>
      </c>
      <c r="D871">
        <v>619</v>
      </c>
      <c r="E871" t="s">
        <v>63</v>
      </c>
    </row>
    <row r="872" spans="1:5" x14ac:dyDescent="0.35">
      <c r="A872" t="str">
        <f t="shared" si="28"/>
        <v>C:/Users/WThaman/PycharmProjects/usgs/dist/res.volume.1943.lcragage\pytz\zoneinfo\Asia</v>
      </c>
      <c r="B872" t="str">
        <f>HYPERLINK("C:/Users/WThaman/PycharmProjects/usgs/dist/res.volume.1943.lcragage\pytz\zoneinfo\Asia\Seoul", "Seoul")</f>
        <v>Seoul</v>
      </c>
      <c r="D872">
        <v>531</v>
      </c>
      <c r="E872" t="s">
        <v>63</v>
      </c>
    </row>
    <row r="873" spans="1:5" x14ac:dyDescent="0.35">
      <c r="A873" t="str">
        <f t="shared" si="28"/>
        <v>C:/Users/WThaman/PycharmProjects/usgs/dist/res.volume.1943.lcragage\pytz\zoneinfo\Asia</v>
      </c>
      <c r="B873" t="str">
        <f>HYPERLINK("C:/Users/WThaman/PycharmProjects/usgs/dist/res.volume.1943.lcragage\pytz\zoneinfo\Asia\Shanghai", "Shanghai")</f>
        <v>Shanghai</v>
      </c>
      <c r="D873">
        <v>414</v>
      </c>
      <c r="E873" t="s">
        <v>63</v>
      </c>
    </row>
    <row r="874" spans="1:5" x14ac:dyDescent="0.35">
      <c r="A874" t="str">
        <f t="shared" si="28"/>
        <v>C:/Users/WThaman/PycharmProjects/usgs/dist/res.volume.1943.lcragage\pytz\zoneinfo\Asia</v>
      </c>
      <c r="B874" t="str">
        <f>HYPERLINK("C:/Users/WThaman/PycharmProjects/usgs/dist/res.volume.1943.lcragage\pytz\zoneinfo\Asia\Singapore", "Singapore")</f>
        <v>Singapore</v>
      </c>
      <c r="D874">
        <v>424</v>
      </c>
      <c r="E874" t="s">
        <v>63</v>
      </c>
    </row>
    <row r="875" spans="1:5" x14ac:dyDescent="0.35">
      <c r="A875" t="str">
        <f t="shared" si="28"/>
        <v>C:/Users/WThaman/PycharmProjects/usgs/dist/res.volume.1943.lcragage\pytz\zoneinfo\Asia</v>
      </c>
      <c r="B875" t="str">
        <f>HYPERLINK("C:/Users/WThaman/PycharmProjects/usgs/dist/res.volume.1943.lcragage\pytz\zoneinfo\Asia\Srednekolymsk", "Srednekolymsk")</f>
        <v>Srednekolymsk</v>
      </c>
      <c r="D875">
        <v>1244</v>
      </c>
      <c r="E875" t="s">
        <v>63</v>
      </c>
    </row>
    <row r="876" spans="1:5" x14ac:dyDescent="0.35">
      <c r="A876" t="str">
        <f t="shared" si="28"/>
        <v>C:/Users/WThaman/PycharmProjects/usgs/dist/res.volume.1943.lcragage\pytz\zoneinfo\Asia</v>
      </c>
      <c r="B876" t="str">
        <f>HYPERLINK("C:/Users/WThaman/PycharmProjects/usgs/dist/res.volume.1943.lcragage\pytz\zoneinfo\Asia\Taipei", "Taipei")</f>
        <v>Taipei</v>
      </c>
      <c r="D876">
        <v>790</v>
      </c>
      <c r="E876" t="s">
        <v>63</v>
      </c>
    </row>
    <row r="877" spans="1:5" x14ac:dyDescent="0.35">
      <c r="A877" t="str">
        <f t="shared" si="28"/>
        <v>C:/Users/WThaman/PycharmProjects/usgs/dist/res.volume.1943.lcragage\pytz\zoneinfo\Asia</v>
      </c>
      <c r="B877" t="str">
        <f>HYPERLINK("C:/Users/WThaman/PycharmProjects/usgs/dist/res.volume.1943.lcragage\pytz\zoneinfo\Asia\Tashkent", "Tashkent")</f>
        <v>Tashkent</v>
      </c>
      <c r="D877">
        <v>635</v>
      </c>
      <c r="E877" t="s">
        <v>63</v>
      </c>
    </row>
    <row r="878" spans="1:5" x14ac:dyDescent="0.35">
      <c r="A878" t="str">
        <f t="shared" si="28"/>
        <v>C:/Users/WThaman/PycharmProjects/usgs/dist/res.volume.1943.lcragage\pytz\zoneinfo\Asia</v>
      </c>
      <c r="B878" t="str">
        <f>HYPERLINK("C:/Users/WThaman/PycharmProjects/usgs/dist/res.volume.1943.lcragage\pytz\zoneinfo\Asia\Tbilisi", "Tbilisi")</f>
        <v>Tbilisi</v>
      </c>
      <c r="D878">
        <v>1080</v>
      </c>
      <c r="E878" t="s">
        <v>63</v>
      </c>
    </row>
    <row r="879" spans="1:5" x14ac:dyDescent="0.35">
      <c r="A879" t="str">
        <f t="shared" si="28"/>
        <v>C:/Users/WThaman/PycharmProjects/usgs/dist/res.volume.1943.lcragage\pytz\zoneinfo\Asia</v>
      </c>
      <c r="B879" t="str">
        <f>HYPERLINK("C:/Users/WThaman/PycharmProjects/usgs/dist/res.volume.1943.lcragage\pytz\zoneinfo\Asia\Tehran", "Tehran")</f>
        <v>Tehran</v>
      </c>
      <c r="D879">
        <v>1718</v>
      </c>
      <c r="E879" t="s">
        <v>63</v>
      </c>
    </row>
    <row r="880" spans="1:5" x14ac:dyDescent="0.35">
      <c r="A880" t="str">
        <f t="shared" si="28"/>
        <v>C:/Users/WThaman/PycharmProjects/usgs/dist/res.volume.1943.lcragage\pytz\zoneinfo\Asia</v>
      </c>
      <c r="B880" t="str">
        <f>HYPERLINK("C:/Users/WThaman/PycharmProjects/usgs/dist/res.volume.1943.lcragage\pytz\zoneinfo\Asia\Tel_Aviv", "Tel_Aviv")</f>
        <v>Tel_Aviv</v>
      </c>
      <c r="D880">
        <v>2265</v>
      </c>
      <c r="E880" t="s">
        <v>63</v>
      </c>
    </row>
    <row r="881" spans="1:5" x14ac:dyDescent="0.35">
      <c r="A881" t="str">
        <f t="shared" si="28"/>
        <v>C:/Users/WThaman/PycharmProjects/usgs/dist/res.volume.1943.lcragage\pytz\zoneinfo\Asia</v>
      </c>
      <c r="B881" t="str">
        <f>HYPERLINK("C:/Users/WThaman/PycharmProjects/usgs/dist/res.volume.1943.lcragage\pytz\zoneinfo\Asia\Thimbu", "Thimbu")</f>
        <v>Thimbu</v>
      </c>
      <c r="D881">
        <v>229</v>
      </c>
      <c r="E881" t="s">
        <v>63</v>
      </c>
    </row>
    <row r="882" spans="1:5" x14ac:dyDescent="0.35">
      <c r="A882" t="str">
        <f t="shared" si="28"/>
        <v>C:/Users/WThaman/PycharmProjects/usgs/dist/res.volume.1943.lcragage\pytz\zoneinfo\Asia</v>
      </c>
      <c r="B882" t="str">
        <f>HYPERLINK("C:/Users/WThaman/PycharmProjects/usgs/dist/res.volume.1943.lcragage\pytz\zoneinfo\Asia\Thimphu", "Thimphu")</f>
        <v>Thimphu</v>
      </c>
      <c r="D882">
        <v>229</v>
      </c>
      <c r="E882" t="s">
        <v>63</v>
      </c>
    </row>
    <row r="883" spans="1:5" x14ac:dyDescent="0.35">
      <c r="A883" t="str">
        <f t="shared" si="28"/>
        <v>C:/Users/WThaman/PycharmProjects/usgs/dist/res.volume.1943.lcragage\pytz\zoneinfo\Asia</v>
      </c>
      <c r="B883" t="str">
        <f>HYPERLINK("C:/Users/WThaman/PycharmProjects/usgs/dist/res.volume.1943.lcragage\pytz\zoneinfo\Asia\Tokyo", "Tokyo")</f>
        <v>Tokyo</v>
      </c>
      <c r="D883">
        <v>318</v>
      </c>
      <c r="E883" t="s">
        <v>63</v>
      </c>
    </row>
    <row r="884" spans="1:5" x14ac:dyDescent="0.35">
      <c r="A884" t="str">
        <f t="shared" si="28"/>
        <v>C:/Users/WThaman/PycharmProjects/usgs/dist/res.volume.1943.lcragage\pytz\zoneinfo\Asia</v>
      </c>
      <c r="B884" t="str">
        <f>HYPERLINK("C:/Users/WThaman/PycharmProjects/usgs/dist/res.volume.1943.lcragage\pytz\zoneinfo\Asia\Tomsk", "Tomsk")</f>
        <v>Tomsk</v>
      </c>
      <c r="D884">
        <v>1255</v>
      </c>
      <c r="E884" t="s">
        <v>63</v>
      </c>
    </row>
    <row r="885" spans="1:5" x14ac:dyDescent="0.35">
      <c r="A885" t="str">
        <f t="shared" si="28"/>
        <v>C:/Users/WThaman/PycharmProjects/usgs/dist/res.volume.1943.lcragage\pytz\zoneinfo\Asia</v>
      </c>
      <c r="B885" t="str">
        <f>HYPERLINK("C:/Users/WThaman/PycharmProjects/usgs/dist/res.volume.1943.lcragage\pytz\zoneinfo\Asia\Ujung_Pandang", "Ujung_Pandang")</f>
        <v>Ujung_Pandang</v>
      </c>
      <c r="D885">
        <v>288</v>
      </c>
      <c r="E885" t="s">
        <v>63</v>
      </c>
    </row>
    <row r="886" spans="1:5" x14ac:dyDescent="0.35">
      <c r="A886" t="str">
        <f t="shared" si="28"/>
        <v>C:/Users/WThaman/PycharmProjects/usgs/dist/res.volume.1943.lcragage\pytz\zoneinfo\Asia</v>
      </c>
      <c r="B886" t="str">
        <f>HYPERLINK("C:/Users/WThaman/PycharmProjects/usgs/dist/res.volume.1943.lcragage\pytz\zoneinfo\Asia\Ulaanbaatar", "Ulaanbaatar")</f>
        <v>Ulaanbaatar</v>
      </c>
      <c r="D886">
        <v>921</v>
      </c>
      <c r="E886" t="s">
        <v>63</v>
      </c>
    </row>
    <row r="887" spans="1:5" x14ac:dyDescent="0.35">
      <c r="A887" t="str">
        <f t="shared" si="28"/>
        <v>C:/Users/WThaman/PycharmProjects/usgs/dist/res.volume.1943.lcragage\pytz\zoneinfo\Asia</v>
      </c>
      <c r="B887" t="str">
        <f>HYPERLINK("C:/Users/WThaman/PycharmProjects/usgs/dist/res.volume.1943.lcragage\pytz\zoneinfo\Asia\Ulan_Bator", "Ulan_Bator")</f>
        <v>Ulan_Bator</v>
      </c>
      <c r="D887">
        <v>921</v>
      </c>
      <c r="E887" t="s">
        <v>63</v>
      </c>
    </row>
    <row r="888" spans="1:5" x14ac:dyDescent="0.35">
      <c r="A888" t="str">
        <f t="shared" si="28"/>
        <v>C:/Users/WThaman/PycharmProjects/usgs/dist/res.volume.1943.lcragage\pytz\zoneinfo\Asia</v>
      </c>
      <c r="B888" t="str">
        <f>HYPERLINK("C:/Users/WThaman/PycharmProjects/usgs/dist/res.volume.1943.lcragage\pytz\zoneinfo\Asia\Urumqi", "Urumqi")</f>
        <v>Urumqi</v>
      </c>
      <c r="D888">
        <v>187</v>
      </c>
      <c r="E888" t="s">
        <v>63</v>
      </c>
    </row>
    <row r="889" spans="1:5" x14ac:dyDescent="0.35">
      <c r="A889" t="str">
        <f t="shared" si="28"/>
        <v>C:/Users/WThaman/PycharmProjects/usgs/dist/res.volume.1943.lcragage\pytz\zoneinfo\Asia</v>
      </c>
      <c r="B889" t="str">
        <f>HYPERLINK("C:/Users/WThaman/PycharmProjects/usgs/dist/res.volume.1943.lcragage\pytz\zoneinfo\Asia\Ust-Nera", "Ust-Nera")</f>
        <v>Ust-Nera</v>
      </c>
      <c r="D889">
        <v>1290</v>
      </c>
      <c r="E889" t="s">
        <v>63</v>
      </c>
    </row>
    <row r="890" spans="1:5" x14ac:dyDescent="0.35">
      <c r="A890" t="str">
        <f t="shared" si="28"/>
        <v>C:/Users/WThaman/PycharmProjects/usgs/dist/res.volume.1943.lcragage\pytz\zoneinfo\Asia</v>
      </c>
      <c r="B890" t="str">
        <f>HYPERLINK("C:/Users/WThaman/PycharmProjects/usgs/dist/res.volume.1943.lcragage\pytz\zoneinfo\Asia\Vientiane", "Vientiane")</f>
        <v>Vientiane</v>
      </c>
      <c r="D890">
        <v>220</v>
      </c>
      <c r="E890" t="s">
        <v>63</v>
      </c>
    </row>
    <row r="891" spans="1:5" x14ac:dyDescent="0.35">
      <c r="A891" t="str">
        <f t="shared" si="28"/>
        <v>C:/Users/WThaman/PycharmProjects/usgs/dist/res.volume.1943.lcragage\pytz\zoneinfo\Asia</v>
      </c>
      <c r="B891" t="str">
        <f>HYPERLINK("C:/Users/WThaman/PycharmProjects/usgs/dist/res.volume.1943.lcragage\pytz\zoneinfo\Asia\Vladivostok", "Vladivostok")</f>
        <v>Vladivostok</v>
      </c>
      <c r="D891">
        <v>1244</v>
      </c>
      <c r="E891" t="s">
        <v>63</v>
      </c>
    </row>
    <row r="892" spans="1:5" x14ac:dyDescent="0.35">
      <c r="A892" t="str">
        <f t="shared" si="28"/>
        <v>C:/Users/WThaman/PycharmProjects/usgs/dist/res.volume.1943.lcragage\pytz\zoneinfo\Asia</v>
      </c>
      <c r="B892" t="str">
        <f>HYPERLINK("C:/Users/WThaman/PycharmProjects/usgs/dist/res.volume.1943.lcragage\pytz\zoneinfo\Asia\Yakutsk", "Yakutsk")</f>
        <v>Yakutsk</v>
      </c>
      <c r="D892">
        <v>1243</v>
      </c>
      <c r="E892" t="s">
        <v>63</v>
      </c>
    </row>
    <row r="893" spans="1:5" x14ac:dyDescent="0.35">
      <c r="A893" t="str">
        <f t="shared" si="28"/>
        <v>C:/Users/WThaman/PycharmProjects/usgs/dist/res.volume.1943.lcragage\pytz\zoneinfo\Asia</v>
      </c>
      <c r="B893" t="str">
        <f>HYPERLINK("C:/Users/WThaman/PycharmProjects/usgs/dist/res.volume.1943.lcragage\pytz\zoneinfo\Asia\Yangon", "Yangon")</f>
        <v>Yangon</v>
      </c>
      <c r="D893">
        <v>297</v>
      </c>
      <c r="E893" t="s">
        <v>63</v>
      </c>
    </row>
    <row r="894" spans="1:5" x14ac:dyDescent="0.35">
      <c r="A894" t="str">
        <f t="shared" si="28"/>
        <v>C:/Users/WThaman/PycharmProjects/usgs/dist/res.volume.1943.lcragage\pytz\zoneinfo\Asia</v>
      </c>
      <c r="B894" t="str">
        <f>HYPERLINK("C:/Users/WThaman/PycharmProjects/usgs/dist/res.volume.1943.lcragage\pytz\zoneinfo\Asia\Yekaterinburg", "Yekaterinburg")</f>
        <v>Yekaterinburg</v>
      </c>
      <c r="D894">
        <v>1281</v>
      </c>
      <c r="E894" t="s">
        <v>63</v>
      </c>
    </row>
    <row r="895" spans="1:5" x14ac:dyDescent="0.35">
      <c r="A895" t="str">
        <f t="shared" si="28"/>
        <v>C:/Users/WThaman/PycharmProjects/usgs/dist/res.volume.1943.lcragage\pytz\zoneinfo\Asia</v>
      </c>
      <c r="B895" t="str">
        <f>HYPERLINK("C:/Users/WThaman/PycharmProjects/usgs/dist/res.volume.1943.lcragage\pytz\zoneinfo\Asia\Yerevan", "Yerevan")</f>
        <v>Yerevan</v>
      </c>
      <c r="D895">
        <v>1199</v>
      </c>
      <c r="E895" t="s">
        <v>63</v>
      </c>
    </row>
    <row r="896" spans="1:5" x14ac:dyDescent="0.35">
      <c r="A896" t="str">
        <f t="shared" ref="A896:A907" si="29">HYPERLINK("C:/Users/WThaman/PycharmProjects/usgs/dist/res.volume.1943.lcragage\pytz\zoneinfo\Atlantic")</f>
        <v>C:/Users/WThaman/PycharmProjects/usgs/dist/res.volume.1943.lcragage\pytz\zoneinfo\Atlantic</v>
      </c>
      <c r="B896" t="str">
        <f>HYPERLINK("C:/Users/WThaman/PycharmProjects/usgs/dist/res.volume.1943.lcragage\pytz\zoneinfo\Atlantic\Azores", "Azores")</f>
        <v>Azores</v>
      </c>
      <c r="D896">
        <v>3477</v>
      </c>
      <c r="E896" t="s">
        <v>63</v>
      </c>
    </row>
    <row r="897" spans="1:5" x14ac:dyDescent="0.35">
      <c r="A897" t="str">
        <f t="shared" si="29"/>
        <v>C:/Users/WThaman/PycharmProjects/usgs/dist/res.volume.1943.lcragage\pytz\zoneinfo\Atlantic</v>
      </c>
      <c r="B897" t="str">
        <f>HYPERLINK("C:/Users/WThaman/PycharmProjects/usgs/dist/res.volume.1943.lcragage\pytz\zoneinfo\Atlantic\Bermuda", "Bermuda")</f>
        <v>Bermuda</v>
      </c>
      <c r="D897">
        <v>2004</v>
      </c>
      <c r="E897" t="s">
        <v>63</v>
      </c>
    </row>
    <row r="898" spans="1:5" x14ac:dyDescent="0.35">
      <c r="A898" t="str">
        <f t="shared" si="29"/>
        <v>C:/Users/WThaman/PycharmProjects/usgs/dist/res.volume.1943.lcragage\pytz\zoneinfo\Atlantic</v>
      </c>
      <c r="B898" t="str">
        <f>HYPERLINK("C:/Users/WThaman/PycharmProjects/usgs/dist/res.volume.1943.lcragage\pytz\zoneinfo\Atlantic\Canary", "Canary")</f>
        <v>Canary</v>
      </c>
      <c r="D898">
        <v>1911</v>
      </c>
      <c r="E898" t="s">
        <v>63</v>
      </c>
    </row>
    <row r="899" spans="1:5" x14ac:dyDescent="0.35">
      <c r="A899" t="str">
        <f t="shared" si="29"/>
        <v>C:/Users/WThaman/PycharmProjects/usgs/dist/res.volume.1943.lcragage\pytz\zoneinfo\Atlantic</v>
      </c>
      <c r="B899" t="str">
        <f>HYPERLINK("C:/Users/WThaman/PycharmProjects/usgs/dist/res.volume.1943.lcragage\pytz\zoneinfo\Atlantic\Cape_Verde", "Cape_Verde")</f>
        <v>Cape_Verde</v>
      </c>
      <c r="D899">
        <v>268</v>
      </c>
      <c r="E899" t="s">
        <v>63</v>
      </c>
    </row>
    <row r="900" spans="1:5" x14ac:dyDescent="0.35">
      <c r="A900" t="str">
        <f t="shared" si="29"/>
        <v>C:/Users/WThaman/PycharmProjects/usgs/dist/res.volume.1943.lcragage\pytz\zoneinfo\Atlantic</v>
      </c>
      <c r="B900" t="str">
        <f>HYPERLINK("C:/Users/WThaman/PycharmProjects/usgs/dist/res.volume.1943.lcragage\pytz\zoneinfo\Atlantic\Faeroe", "Faeroe")</f>
        <v>Faeroe</v>
      </c>
      <c r="D900">
        <v>1829</v>
      </c>
      <c r="E900" t="s">
        <v>63</v>
      </c>
    </row>
    <row r="901" spans="1:5" x14ac:dyDescent="0.35">
      <c r="A901" t="str">
        <f t="shared" si="29"/>
        <v>C:/Users/WThaman/PycharmProjects/usgs/dist/res.volume.1943.lcragage\pytz\zoneinfo\Atlantic</v>
      </c>
      <c r="B901" t="str">
        <f>HYPERLINK("C:/Users/WThaman/PycharmProjects/usgs/dist/res.volume.1943.lcragage\pytz\zoneinfo\Atlantic\Faroe", "Faroe")</f>
        <v>Faroe</v>
      </c>
      <c r="D901">
        <v>1829</v>
      </c>
      <c r="E901" t="s">
        <v>63</v>
      </c>
    </row>
    <row r="902" spans="1:5" x14ac:dyDescent="0.35">
      <c r="A902" t="str">
        <f t="shared" si="29"/>
        <v>C:/Users/WThaman/PycharmProjects/usgs/dist/res.volume.1943.lcragage\pytz\zoneinfo\Atlantic</v>
      </c>
      <c r="B902" t="str">
        <f>HYPERLINK("C:/Users/WThaman/PycharmProjects/usgs/dist/res.volume.1943.lcragage\pytz\zoneinfo\Atlantic\Jan_Mayen", "Jan_Mayen")</f>
        <v>Jan_Mayen</v>
      </c>
      <c r="D902">
        <v>2251</v>
      </c>
      <c r="E902" t="s">
        <v>63</v>
      </c>
    </row>
    <row r="903" spans="1:5" x14ac:dyDescent="0.35">
      <c r="A903" t="str">
        <f t="shared" si="29"/>
        <v>C:/Users/WThaman/PycharmProjects/usgs/dist/res.volume.1943.lcragage\pytz\zoneinfo\Atlantic</v>
      </c>
      <c r="B903" t="str">
        <f>HYPERLINK("C:/Users/WThaman/PycharmProjects/usgs/dist/res.volume.1943.lcragage\pytz\zoneinfo\Atlantic\Madeira", "Madeira")</f>
        <v>Madeira</v>
      </c>
      <c r="D903">
        <v>3468</v>
      </c>
      <c r="E903" t="s">
        <v>63</v>
      </c>
    </row>
    <row r="904" spans="1:5" x14ac:dyDescent="0.35">
      <c r="A904" t="str">
        <f t="shared" si="29"/>
        <v>C:/Users/WThaman/PycharmProjects/usgs/dist/res.volume.1943.lcragage\pytz\zoneinfo\Atlantic</v>
      </c>
      <c r="B904" t="str">
        <f>HYPERLINK("C:/Users/WThaman/PycharmProjects/usgs/dist/res.volume.1943.lcragage\pytz\zoneinfo\Atlantic\Reykjavik", "Reykjavik")</f>
        <v>Reykjavik</v>
      </c>
      <c r="D904">
        <v>1188</v>
      </c>
      <c r="E904" t="s">
        <v>63</v>
      </c>
    </row>
    <row r="905" spans="1:5" x14ac:dyDescent="0.35">
      <c r="A905" t="str">
        <f t="shared" si="29"/>
        <v>C:/Users/WThaman/PycharmProjects/usgs/dist/res.volume.1943.lcragage\pytz\zoneinfo\Atlantic</v>
      </c>
      <c r="B905" t="str">
        <f>HYPERLINK("C:/Users/WThaman/PycharmProjects/usgs/dist/res.volume.1943.lcragage\pytz\zoneinfo\Atlantic\South_Georgia", "South_Georgia")</f>
        <v>South_Georgia</v>
      </c>
      <c r="D905">
        <v>181</v>
      </c>
      <c r="E905" t="s">
        <v>63</v>
      </c>
    </row>
    <row r="906" spans="1:5" x14ac:dyDescent="0.35">
      <c r="A906" t="str">
        <f t="shared" si="29"/>
        <v>C:/Users/WThaman/PycharmProjects/usgs/dist/res.volume.1943.lcragage\pytz\zoneinfo\Atlantic</v>
      </c>
      <c r="B906" t="str">
        <f>HYPERLINK("C:/Users/WThaman/PycharmProjects/usgs/dist/res.volume.1943.lcragage\pytz\zoneinfo\Atlantic\Stanley", "Stanley")</f>
        <v>Stanley</v>
      </c>
      <c r="D906">
        <v>1251</v>
      </c>
      <c r="E906" t="s">
        <v>63</v>
      </c>
    </row>
    <row r="907" spans="1:5" x14ac:dyDescent="0.35">
      <c r="A907" t="str">
        <f t="shared" si="29"/>
        <v>C:/Users/WThaman/PycharmProjects/usgs/dist/res.volume.1943.lcragage\pytz\zoneinfo\Atlantic</v>
      </c>
      <c r="B907" t="str">
        <f>HYPERLINK("C:/Users/WThaman/PycharmProjects/usgs/dist/res.volume.1943.lcragage\pytz\zoneinfo\Atlantic\St_Helena", "St_Helena")</f>
        <v>St_Helena</v>
      </c>
      <c r="D907">
        <v>170</v>
      </c>
      <c r="E907" t="s">
        <v>63</v>
      </c>
    </row>
    <row r="908" spans="1:5" x14ac:dyDescent="0.35">
      <c r="A908" t="str">
        <f t="shared" ref="A908:A930" si="30">HYPERLINK("C:/Users/WThaman/PycharmProjects/usgs/dist/res.volume.1943.lcragage\pytz\zoneinfo\Australia")</f>
        <v>C:/Users/WThaman/PycharmProjects/usgs/dist/res.volume.1943.lcragage\pytz\zoneinfo\Australia</v>
      </c>
      <c r="B908" t="str">
        <f>HYPERLINK("C:/Users/WThaman/PycharmProjects/usgs/dist/res.volume.1943.lcragage\pytz\zoneinfo\Australia\ACT", "ACT")</f>
        <v>ACT</v>
      </c>
      <c r="D908">
        <v>2223</v>
      </c>
      <c r="E908" t="s">
        <v>63</v>
      </c>
    </row>
    <row r="909" spans="1:5" x14ac:dyDescent="0.35">
      <c r="A909" t="str">
        <f t="shared" si="30"/>
        <v>C:/Users/WThaman/PycharmProjects/usgs/dist/res.volume.1943.lcragage\pytz\zoneinfo\Australia</v>
      </c>
      <c r="B909" t="str">
        <f>HYPERLINK("C:/Users/WThaman/PycharmProjects/usgs/dist/res.volume.1943.lcragage\pytz\zoneinfo\Australia\Adelaide", "Adelaide")</f>
        <v>Adelaide</v>
      </c>
      <c r="D909">
        <v>2238</v>
      </c>
      <c r="E909" t="s">
        <v>63</v>
      </c>
    </row>
    <row r="910" spans="1:5" x14ac:dyDescent="0.35">
      <c r="A910" t="str">
        <f t="shared" si="30"/>
        <v>C:/Users/WThaman/PycharmProjects/usgs/dist/res.volume.1943.lcragage\pytz\zoneinfo\Australia</v>
      </c>
      <c r="B910" t="str">
        <f>HYPERLINK("C:/Users/WThaman/PycharmProjects/usgs/dist/res.volume.1943.lcragage\pytz\zoneinfo\Australia\Brisbane", "Brisbane")</f>
        <v>Brisbane</v>
      </c>
      <c r="D910">
        <v>452</v>
      </c>
      <c r="E910" t="s">
        <v>63</v>
      </c>
    </row>
    <row r="911" spans="1:5" x14ac:dyDescent="0.35">
      <c r="A911" t="str">
        <f t="shared" si="30"/>
        <v>C:/Users/WThaman/PycharmProjects/usgs/dist/res.volume.1943.lcragage\pytz\zoneinfo\Australia</v>
      </c>
      <c r="B911" t="str">
        <f>HYPERLINK("C:/Users/WThaman/PycharmProjects/usgs/dist/res.volume.1943.lcragage\pytz\zoneinfo\Australia\Broken_Hill", "Broken_Hill")</f>
        <v>Broken_Hill</v>
      </c>
      <c r="D911">
        <v>2274</v>
      </c>
      <c r="E911" t="s">
        <v>63</v>
      </c>
    </row>
    <row r="912" spans="1:5" x14ac:dyDescent="0.35">
      <c r="A912" t="str">
        <f t="shared" si="30"/>
        <v>C:/Users/WThaman/PycharmProjects/usgs/dist/res.volume.1943.lcragage\pytz\zoneinfo\Australia</v>
      </c>
      <c r="B912" t="str">
        <f>HYPERLINK("C:/Users/WThaman/PycharmProjects/usgs/dist/res.volume.1943.lcragage\pytz\zoneinfo\Australia\Canberra", "Canberra")</f>
        <v>Canberra</v>
      </c>
      <c r="D912">
        <v>2223</v>
      </c>
      <c r="E912" t="s">
        <v>63</v>
      </c>
    </row>
    <row r="913" spans="1:5" x14ac:dyDescent="0.35">
      <c r="A913" t="str">
        <f t="shared" si="30"/>
        <v>C:/Users/WThaman/PycharmProjects/usgs/dist/res.volume.1943.lcragage\pytz\zoneinfo\Australia</v>
      </c>
      <c r="B913" t="str">
        <f>HYPERLINK("C:/Users/WThaman/PycharmProjects/usgs/dist/res.volume.1943.lcragage\pytz\zoneinfo\Australia\Currie", "Currie")</f>
        <v>Currie</v>
      </c>
      <c r="D913">
        <v>2223</v>
      </c>
      <c r="E913" t="s">
        <v>63</v>
      </c>
    </row>
    <row r="914" spans="1:5" x14ac:dyDescent="0.35">
      <c r="A914" t="str">
        <f t="shared" si="30"/>
        <v>C:/Users/WThaman/PycharmProjects/usgs/dist/res.volume.1943.lcragage\pytz\zoneinfo\Australia</v>
      </c>
      <c r="B914" t="str">
        <f>HYPERLINK("C:/Users/WThaman/PycharmProjects/usgs/dist/res.volume.1943.lcragage\pytz\zoneinfo\Australia\Darwin", "Darwin")</f>
        <v>Darwin</v>
      </c>
      <c r="D914">
        <v>323</v>
      </c>
      <c r="E914" t="s">
        <v>63</v>
      </c>
    </row>
    <row r="915" spans="1:5" x14ac:dyDescent="0.35">
      <c r="A915" t="str">
        <f t="shared" si="30"/>
        <v>C:/Users/WThaman/PycharmProjects/usgs/dist/res.volume.1943.lcragage\pytz\zoneinfo\Australia</v>
      </c>
      <c r="B915" t="str">
        <f>HYPERLINK("C:/Users/WThaman/PycharmProjects/usgs/dist/res.volume.1943.lcragage\pytz\zoneinfo\Australia\Eucla", "Eucla")</f>
        <v>Eucla</v>
      </c>
      <c r="D915">
        <v>503</v>
      </c>
      <c r="E915" t="s">
        <v>63</v>
      </c>
    </row>
    <row r="916" spans="1:5" x14ac:dyDescent="0.35">
      <c r="A916" t="str">
        <f t="shared" si="30"/>
        <v>C:/Users/WThaman/PycharmProjects/usgs/dist/res.volume.1943.lcragage\pytz\zoneinfo\Australia</v>
      </c>
      <c r="B916" t="str">
        <f>HYPERLINK("C:/Users/WThaman/PycharmProjects/usgs/dist/res.volume.1943.lcragage\pytz\zoneinfo\Australia\Hobart", "Hobart")</f>
        <v>Hobart</v>
      </c>
      <c r="D916">
        <v>2335</v>
      </c>
      <c r="E916" t="s">
        <v>63</v>
      </c>
    </row>
    <row r="917" spans="1:5" x14ac:dyDescent="0.35">
      <c r="A917" t="str">
        <f t="shared" si="30"/>
        <v>C:/Users/WThaman/PycharmProjects/usgs/dist/res.volume.1943.lcragage\pytz\zoneinfo\Australia</v>
      </c>
      <c r="B917" t="str">
        <f>HYPERLINK("C:/Users/WThaman/PycharmProjects/usgs/dist/res.volume.1943.lcragage\pytz\zoneinfo\Australia\LHI", "LHI")</f>
        <v>LHI</v>
      </c>
      <c r="D917">
        <v>1889</v>
      </c>
      <c r="E917" t="s">
        <v>63</v>
      </c>
    </row>
    <row r="918" spans="1:5" x14ac:dyDescent="0.35">
      <c r="A918" t="str">
        <f t="shared" si="30"/>
        <v>C:/Users/WThaman/PycharmProjects/usgs/dist/res.volume.1943.lcragage\pytz\zoneinfo\Australia</v>
      </c>
      <c r="B918" t="str">
        <f>HYPERLINK("C:/Users/WThaman/PycharmProjects/usgs/dist/res.volume.1943.lcragage\pytz\zoneinfo\Australia\Lindeman", "Lindeman")</f>
        <v>Lindeman</v>
      </c>
      <c r="D918">
        <v>522</v>
      </c>
      <c r="E918" t="s">
        <v>63</v>
      </c>
    </row>
    <row r="919" spans="1:5" x14ac:dyDescent="0.35">
      <c r="A919" t="str">
        <f t="shared" si="30"/>
        <v>C:/Users/WThaman/PycharmProjects/usgs/dist/res.volume.1943.lcragage\pytz\zoneinfo\Australia</v>
      </c>
      <c r="B919" t="str">
        <f>HYPERLINK("C:/Users/WThaman/PycharmProjects/usgs/dist/res.volume.1943.lcragage\pytz\zoneinfo\Australia\Lord_Howe", "Lord_Howe")</f>
        <v>Lord_Howe</v>
      </c>
      <c r="D919">
        <v>1889</v>
      </c>
      <c r="E919" t="s">
        <v>63</v>
      </c>
    </row>
    <row r="920" spans="1:5" x14ac:dyDescent="0.35">
      <c r="A920" t="str">
        <f t="shared" si="30"/>
        <v>C:/Users/WThaman/PycharmProjects/usgs/dist/res.volume.1943.lcragage\pytz\zoneinfo\Australia</v>
      </c>
      <c r="B920" t="str">
        <f>HYPERLINK("C:/Users/WThaman/PycharmProjects/usgs/dist/res.volume.1943.lcragage\pytz\zoneinfo\Australia\Melbourne", "Melbourne")</f>
        <v>Melbourne</v>
      </c>
      <c r="D920">
        <v>2223</v>
      </c>
      <c r="E920" t="s">
        <v>63</v>
      </c>
    </row>
    <row r="921" spans="1:5" x14ac:dyDescent="0.35">
      <c r="A921" t="str">
        <f t="shared" si="30"/>
        <v>C:/Users/WThaman/PycharmProjects/usgs/dist/res.volume.1943.lcragage\pytz\zoneinfo\Australia</v>
      </c>
      <c r="B921" t="str">
        <f>HYPERLINK("C:/Users/WThaman/PycharmProjects/usgs/dist/res.volume.1943.lcragage\pytz\zoneinfo\Australia\North", "North")</f>
        <v>North</v>
      </c>
      <c r="D921">
        <v>323</v>
      </c>
      <c r="E921" t="s">
        <v>63</v>
      </c>
    </row>
    <row r="922" spans="1:5" x14ac:dyDescent="0.35">
      <c r="A922" t="str">
        <f t="shared" si="30"/>
        <v>C:/Users/WThaman/PycharmProjects/usgs/dist/res.volume.1943.lcragage\pytz\zoneinfo\Australia</v>
      </c>
      <c r="B922" t="str">
        <f>HYPERLINK("C:/Users/WThaman/PycharmProjects/usgs/dist/res.volume.1943.lcragage\pytz\zoneinfo\Australia\NSW", "NSW")</f>
        <v>NSW</v>
      </c>
      <c r="D922">
        <v>2223</v>
      </c>
      <c r="E922" t="s">
        <v>63</v>
      </c>
    </row>
    <row r="923" spans="1:5" x14ac:dyDescent="0.35">
      <c r="A923" t="str">
        <f t="shared" si="30"/>
        <v>C:/Users/WThaman/PycharmProjects/usgs/dist/res.volume.1943.lcragage\pytz\zoneinfo\Australia</v>
      </c>
      <c r="B923" t="str">
        <f>HYPERLINK("C:/Users/WThaman/PycharmProjects/usgs/dist/res.volume.1943.lcragage\pytz\zoneinfo\Australia\Perth", "Perth")</f>
        <v>Perth</v>
      </c>
      <c r="D923">
        <v>479</v>
      </c>
      <c r="E923" t="s">
        <v>63</v>
      </c>
    </row>
    <row r="924" spans="1:5" x14ac:dyDescent="0.35">
      <c r="A924" t="str">
        <f t="shared" si="30"/>
        <v>C:/Users/WThaman/PycharmProjects/usgs/dist/res.volume.1943.lcragage\pytz\zoneinfo\Australia</v>
      </c>
      <c r="B924" t="str">
        <f>HYPERLINK("C:/Users/WThaman/PycharmProjects/usgs/dist/res.volume.1943.lcragage\pytz\zoneinfo\Australia\Queensland", "Queensland")</f>
        <v>Queensland</v>
      </c>
      <c r="D924">
        <v>452</v>
      </c>
      <c r="E924" t="s">
        <v>63</v>
      </c>
    </row>
    <row r="925" spans="1:5" x14ac:dyDescent="0.35">
      <c r="A925" t="str">
        <f t="shared" si="30"/>
        <v>C:/Users/WThaman/PycharmProjects/usgs/dist/res.volume.1943.lcragage\pytz\zoneinfo\Australia</v>
      </c>
      <c r="B925" t="str">
        <f>HYPERLINK("C:/Users/WThaman/PycharmProjects/usgs/dist/res.volume.1943.lcragage\pytz\zoneinfo\Australia\South", "South")</f>
        <v>South</v>
      </c>
      <c r="D925">
        <v>2238</v>
      </c>
      <c r="E925" t="s">
        <v>63</v>
      </c>
    </row>
    <row r="926" spans="1:5" x14ac:dyDescent="0.35">
      <c r="A926" t="str">
        <f t="shared" si="30"/>
        <v>C:/Users/WThaman/PycharmProjects/usgs/dist/res.volume.1943.lcragage\pytz\zoneinfo\Australia</v>
      </c>
      <c r="B926" t="str">
        <f>HYPERLINK("C:/Users/WThaman/PycharmProjects/usgs/dist/res.volume.1943.lcragage\pytz\zoneinfo\Australia\Sydney", "Sydney")</f>
        <v>Sydney</v>
      </c>
      <c r="D926">
        <v>2223</v>
      </c>
      <c r="E926" t="s">
        <v>63</v>
      </c>
    </row>
    <row r="927" spans="1:5" x14ac:dyDescent="0.35">
      <c r="A927" t="str">
        <f t="shared" si="30"/>
        <v>C:/Users/WThaman/PycharmProjects/usgs/dist/res.volume.1943.lcragage\pytz\zoneinfo\Australia</v>
      </c>
      <c r="B927" t="str">
        <f>HYPERLINK("C:/Users/WThaman/PycharmProjects/usgs/dist/res.volume.1943.lcragage\pytz\zoneinfo\Australia\Tasmania", "Tasmania")</f>
        <v>Tasmania</v>
      </c>
      <c r="D927">
        <v>2335</v>
      </c>
      <c r="E927" t="s">
        <v>63</v>
      </c>
    </row>
    <row r="928" spans="1:5" x14ac:dyDescent="0.35">
      <c r="A928" t="str">
        <f t="shared" si="30"/>
        <v>C:/Users/WThaman/PycharmProjects/usgs/dist/res.volume.1943.lcragage\pytz\zoneinfo\Australia</v>
      </c>
      <c r="B928" t="str">
        <f>HYPERLINK("C:/Users/WThaman/PycharmProjects/usgs/dist/res.volume.1943.lcragage\pytz\zoneinfo\Australia\Victoria", "Victoria")</f>
        <v>Victoria</v>
      </c>
      <c r="D928">
        <v>2223</v>
      </c>
      <c r="E928" t="s">
        <v>63</v>
      </c>
    </row>
    <row r="929" spans="1:5" x14ac:dyDescent="0.35">
      <c r="A929" t="str">
        <f t="shared" si="30"/>
        <v>C:/Users/WThaman/PycharmProjects/usgs/dist/res.volume.1943.lcragage\pytz\zoneinfo\Australia</v>
      </c>
      <c r="B929" t="str">
        <f>HYPERLINK("C:/Users/WThaman/PycharmProjects/usgs/dist/res.volume.1943.lcragage\pytz\zoneinfo\Australia\West", "West")</f>
        <v>West</v>
      </c>
      <c r="D929">
        <v>479</v>
      </c>
      <c r="E929" t="s">
        <v>63</v>
      </c>
    </row>
    <row r="930" spans="1:5" x14ac:dyDescent="0.35">
      <c r="A930" t="str">
        <f t="shared" si="30"/>
        <v>C:/Users/WThaman/PycharmProjects/usgs/dist/res.volume.1943.lcragage\pytz\zoneinfo\Australia</v>
      </c>
      <c r="B930" t="str">
        <f>HYPERLINK("C:/Users/WThaman/PycharmProjects/usgs/dist/res.volume.1943.lcragage\pytz\zoneinfo\Australia\Yancowinna", "Yancowinna")</f>
        <v>Yancowinna</v>
      </c>
      <c r="D930">
        <v>2274</v>
      </c>
      <c r="E930" t="s">
        <v>63</v>
      </c>
    </row>
    <row r="931" spans="1:5" x14ac:dyDescent="0.35">
      <c r="A931" t="str">
        <f>HYPERLINK("C:/Users/WThaman/PycharmProjects/usgs/dist/res.volume.1943.lcragage\pytz\zoneinfo\Brazil")</f>
        <v>C:/Users/WThaman/PycharmProjects/usgs/dist/res.volume.1943.lcragage\pytz\zoneinfo\Brazil</v>
      </c>
      <c r="B931" t="str">
        <f>HYPERLINK("C:/Users/WThaman/PycharmProjects/usgs/dist/res.volume.1943.lcragage\pytz\zoneinfo\Brazil\Acre", "Acre")</f>
        <v>Acre</v>
      </c>
      <c r="D931">
        <v>662</v>
      </c>
      <c r="E931" t="s">
        <v>63</v>
      </c>
    </row>
    <row r="932" spans="1:5" x14ac:dyDescent="0.35">
      <c r="A932" t="str">
        <f>HYPERLINK("C:/Users/WThaman/PycharmProjects/usgs/dist/res.volume.1943.lcragage\pytz\zoneinfo\Brazil")</f>
        <v>C:/Users/WThaman/PycharmProjects/usgs/dist/res.volume.1943.lcragage\pytz\zoneinfo\Brazil</v>
      </c>
      <c r="B932" t="str">
        <f>HYPERLINK("C:/Users/WThaman/PycharmProjects/usgs/dist/res.volume.1943.lcragage\pytz\zoneinfo\Brazil\DeNoronha", "DeNoronha")</f>
        <v>DeNoronha</v>
      </c>
      <c r="D932">
        <v>742</v>
      </c>
      <c r="E932" t="s">
        <v>63</v>
      </c>
    </row>
    <row r="933" spans="1:5" x14ac:dyDescent="0.35">
      <c r="A933" t="str">
        <f>HYPERLINK("C:/Users/WThaman/PycharmProjects/usgs/dist/res.volume.1943.lcragage\pytz\zoneinfo\Brazil")</f>
        <v>C:/Users/WThaman/PycharmProjects/usgs/dist/res.volume.1943.lcragage\pytz\zoneinfo\Brazil</v>
      </c>
      <c r="B933" t="str">
        <f>HYPERLINK("C:/Users/WThaman/PycharmProjects/usgs/dist/res.volume.1943.lcragage\pytz\zoneinfo\Brazil\East", "East")</f>
        <v>East</v>
      </c>
      <c r="D933">
        <v>2016</v>
      </c>
      <c r="E933" t="s">
        <v>63</v>
      </c>
    </row>
    <row r="934" spans="1:5" x14ac:dyDescent="0.35">
      <c r="A934" t="str">
        <f>HYPERLINK("C:/Users/WThaman/PycharmProjects/usgs/dist/res.volume.1943.lcragage\pytz\zoneinfo\Brazil")</f>
        <v>C:/Users/WThaman/PycharmProjects/usgs/dist/res.volume.1943.lcragage\pytz\zoneinfo\Brazil</v>
      </c>
      <c r="B934" t="str">
        <f>HYPERLINK("C:/Users/WThaman/PycharmProjects/usgs/dist/res.volume.1943.lcragage\pytz\zoneinfo\Brazil\West", "West")</f>
        <v>West</v>
      </c>
      <c r="D934">
        <v>630</v>
      </c>
      <c r="E934" t="s">
        <v>63</v>
      </c>
    </row>
    <row r="935" spans="1:5" x14ac:dyDescent="0.35">
      <c r="A935" t="str">
        <f t="shared" ref="A935:A943" si="31">HYPERLINK("C:/Users/WThaman/PycharmProjects/usgs/dist/res.volume.1943.lcragage\pytz\zoneinfo\Canada")</f>
        <v>C:/Users/WThaman/PycharmProjects/usgs/dist/res.volume.1943.lcragage\pytz\zoneinfo\Canada</v>
      </c>
      <c r="B935" t="str">
        <f>HYPERLINK("C:/Users/WThaman/PycharmProjects/usgs/dist/res.volume.1943.lcragage\pytz\zoneinfo\Canada\Atlantic", "Atlantic")</f>
        <v>Atlantic</v>
      </c>
      <c r="D935">
        <v>3438</v>
      </c>
      <c r="E935" t="s">
        <v>63</v>
      </c>
    </row>
    <row r="936" spans="1:5" x14ac:dyDescent="0.35">
      <c r="A936" t="str">
        <f t="shared" si="31"/>
        <v>C:/Users/WThaman/PycharmProjects/usgs/dist/res.volume.1943.lcragage\pytz\zoneinfo\Canada</v>
      </c>
      <c r="B936" t="str">
        <f>HYPERLINK("C:/Users/WThaman/PycharmProjects/usgs/dist/res.volume.1943.lcragage\pytz\zoneinfo\Canada\Central", "Central")</f>
        <v>Central</v>
      </c>
      <c r="D936">
        <v>2891</v>
      </c>
      <c r="E936" t="s">
        <v>63</v>
      </c>
    </row>
    <row r="937" spans="1:5" x14ac:dyDescent="0.35">
      <c r="A937" t="str">
        <f t="shared" si="31"/>
        <v>C:/Users/WThaman/PycharmProjects/usgs/dist/res.volume.1943.lcragage\pytz\zoneinfo\Canada</v>
      </c>
      <c r="B937" t="str">
        <f>HYPERLINK("C:/Users/WThaman/PycharmProjects/usgs/dist/res.volume.1943.lcragage\pytz\zoneinfo\Canada\East-Saskatchewan", "East-Saskatchewan")</f>
        <v>East-Saskatchewan</v>
      </c>
      <c r="D937">
        <v>994</v>
      </c>
      <c r="E937" t="s">
        <v>63</v>
      </c>
    </row>
    <row r="938" spans="1:5" x14ac:dyDescent="0.35">
      <c r="A938" t="str">
        <f t="shared" si="31"/>
        <v>C:/Users/WThaman/PycharmProjects/usgs/dist/res.volume.1943.lcragage\pytz\zoneinfo\Canada</v>
      </c>
      <c r="B938" t="str">
        <f>HYPERLINK("C:/Users/WThaman/PycharmProjects/usgs/dist/res.volume.1943.lcragage\pytz\zoneinfo\Canada\Eastern", "Eastern")</f>
        <v>Eastern</v>
      </c>
      <c r="D938">
        <v>3503</v>
      </c>
      <c r="E938" t="s">
        <v>63</v>
      </c>
    </row>
    <row r="939" spans="1:5" x14ac:dyDescent="0.35">
      <c r="A939" t="str">
        <f t="shared" si="31"/>
        <v>C:/Users/WThaman/PycharmProjects/usgs/dist/res.volume.1943.lcragage\pytz\zoneinfo\Canada</v>
      </c>
      <c r="B939" t="str">
        <f>HYPERLINK("C:/Users/WThaman/PycharmProjects/usgs/dist/res.volume.1943.lcragage\pytz\zoneinfo\Canada\Mountain", "Mountain")</f>
        <v>Mountain</v>
      </c>
      <c r="D939">
        <v>2402</v>
      </c>
      <c r="E939" t="s">
        <v>63</v>
      </c>
    </row>
    <row r="940" spans="1:5" x14ac:dyDescent="0.35">
      <c r="A940" t="str">
        <f t="shared" si="31"/>
        <v>C:/Users/WThaman/PycharmProjects/usgs/dist/res.volume.1943.lcragage\pytz\zoneinfo\Canada</v>
      </c>
      <c r="B940" t="str">
        <f>HYPERLINK("C:/Users/WThaman/PycharmProjects/usgs/dist/res.volume.1943.lcragage\pytz\zoneinfo\Canada\Newfoundland", "Newfoundland")</f>
        <v>Newfoundland</v>
      </c>
      <c r="D940">
        <v>3664</v>
      </c>
      <c r="E940" t="s">
        <v>63</v>
      </c>
    </row>
    <row r="941" spans="1:5" x14ac:dyDescent="0.35">
      <c r="A941" t="str">
        <f t="shared" si="31"/>
        <v>C:/Users/WThaman/PycharmProjects/usgs/dist/res.volume.1943.lcragage\pytz\zoneinfo\Canada</v>
      </c>
      <c r="B941" t="str">
        <f>HYPERLINK("C:/Users/WThaman/PycharmProjects/usgs/dist/res.volume.1943.lcragage\pytz\zoneinfo\Canada\Pacific", "Pacific")</f>
        <v>Pacific</v>
      </c>
      <c r="D941">
        <v>2901</v>
      </c>
      <c r="E941" t="s">
        <v>63</v>
      </c>
    </row>
    <row r="942" spans="1:5" x14ac:dyDescent="0.35">
      <c r="A942" t="str">
        <f t="shared" si="31"/>
        <v>C:/Users/WThaman/PycharmProjects/usgs/dist/res.volume.1943.lcragage\pytz\zoneinfo\Canada</v>
      </c>
      <c r="B942" t="str">
        <f>HYPERLINK("C:/Users/WThaman/PycharmProjects/usgs/dist/res.volume.1943.lcragage\pytz\zoneinfo\Canada\Saskatchewan", "Saskatchewan")</f>
        <v>Saskatchewan</v>
      </c>
      <c r="D942">
        <v>994</v>
      </c>
      <c r="E942" t="s">
        <v>63</v>
      </c>
    </row>
    <row r="943" spans="1:5" x14ac:dyDescent="0.35">
      <c r="A943" t="str">
        <f t="shared" si="31"/>
        <v>C:/Users/WThaman/PycharmProjects/usgs/dist/res.volume.1943.lcragage\pytz\zoneinfo\Canada</v>
      </c>
      <c r="B943" t="str">
        <f>HYPERLINK("C:/Users/WThaman/PycharmProjects/usgs/dist/res.volume.1943.lcragage\pytz\zoneinfo\Canada\Yukon", "Yukon")</f>
        <v>Yukon</v>
      </c>
      <c r="D943">
        <v>2093</v>
      </c>
      <c r="E943" t="s">
        <v>63</v>
      </c>
    </row>
    <row r="944" spans="1:5" x14ac:dyDescent="0.35">
      <c r="A944" t="str">
        <f>HYPERLINK("C:/Users/WThaman/PycharmProjects/usgs/dist/res.volume.1943.lcragage\pytz\zoneinfo\Chile")</f>
        <v>C:/Users/WThaman/PycharmProjects/usgs/dist/res.volume.1943.lcragage\pytz\zoneinfo\Chile</v>
      </c>
      <c r="B944" t="str">
        <f>HYPERLINK("C:/Users/WThaman/PycharmProjects/usgs/dist/res.volume.1943.lcragage\pytz\zoneinfo\Chile\Continental", "Continental")</f>
        <v>Continental</v>
      </c>
      <c r="D944">
        <v>2538</v>
      </c>
      <c r="E944" t="s">
        <v>63</v>
      </c>
    </row>
    <row r="945" spans="1:5" x14ac:dyDescent="0.35">
      <c r="A945" t="str">
        <f>HYPERLINK("C:/Users/WThaman/PycharmProjects/usgs/dist/res.volume.1943.lcragage\pytz\zoneinfo\Chile")</f>
        <v>C:/Users/WThaman/PycharmProjects/usgs/dist/res.volume.1943.lcragage\pytz\zoneinfo\Chile</v>
      </c>
      <c r="B945" t="str">
        <f>HYPERLINK("C:/Users/WThaman/PycharmProjects/usgs/dist/res.volume.1943.lcragage\pytz\zoneinfo\Chile\EasterIsland", "EasterIsland")</f>
        <v>EasterIsland</v>
      </c>
      <c r="D945">
        <v>2242</v>
      </c>
      <c r="E945" t="s">
        <v>63</v>
      </c>
    </row>
    <row r="946" spans="1:5" x14ac:dyDescent="0.35">
      <c r="A946" t="str">
        <f t="shared" ref="A946:A980" si="32">HYPERLINK("C:/Users/WThaman/PycharmProjects/usgs/dist/res.volume.1943.lcragage\pytz\zoneinfo\Etc")</f>
        <v>C:/Users/WThaman/PycharmProjects/usgs/dist/res.volume.1943.lcragage\pytz\zoneinfo\Etc</v>
      </c>
      <c r="B946" t="str">
        <f>HYPERLINK("C:/Users/WThaman/PycharmProjects/usgs/dist/res.volume.1943.lcragage\pytz\zoneinfo\Etc\GMT", "GMT")</f>
        <v>GMT</v>
      </c>
      <c r="D946">
        <v>127</v>
      </c>
      <c r="E946" t="s">
        <v>63</v>
      </c>
    </row>
    <row r="947" spans="1:5" x14ac:dyDescent="0.35">
      <c r="A947" t="str">
        <f t="shared" si="32"/>
        <v>C:/Users/WThaman/PycharmProjects/usgs/dist/res.volume.1943.lcragage\pytz\zoneinfo\Etc</v>
      </c>
      <c r="B947" t="str">
        <f>HYPERLINK("C:/Users/WThaman/PycharmProjects/usgs/dist/res.volume.1943.lcragage\pytz\zoneinfo\Etc\GMT+0", "GMT+0")</f>
        <v>GMT+0</v>
      </c>
      <c r="D947">
        <v>127</v>
      </c>
      <c r="E947" t="s">
        <v>63</v>
      </c>
    </row>
    <row r="948" spans="1:5" x14ac:dyDescent="0.35">
      <c r="A948" t="str">
        <f t="shared" si="32"/>
        <v>C:/Users/WThaman/PycharmProjects/usgs/dist/res.volume.1943.lcragage\pytz\zoneinfo\Etc</v>
      </c>
      <c r="B948" t="str">
        <f>HYPERLINK("C:/Users/WThaman/PycharmProjects/usgs/dist/res.volume.1943.lcragage\pytz\zoneinfo\Etc\GMT+1", "GMT+1")</f>
        <v>GMT+1</v>
      </c>
      <c r="D948">
        <v>148</v>
      </c>
      <c r="E948" t="s">
        <v>63</v>
      </c>
    </row>
    <row r="949" spans="1:5" x14ac:dyDescent="0.35">
      <c r="A949" t="str">
        <f t="shared" si="32"/>
        <v>C:/Users/WThaman/PycharmProjects/usgs/dist/res.volume.1943.lcragage\pytz\zoneinfo\Etc</v>
      </c>
      <c r="B949" t="str">
        <f>HYPERLINK("C:/Users/WThaman/PycharmProjects/usgs/dist/res.volume.1943.lcragage\pytz\zoneinfo\Etc\GMT+10", "GMT+10")</f>
        <v>GMT+10</v>
      </c>
      <c r="D949">
        <v>149</v>
      </c>
      <c r="E949" t="s">
        <v>63</v>
      </c>
    </row>
    <row r="950" spans="1:5" x14ac:dyDescent="0.35">
      <c r="A950" t="str">
        <f t="shared" si="32"/>
        <v>C:/Users/WThaman/PycharmProjects/usgs/dist/res.volume.1943.lcragage\pytz\zoneinfo\Etc</v>
      </c>
      <c r="B950" t="str">
        <f>HYPERLINK("C:/Users/WThaman/PycharmProjects/usgs/dist/res.volume.1943.lcragage\pytz\zoneinfo\Etc\GMT+11", "GMT+11")</f>
        <v>GMT+11</v>
      </c>
      <c r="D950">
        <v>149</v>
      </c>
      <c r="E950" t="s">
        <v>63</v>
      </c>
    </row>
    <row r="951" spans="1:5" x14ac:dyDescent="0.35">
      <c r="A951" t="str">
        <f t="shared" si="32"/>
        <v>C:/Users/WThaman/PycharmProjects/usgs/dist/res.volume.1943.lcragage\pytz\zoneinfo\Etc</v>
      </c>
      <c r="B951" t="str">
        <f>HYPERLINK("C:/Users/WThaman/PycharmProjects/usgs/dist/res.volume.1943.lcragage\pytz\zoneinfo\Etc\GMT+12", "GMT+12")</f>
        <v>GMT+12</v>
      </c>
      <c r="D951">
        <v>149</v>
      </c>
      <c r="E951" t="s">
        <v>63</v>
      </c>
    </row>
    <row r="952" spans="1:5" x14ac:dyDescent="0.35">
      <c r="A952" t="str">
        <f t="shared" si="32"/>
        <v>C:/Users/WThaman/PycharmProjects/usgs/dist/res.volume.1943.lcragage\pytz\zoneinfo\Etc</v>
      </c>
      <c r="B952" t="str">
        <f>HYPERLINK("C:/Users/WThaman/PycharmProjects/usgs/dist/res.volume.1943.lcragage\pytz\zoneinfo\Etc\GMT+2", "GMT+2")</f>
        <v>GMT+2</v>
      </c>
      <c r="D952">
        <v>148</v>
      </c>
      <c r="E952" t="s">
        <v>63</v>
      </c>
    </row>
    <row r="953" spans="1:5" x14ac:dyDescent="0.35">
      <c r="A953" t="str">
        <f t="shared" si="32"/>
        <v>C:/Users/WThaman/PycharmProjects/usgs/dist/res.volume.1943.lcragage\pytz\zoneinfo\Etc</v>
      </c>
      <c r="B953" t="str">
        <f>HYPERLINK("C:/Users/WThaman/PycharmProjects/usgs/dist/res.volume.1943.lcragage\pytz\zoneinfo\Etc\GMT+3", "GMT+3")</f>
        <v>GMT+3</v>
      </c>
      <c r="D953">
        <v>148</v>
      </c>
      <c r="E953" t="s">
        <v>63</v>
      </c>
    </row>
    <row r="954" spans="1:5" x14ac:dyDescent="0.35">
      <c r="A954" t="str">
        <f t="shared" si="32"/>
        <v>C:/Users/WThaman/PycharmProjects/usgs/dist/res.volume.1943.lcragage\pytz\zoneinfo\Etc</v>
      </c>
      <c r="B954" t="str">
        <f>HYPERLINK("C:/Users/WThaman/PycharmProjects/usgs/dist/res.volume.1943.lcragage\pytz\zoneinfo\Etc\GMT+4", "GMT+4")</f>
        <v>GMT+4</v>
      </c>
      <c r="D954">
        <v>148</v>
      </c>
      <c r="E954" t="s">
        <v>63</v>
      </c>
    </row>
    <row r="955" spans="1:5" x14ac:dyDescent="0.35">
      <c r="A955" t="str">
        <f t="shared" si="32"/>
        <v>C:/Users/WThaman/PycharmProjects/usgs/dist/res.volume.1943.lcragage\pytz\zoneinfo\Etc</v>
      </c>
      <c r="B955" t="str">
        <f>HYPERLINK("C:/Users/WThaman/PycharmProjects/usgs/dist/res.volume.1943.lcragage\pytz\zoneinfo\Etc\GMT+5", "GMT+5")</f>
        <v>GMT+5</v>
      </c>
      <c r="D955">
        <v>148</v>
      </c>
      <c r="E955" t="s">
        <v>63</v>
      </c>
    </row>
    <row r="956" spans="1:5" x14ac:dyDescent="0.35">
      <c r="A956" t="str">
        <f t="shared" si="32"/>
        <v>C:/Users/WThaman/PycharmProjects/usgs/dist/res.volume.1943.lcragage\pytz\zoneinfo\Etc</v>
      </c>
      <c r="B956" t="str">
        <f>HYPERLINK("C:/Users/WThaman/PycharmProjects/usgs/dist/res.volume.1943.lcragage\pytz\zoneinfo\Etc\GMT+6", "GMT+6")</f>
        <v>GMT+6</v>
      </c>
      <c r="D956">
        <v>148</v>
      </c>
      <c r="E956" t="s">
        <v>63</v>
      </c>
    </row>
    <row r="957" spans="1:5" x14ac:dyDescent="0.35">
      <c r="A957" t="str">
        <f t="shared" si="32"/>
        <v>C:/Users/WThaman/PycharmProjects/usgs/dist/res.volume.1943.lcragage\pytz\zoneinfo\Etc</v>
      </c>
      <c r="B957" t="str">
        <f>HYPERLINK("C:/Users/WThaman/PycharmProjects/usgs/dist/res.volume.1943.lcragage\pytz\zoneinfo\Etc\GMT+7", "GMT+7")</f>
        <v>GMT+7</v>
      </c>
      <c r="D957">
        <v>148</v>
      </c>
      <c r="E957" t="s">
        <v>63</v>
      </c>
    </row>
    <row r="958" spans="1:5" x14ac:dyDescent="0.35">
      <c r="A958" t="str">
        <f t="shared" si="32"/>
        <v>C:/Users/WThaman/PycharmProjects/usgs/dist/res.volume.1943.lcragage\pytz\zoneinfo\Etc</v>
      </c>
      <c r="B958" t="str">
        <f>HYPERLINK("C:/Users/WThaman/PycharmProjects/usgs/dist/res.volume.1943.lcragage\pytz\zoneinfo\Etc\GMT+8", "GMT+8")</f>
        <v>GMT+8</v>
      </c>
      <c r="D958">
        <v>148</v>
      </c>
      <c r="E958" t="s">
        <v>63</v>
      </c>
    </row>
    <row r="959" spans="1:5" x14ac:dyDescent="0.35">
      <c r="A959" t="str">
        <f t="shared" si="32"/>
        <v>C:/Users/WThaman/PycharmProjects/usgs/dist/res.volume.1943.lcragage\pytz\zoneinfo\Etc</v>
      </c>
      <c r="B959" t="str">
        <f>HYPERLINK("C:/Users/WThaman/PycharmProjects/usgs/dist/res.volume.1943.lcragage\pytz\zoneinfo\Etc\GMT+9", "GMT+9")</f>
        <v>GMT+9</v>
      </c>
      <c r="D959">
        <v>148</v>
      </c>
      <c r="E959" t="s">
        <v>63</v>
      </c>
    </row>
    <row r="960" spans="1:5" x14ac:dyDescent="0.35">
      <c r="A960" t="str">
        <f t="shared" si="32"/>
        <v>C:/Users/WThaman/PycharmProjects/usgs/dist/res.volume.1943.lcragage\pytz\zoneinfo\Etc</v>
      </c>
      <c r="B960" t="str">
        <f>HYPERLINK("C:/Users/WThaman/PycharmProjects/usgs/dist/res.volume.1943.lcragage\pytz\zoneinfo\Etc\GMT-0", "GMT-0")</f>
        <v>GMT-0</v>
      </c>
      <c r="D960">
        <v>127</v>
      </c>
      <c r="E960" t="s">
        <v>63</v>
      </c>
    </row>
    <row r="961" spans="1:5" x14ac:dyDescent="0.35">
      <c r="A961" t="str">
        <f t="shared" si="32"/>
        <v>C:/Users/WThaman/PycharmProjects/usgs/dist/res.volume.1943.lcragage\pytz\zoneinfo\Etc</v>
      </c>
      <c r="B961" t="str">
        <f>HYPERLINK("C:/Users/WThaman/PycharmProjects/usgs/dist/res.volume.1943.lcragage\pytz\zoneinfo\Etc\GMT-1", "GMT-1")</f>
        <v>GMT-1</v>
      </c>
      <c r="D961">
        <v>149</v>
      </c>
      <c r="E961" t="s">
        <v>63</v>
      </c>
    </row>
    <row r="962" spans="1:5" x14ac:dyDescent="0.35">
      <c r="A962" t="str">
        <f t="shared" si="32"/>
        <v>C:/Users/WThaman/PycharmProjects/usgs/dist/res.volume.1943.lcragage\pytz\zoneinfo\Etc</v>
      </c>
      <c r="B962" t="str">
        <f>HYPERLINK("C:/Users/WThaman/PycharmProjects/usgs/dist/res.volume.1943.lcragage\pytz\zoneinfo\Etc\GMT-10", "GMT-10")</f>
        <v>GMT-10</v>
      </c>
      <c r="D962">
        <v>150</v>
      </c>
      <c r="E962" t="s">
        <v>63</v>
      </c>
    </row>
    <row r="963" spans="1:5" x14ac:dyDescent="0.35">
      <c r="A963" t="str">
        <f t="shared" si="32"/>
        <v>C:/Users/WThaman/PycharmProjects/usgs/dist/res.volume.1943.lcragage\pytz\zoneinfo\Etc</v>
      </c>
      <c r="B963" t="str">
        <f>HYPERLINK("C:/Users/WThaman/PycharmProjects/usgs/dist/res.volume.1943.lcragage\pytz\zoneinfo\Etc\GMT-11", "GMT-11")</f>
        <v>GMT-11</v>
      </c>
      <c r="D963">
        <v>150</v>
      </c>
      <c r="E963" t="s">
        <v>63</v>
      </c>
    </row>
    <row r="964" spans="1:5" x14ac:dyDescent="0.35">
      <c r="A964" t="str">
        <f t="shared" si="32"/>
        <v>C:/Users/WThaman/PycharmProjects/usgs/dist/res.volume.1943.lcragage\pytz\zoneinfo\Etc</v>
      </c>
      <c r="B964" t="str">
        <f>HYPERLINK("C:/Users/WThaman/PycharmProjects/usgs/dist/res.volume.1943.lcragage\pytz\zoneinfo\Etc\GMT-12", "GMT-12")</f>
        <v>GMT-12</v>
      </c>
      <c r="D964">
        <v>150</v>
      </c>
      <c r="E964" t="s">
        <v>63</v>
      </c>
    </row>
    <row r="965" spans="1:5" x14ac:dyDescent="0.35">
      <c r="A965" t="str">
        <f t="shared" si="32"/>
        <v>C:/Users/WThaman/PycharmProjects/usgs/dist/res.volume.1943.lcragage\pytz\zoneinfo\Etc</v>
      </c>
      <c r="B965" t="str">
        <f>HYPERLINK("C:/Users/WThaman/PycharmProjects/usgs/dist/res.volume.1943.lcragage\pytz\zoneinfo\Etc\GMT-13", "GMT-13")</f>
        <v>GMT-13</v>
      </c>
      <c r="D965">
        <v>150</v>
      </c>
      <c r="E965" t="s">
        <v>63</v>
      </c>
    </row>
    <row r="966" spans="1:5" x14ac:dyDescent="0.35">
      <c r="A966" t="str">
        <f t="shared" si="32"/>
        <v>C:/Users/WThaman/PycharmProjects/usgs/dist/res.volume.1943.lcragage\pytz\zoneinfo\Etc</v>
      </c>
      <c r="B966" t="str">
        <f>HYPERLINK("C:/Users/WThaman/PycharmProjects/usgs/dist/res.volume.1943.lcragage\pytz\zoneinfo\Etc\GMT-14", "GMT-14")</f>
        <v>GMT-14</v>
      </c>
      <c r="D966">
        <v>150</v>
      </c>
      <c r="E966" t="s">
        <v>63</v>
      </c>
    </row>
    <row r="967" spans="1:5" x14ac:dyDescent="0.35">
      <c r="A967" t="str">
        <f t="shared" si="32"/>
        <v>C:/Users/WThaman/PycharmProjects/usgs/dist/res.volume.1943.lcragage\pytz\zoneinfo\Etc</v>
      </c>
      <c r="B967" t="str">
        <f>HYPERLINK("C:/Users/WThaman/PycharmProjects/usgs/dist/res.volume.1943.lcragage\pytz\zoneinfo\Etc\GMT-2", "GMT-2")</f>
        <v>GMT-2</v>
      </c>
      <c r="D967">
        <v>149</v>
      </c>
      <c r="E967" t="s">
        <v>63</v>
      </c>
    </row>
    <row r="968" spans="1:5" x14ac:dyDescent="0.35">
      <c r="A968" t="str">
        <f t="shared" si="32"/>
        <v>C:/Users/WThaman/PycharmProjects/usgs/dist/res.volume.1943.lcragage\pytz\zoneinfo\Etc</v>
      </c>
      <c r="B968" t="str">
        <f>HYPERLINK("C:/Users/WThaman/PycharmProjects/usgs/dist/res.volume.1943.lcragage\pytz\zoneinfo\Etc\GMT-3", "GMT-3")</f>
        <v>GMT-3</v>
      </c>
      <c r="D968">
        <v>149</v>
      </c>
      <c r="E968" t="s">
        <v>63</v>
      </c>
    </row>
    <row r="969" spans="1:5" x14ac:dyDescent="0.35">
      <c r="A969" t="str">
        <f t="shared" si="32"/>
        <v>C:/Users/WThaman/PycharmProjects/usgs/dist/res.volume.1943.lcragage\pytz\zoneinfo\Etc</v>
      </c>
      <c r="B969" t="str">
        <f>HYPERLINK("C:/Users/WThaman/PycharmProjects/usgs/dist/res.volume.1943.lcragage\pytz\zoneinfo\Etc\GMT-4", "GMT-4")</f>
        <v>GMT-4</v>
      </c>
      <c r="D969">
        <v>149</v>
      </c>
      <c r="E969" t="s">
        <v>63</v>
      </c>
    </row>
    <row r="970" spans="1:5" x14ac:dyDescent="0.35">
      <c r="A970" t="str">
        <f t="shared" si="32"/>
        <v>C:/Users/WThaman/PycharmProjects/usgs/dist/res.volume.1943.lcragage\pytz\zoneinfo\Etc</v>
      </c>
      <c r="B970" t="str">
        <f>HYPERLINK("C:/Users/WThaman/PycharmProjects/usgs/dist/res.volume.1943.lcragage\pytz\zoneinfo\Etc\GMT-5", "GMT-5")</f>
        <v>GMT-5</v>
      </c>
      <c r="D970">
        <v>149</v>
      </c>
      <c r="E970" t="s">
        <v>63</v>
      </c>
    </row>
    <row r="971" spans="1:5" x14ac:dyDescent="0.35">
      <c r="A971" t="str">
        <f t="shared" si="32"/>
        <v>C:/Users/WThaman/PycharmProjects/usgs/dist/res.volume.1943.lcragage\pytz\zoneinfo\Etc</v>
      </c>
      <c r="B971" t="str">
        <f>HYPERLINK("C:/Users/WThaman/PycharmProjects/usgs/dist/res.volume.1943.lcragage\pytz\zoneinfo\Etc\GMT-6", "GMT-6")</f>
        <v>GMT-6</v>
      </c>
      <c r="D971">
        <v>149</v>
      </c>
      <c r="E971" t="s">
        <v>63</v>
      </c>
    </row>
    <row r="972" spans="1:5" x14ac:dyDescent="0.35">
      <c r="A972" t="str">
        <f t="shared" si="32"/>
        <v>C:/Users/WThaman/PycharmProjects/usgs/dist/res.volume.1943.lcragage\pytz\zoneinfo\Etc</v>
      </c>
      <c r="B972" t="str">
        <f>HYPERLINK("C:/Users/WThaman/PycharmProjects/usgs/dist/res.volume.1943.lcragage\pytz\zoneinfo\Etc\GMT-7", "GMT-7")</f>
        <v>GMT-7</v>
      </c>
      <c r="D972">
        <v>149</v>
      </c>
      <c r="E972" t="s">
        <v>63</v>
      </c>
    </row>
    <row r="973" spans="1:5" x14ac:dyDescent="0.35">
      <c r="A973" t="str">
        <f t="shared" si="32"/>
        <v>C:/Users/WThaman/PycharmProjects/usgs/dist/res.volume.1943.lcragage\pytz\zoneinfo\Etc</v>
      </c>
      <c r="B973" t="str">
        <f>HYPERLINK("C:/Users/WThaman/PycharmProjects/usgs/dist/res.volume.1943.lcragage\pytz\zoneinfo\Etc\GMT-8", "GMT-8")</f>
        <v>GMT-8</v>
      </c>
      <c r="D973">
        <v>149</v>
      </c>
      <c r="E973" t="s">
        <v>63</v>
      </c>
    </row>
    <row r="974" spans="1:5" x14ac:dyDescent="0.35">
      <c r="A974" t="str">
        <f t="shared" si="32"/>
        <v>C:/Users/WThaman/PycharmProjects/usgs/dist/res.volume.1943.lcragage\pytz\zoneinfo\Etc</v>
      </c>
      <c r="B974" t="str">
        <f>HYPERLINK("C:/Users/WThaman/PycharmProjects/usgs/dist/res.volume.1943.lcragage\pytz\zoneinfo\Etc\GMT-9", "GMT-9")</f>
        <v>GMT-9</v>
      </c>
      <c r="D974">
        <v>149</v>
      </c>
      <c r="E974" t="s">
        <v>63</v>
      </c>
    </row>
    <row r="975" spans="1:5" x14ac:dyDescent="0.35">
      <c r="A975" t="str">
        <f t="shared" si="32"/>
        <v>C:/Users/WThaman/PycharmProjects/usgs/dist/res.volume.1943.lcragage\pytz\zoneinfo\Etc</v>
      </c>
      <c r="B975" t="str">
        <f>HYPERLINK("C:/Users/WThaman/PycharmProjects/usgs/dist/res.volume.1943.lcragage\pytz\zoneinfo\Etc\GMT0", "GMT0")</f>
        <v>GMT0</v>
      </c>
      <c r="D975">
        <v>127</v>
      </c>
      <c r="E975" t="s">
        <v>63</v>
      </c>
    </row>
    <row r="976" spans="1:5" x14ac:dyDescent="0.35">
      <c r="A976" t="str">
        <f t="shared" si="32"/>
        <v>C:/Users/WThaman/PycharmProjects/usgs/dist/res.volume.1943.lcragage\pytz\zoneinfo\Etc</v>
      </c>
      <c r="B976" t="str">
        <f>HYPERLINK("C:/Users/WThaman/PycharmProjects/usgs/dist/res.volume.1943.lcragage\pytz\zoneinfo\Etc\Greenwich", "Greenwich")</f>
        <v>Greenwich</v>
      </c>
      <c r="D976">
        <v>127</v>
      </c>
      <c r="E976" t="s">
        <v>63</v>
      </c>
    </row>
    <row r="977" spans="1:5" x14ac:dyDescent="0.35">
      <c r="A977" t="str">
        <f t="shared" si="32"/>
        <v>C:/Users/WThaman/PycharmProjects/usgs/dist/res.volume.1943.lcragage\pytz\zoneinfo\Etc</v>
      </c>
      <c r="B977" t="str">
        <f>HYPERLINK("C:/Users/WThaman/PycharmProjects/usgs/dist/res.volume.1943.lcragage\pytz\zoneinfo\Etc\UCT", "UCT")</f>
        <v>UCT</v>
      </c>
      <c r="D977">
        <v>127</v>
      </c>
      <c r="E977" t="s">
        <v>63</v>
      </c>
    </row>
    <row r="978" spans="1:5" x14ac:dyDescent="0.35">
      <c r="A978" t="str">
        <f t="shared" si="32"/>
        <v>C:/Users/WThaman/PycharmProjects/usgs/dist/res.volume.1943.lcragage\pytz\zoneinfo\Etc</v>
      </c>
      <c r="B978" t="str">
        <f>HYPERLINK("C:/Users/WThaman/PycharmProjects/usgs/dist/res.volume.1943.lcragage\pytz\zoneinfo\Etc\Universal", "Universal")</f>
        <v>Universal</v>
      </c>
      <c r="D978">
        <v>127</v>
      </c>
      <c r="E978" t="s">
        <v>63</v>
      </c>
    </row>
    <row r="979" spans="1:5" x14ac:dyDescent="0.35">
      <c r="A979" t="str">
        <f t="shared" si="32"/>
        <v>C:/Users/WThaman/PycharmProjects/usgs/dist/res.volume.1943.lcragage\pytz\zoneinfo\Etc</v>
      </c>
      <c r="B979" t="str">
        <f>HYPERLINK("C:/Users/WThaman/PycharmProjects/usgs/dist/res.volume.1943.lcragage\pytz\zoneinfo\Etc\UTC", "UTC")</f>
        <v>UTC</v>
      </c>
      <c r="D979">
        <v>127</v>
      </c>
      <c r="E979" t="s">
        <v>63</v>
      </c>
    </row>
    <row r="980" spans="1:5" x14ac:dyDescent="0.35">
      <c r="A980" t="str">
        <f t="shared" si="32"/>
        <v>C:/Users/WThaman/PycharmProjects/usgs/dist/res.volume.1943.lcragage\pytz\zoneinfo\Etc</v>
      </c>
      <c r="B980" t="str">
        <f>HYPERLINK("C:/Users/WThaman/PycharmProjects/usgs/dist/res.volume.1943.lcragage\pytz\zoneinfo\Etc\Zulu", "Zulu")</f>
        <v>Zulu</v>
      </c>
      <c r="D980">
        <v>127</v>
      </c>
      <c r="E980" t="s">
        <v>63</v>
      </c>
    </row>
    <row r="981" spans="1:5" x14ac:dyDescent="0.35">
      <c r="A981" t="str">
        <f t="shared" ref="A981:A1012" si="33">HYPERLINK("C:/Users/WThaman/PycharmProjects/usgs/dist/res.volume.1943.lcragage\pytz\zoneinfo\Europe")</f>
        <v>C:/Users/WThaman/PycharmProjects/usgs/dist/res.volume.1943.lcragage\pytz\zoneinfo\Europe</v>
      </c>
      <c r="B981" t="str">
        <f>HYPERLINK("C:/Users/WThaman/PycharmProjects/usgs/dist/res.volume.1943.lcragage\pytz\zoneinfo\Europe\Amsterdam", "Amsterdam")</f>
        <v>Amsterdam</v>
      </c>
      <c r="D981">
        <v>2949</v>
      </c>
      <c r="E981" t="s">
        <v>63</v>
      </c>
    </row>
    <row r="982" spans="1:5" x14ac:dyDescent="0.35">
      <c r="A982" t="str">
        <f t="shared" si="33"/>
        <v>C:/Users/WThaman/PycharmProjects/usgs/dist/res.volume.1943.lcragage\pytz\zoneinfo\Europe</v>
      </c>
      <c r="B982" t="str">
        <f>HYPERLINK("C:/Users/WThaman/PycharmProjects/usgs/dist/res.volume.1943.lcragage\pytz\zoneinfo\Europe\Andorra", "Andorra")</f>
        <v>Andorra</v>
      </c>
      <c r="D982">
        <v>1751</v>
      </c>
      <c r="E982" t="s">
        <v>63</v>
      </c>
    </row>
    <row r="983" spans="1:5" x14ac:dyDescent="0.35">
      <c r="A983" t="str">
        <f t="shared" si="33"/>
        <v>C:/Users/WThaman/PycharmProjects/usgs/dist/res.volume.1943.lcragage\pytz\zoneinfo\Europe</v>
      </c>
      <c r="B983" t="str">
        <f>HYPERLINK("C:/Users/WThaman/PycharmProjects/usgs/dist/res.volume.1943.lcragage\pytz\zoneinfo\Europe\Astrakhan", "Astrakhan")</f>
        <v>Astrakhan</v>
      </c>
      <c r="D983">
        <v>1197</v>
      </c>
      <c r="E983" t="s">
        <v>63</v>
      </c>
    </row>
    <row r="984" spans="1:5" x14ac:dyDescent="0.35">
      <c r="A984" t="str">
        <f t="shared" si="33"/>
        <v>C:/Users/WThaman/PycharmProjects/usgs/dist/res.volume.1943.lcragage\pytz\zoneinfo\Europe</v>
      </c>
      <c r="B984" t="str">
        <f>HYPERLINK("C:/Users/WThaman/PycharmProjects/usgs/dist/res.volume.1943.lcragage\pytz\zoneinfo\Europe\Athens", "Athens")</f>
        <v>Athens</v>
      </c>
      <c r="D984">
        <v>2271</v>
      </c>
      <c r="E984" t="s">
        <v>63</v>
      </c>
    </row>
    <row r="985" spans="1:5" x14ac:dyDescent="0.35">
      <c r="A985" t="str">
        <f t="shared" si="33"/>
        <v>C:/Users/WThaman/PycharmProjects/usgs/dist/res.volume.1943.lcragage\pytz\zoneinfo\Europe</v>
      </c>
      <c r="B985" t="str">
        <f>HYPERLINK("C:/Users/WThaman/PycharmProjects/usgs/dist/res.volume.1943.lcragage\pytz\zoneinfo\Europe\Belfast", "Belfast")</f>
        <v>Belfast</v>
      </c>
      <c r="D985">
        <v>3687</v>
      </c>
      <c r="E985" t="s">
        <v>63</v>
      </c>
    </row>
    <row r="986" spans="1:5" x14ac:dyDescent="0.35">
      <c r="A986" t="str">
        <f t="shared" si="33"/>
        <v>C:/Users/WThaman/PycharmProjects/usgs/dist/res.volume.1943.lcragage\pytz\zoneinfo\Europe</v>
      </c>
      <c r="B986" t="str">
        <f>HYPERLINK("C:/Users/WThaman/PycharmProjects/usgs/dist/res.volume.1943.lcragage\pytz\zoneinfo\Europe\Belgrade", "Belgrade")</f>
        <v>Belgrade</v>
      </c>
      <c r="D986">
        <v>1957</v>
      </c>
      <c r="E986" t="s">
        <v>63</v>
      </c>
    </row>
    <row r="987" spans="1:5" x14ac:dyDescent="0.35">
      <c r="A987" t="str">
        <f t="shared" si="33"/>
        <v>C:/Users/WThaman/PycharmProjects/usgs/dist/res.volume.1943.lcragage\pytz\zoneinfo\Europe</v>
      </c>
      <c r="B987" t="str">
        <f>HYPERLINK("C:/Users/WThaman/PycharmProjects/usgs/dist/res.volume.1943.lcragage\pytz\zoneinfo\Europe\Berlin", "Berlin")</f>
        <v>Berlin</v>
      </c>
      <c r="D987">
        <v>2335</v>
      </c>
      <c r="E987" t="s">
        <v>63</v>
      </c>
    </row>
    <row r="988" spans="1:5" x14ac:dyDescent="0.35">
      <c r="A988" t="str">
        <f t="shared" si="33"/>
        <v>C:/Users/WThaman/PycharmProjects/usgs/dist/res.volume.1943.lcragage\pytz\zoneinfo\Europe</v>
      </c>
      <c r="B988" t="str">
        <f>HYPERLINK("C:/Users/WThaman/PycharmProjects/usgs/dist/res.volume.1943.lcragage\pytz\zoneinfo\Europe\Bratislava", "Bratislava")</f>
        <v>Bratislava</v>
      </c>
      <c r="D988">
        <v>2272</v>
      </c>
      <c r="E988" t="s">
        <v>63</v>
      </c>
    </row>
    <row r="989" spans="1:5" x14ac:dyDescent="0.35">
      <c r="A989" t="str">
        <f t="shared" si="33"/>
        <v>C:/Users/WThaman/PycharmProjects/usgs/dist/res.volume.1943.lcragage\pytz\zoneinfo\Europe</v>
      </c>
      <c r="B989" t="str">
        <f>HYPERLINK("C:/Users/WThaman/PycharmProjects/usgs/dist/res.volume.1943.lcragage\pytz\zoneinfo\Europe\Brussels", "Brussels")</f>
        <v>Brussels</v>
      </c>
      <c r="D989">
        <v>2970</v>
      </c>
      <c r="E989" t="s">
        <v>63</v>
      </c>
    </row>
    <row r="990" spans="1:5" x14ac:dyDescent="0.35">
      <c r="A990" t="str">
        <f t="shared" si="33"/>
        <v>C:/Users/WThaman/PycharmProjects/usgs/dist/res.volume.1943.lcragage\pytz\zoneinfo\Europe</v>
      </c>
      <c r="B990" t="str">
        <f>HYPERLINK("C:/Users/WThaman/PycharmProjects/usgs/dist/res.volume.1943.lcragage\pytz\zoneinfo\Europe\Bucharest", "Bucharest")</f>
        <v>Bucharest</v>
      </c>
      <c r="D990">
        <v>2221</v>
      </c>
      <c r="E990" t="s">
        <v>63</v>
      </c>
    </row>
    <row r="991" spans="1:5" x14ac:dyDescent="0.35">
      <c r="A991" t="str">
        <f t="shared" si="33"/>
        <v>C:/Users/WThaman/PycharmProjects/usgs/dist/res.volume.1943.lcragage\pytz\zoneinfo\Europe</v>
      </c>
      <c r="B991" t="str">
        <f>HYPERLINK("C:/Users/WThaman/PycharmProjects/usgs/dist/res.volume.1943.lcragage\pytz\zoneinfo\Europe\Budapest", "Budapest")</f>
        <v>Budapest</v>
      </c>
      <c r="D991">
        <v>2405</v>
      </c>
      <c r="E991" t="s">
        <v>63</v>
      </c>
    </row>
    <row r="992" spans="1:5" x14ac:dyDescent="0.35">
      <c r="A992" t="str">
        <f t="shared" si="33"/>
        <v>C:/Users/WThaman/PycharmProjects/usgs/dist/res.volume.1943.lcragage\pytz\zoneinfo\Europe</v>
      </c>
      <c r="B992" t="str">
        <f>HYPERLINK("C:/Users/WThaman/PycharmProjects/usgs/dist/res.volume.1943.lcragage\pytz\zoneinfo\Europe\Busingen", "Busingen")</f>
        <v>Busingen</v>
      </c>
      <c r="D992">
        <v>1918</v>
      </c>
      <c r="E992" t="s">
        <v>63</v>
      </c>
    </row>
    <row r="993" spans="1:5" x14ac:dyDescent="0.35">
      <c r="A993" t="str">
        <f t="shared" si="33"/>
        <v>C:/Users/WThaman/PycharmProjects/usgs/dist/res.volume.1943.lcragage\pytz\zoneinfo\Europe</v>
      </c>
      <c r="B993" t="str">
        <f>HYPERLINK("C:/Users/WThaman/PycharmProjects/usgs/dist/res.volume.1943.lcragage\pytz\zoneinfo\Europe\Chisinau", "Chisinau")</f>
        <v>Chisinau</v>
      </c>
      <c r="D993">
        <v>2445</v>
      </c>
      <c r="E993" t="s">
        <v>63</v>
      </c>
    </row>
    <row r="994" spans="1:5" x14ac:dyDescent="0.35">
      <c r="A994" t="str">
        <f t="shared" si="33"/>
        <v>C:/Users/WThaman/PycharmProjects/usgs/dist/res.volume.1943.lcragage\pytz\zoneinfo\Europe</v>
      </c>
      <c r="B994" t="str">
        <f>HYPERLINK("C:/Users/WThaman/PycharmProjects/usgs/dist/res.volume.1943.lcragage\pytz\zoneinfo\Europe\Copenhagen", "Copenhagen")</f>
        <v>Copenhagen</v>
      </c>
      <c r="D994">
        <v>2160</v>
      </c>
      <c r="E994" t="s">
        <v>63</v>
      </c>
    </row>
    <row r="995" spans="1:5" x14ac:dyDescent="0.35">
      <c r="A995" t="str">
        <f t="shared" si="33"/>
        <v>C:/Users/WThaman/PycharmProjects/usgs/dist/res.volume.1943.lcragage\pytz\zoneinfo\Europe</v>
      </c>
      <c r="B995" t="str">
        <f>HYPERLINK("C:/Users/WThaman/PycharmProjects/usgs/dist/res.volume.1943.lcragage\pytz\zoneinfo\Europe\Dublin", "Dublin")</f>
        <v>Dublin</v>
      </c>
      <c r="D995">
        <v>3559</v>
      </c>
      <c r="E995" t="s">
        <v>63</v>
      </c>
    </row>
    <row r="996" spans="1:5" x14ac:dyDescent="0.35">
      <c r="A996" t="str">
        <f t="shared" si="33"/>
        <v>C:/Users/WThaman/PycharmProjects/usgs/dist/res.volume.1943.lcragage\pytz\zoneinfo\Europe</v>
      </c>
      <c r="B996" t="str">
        <f>HYPERLINK("C:/Users/WThaman/PycharmProjects/usgs/dist/res.volume.1943.lcragage\pytz\zoneinfo\Europe\Gibraltar", "Gibraltar")</f>
        <v>Gibraltar</v>
      </c>
      <c r="D996">
        <v>3061</v>
      </c>
      <c r="E996" t="s">
        <v>63</v>
      </c>
    </row>
    <row r="997" spans="1:5" x14ac:dyDescent="0.35">
      <c r="A997" t="str">
        <f t="shared" si="33"/>
        <v>C:/Users/WThaman/PycharmProjects/usgs/dist/res.volume.1943.lcragage\pytz\zoneinfo\Europe</v>
      </c>
      <c r="B997" t="str">
        <f>HYPERLINK("C:/Users/WThaman/PycharmProjects/usgs/dist/res.volume.1943.lcragage\pytz\zoneinfo\Europe\Guernsey", "Guernsey")</f>
        <v>Guernsey</v>
      </c>
      <c r="D997">
        <v>3687</v>
      </c>
      <c r="E997" t="s">
        <v>63</v>
      </c>
    </row>
    <row r="998" spans="1:5" x14ac:dyDescent="0.35">
      <c r="A998" t="str">
        <f t="shared" si="33"/>
        <v>C:/Users/WThaman/PycharmProjects/usgs/dist/res.volume.1943.lcragage\pytz\zoneinfo\Europe</v>
      </c>
      <c r="B998" t="str">
        <f>HYPERLINK("C:/Users/WThaman/PycharmProjects/usgs/dist/res.volume.1943.lcragage\pytz\zoneinfo\Europe\Helsinki", "Helsinki")</f>
        <v>Helsinki</v>
      </c>
      <c r="D998">
        <v>1909</v>
      </c>
      <c r="E998" t="s">
        <v>63</v>
      </c>
    </row>
    <row r="999" spans="1:5" x14ac:dyDescent="0.35">
      <c r="A999" t="str">
        <f t="shared" si="33"/>
        <v>C:/Users/WThaman/PycharmProjects/usgs/dist/res.volume.1943.lcragage\pytz\zoneinfo\Europe</v>
      </c>
      <c r="B999" t="str">
        <f>HYPERLINK("C:/Users/WThaman/PycharmProjects/usgs/dist/res.volume.1943.lcragage\pytz\zoneinfo\Europe\Isle_of_Man", "Isle_of_Man")</f>
        <v>Isle_of_Man</v>
      </c>
      <c r="D999">
        <v>3687</v>
      </c>
      <c r="E999" t="s">
        <v>63</v>
      </c>
    </row>
    <row r="1000" spans="1:5" x14ac:dyDescent="0.35">
      <c r="A1000" t="str">
        <f t="shared" si="33"/>
        <v>C:/Users/WThaman/PycharmProjects/usgs/dist/res.volume.1943.lcragage\pytz\zoneinfo\Europe</v>
      </c>
      <c r="B1000" t="str">
        <f>HYPERLINK("C:/Users/WThaman/PycharmProjects/usgs/dist/res.volume.1943.lcragage\pytz\zoneinfo\Europe\Istanbul", "Istanbul")</f>
        <v>Istanbul</v>
      </c>
      <c r="D1000">
        <v>2166</v>
      </c>
      <c r="E1000" t="s">
        <v>63</v>
      </c>
    </row>
    <row r="1001" spans="1:5" x14ac:dyDescent="0.35">
      <c r="A1001" t="str">
        <f t="shared" si="33"/>
        <v>C:/Users/WThaman/PycharmProjects/usgs/dist/res.volume.1943.lcragage\pytz\zoneinfo\Europe</v>
      </c>
      <c r="B1001" t="str">
        <f>HYPERLINK("C:/Users/WThaman/PycharmProjects/usgs/dist/res.volume.1943.lcragage\pytz\zoneinfo\Europe\Jersey", "Jersey")</f>
        <v>Jersey</v>
      </c>
      <c r="D1001">
        <v>3687</v>
      </c>
      <c r="E1001" t="s">
        <v>63</v>
      </c>
    </row>
    <row r="1002" spans="1:5" x14ac:dyDescent="0.35">
      <c r="A1002" t="str">
        <f t="shared" si="33"/>
        <v>C:/Users/WThaman/PycharmProjects/usgs/dist/res.volume.1943.lcragage\pytz\zoneinfo\Europe</v>
      </c>
      <c r="B1002" t="str">
        <f>HYPERLINK("C:/Users/WThaman/PycharmProjects/usgs/dist/res.volume.1943.lcragage\pytz\zoneinfo\Europe\Kaliningrad", "Kaliningrad")</f>
        <v>Kaliningrad</v>
      </c>
      <c r="D1002">
        <v>1518</v>
      </c>
      <c r="E1002" t="s">
        <v>63</v>
      </c>
    </row>
    <row r="1003" spans="1:5" x14ac:dyDescent="0.35">
      <c r="A1003" t="str">
        <f t="shared" si="33"/>
        <v>C:/Users/WThaman/PycharmProjects/usgs/dist/res.volume.1943.lcragage\pytz\zoneinfo\Europe</v>
      </c>
      <c r="B1003" t="str">
        <f>HYPERLINK("C:/Users/WThaman/PycharmProjects/usgs/dist/res.volume.1943.lcragage\pytz\zoneinfo\Europe\Kiev", "Kiev")</f>
        <v>Kiev</v>
      </c>
      <c r="D1003">
        <v>2097</v>
      </c>
      <c r="E1003" t="s">
        <v>63</v>
      </c>
    </row>
    <row r="1004" spans="1:5" x14ac:dyDescent="0.35">
      <c r="A1004" t="str">
        <f t="shared" si="33"/>
        <v>C:/Users/WThaman/PycharmProjects/usgs/dist/res.volume.1943.lcragage\pytz\zoneinfo\Europe</v>
      </c>
      <c r="B1004" t="str">
        <f>HYPERLINK("C:/Users/WThaman/PycharmProjects/usgs/dist/res.volume.1943.lcragage\pytz\zoneinfo\Europe\Kirov", "Kirov")</f>
        <v>Kirov</v>
      </c>
      <c r="D1004">
        <v>1167</v>
      </c>
      <c r="E1004" t="s">
        <v>63</v>
      </c>
    </row>
    <row r="1005" spans="1:5" x14ac:dyDescent="0.35">
      <c r="A1005" t="str">
        <f t="shared" si="33"/>
        <v>C:/Users/WThaman/PycharmProjects/usgs/dist/res.volume.1943.lcragage\pytz\zoneinfo\Europe</v>
      </c>
      <c r="B1005" t="str">
        <f>HYPERLINK("C:/Users/WThaman/PycharmProjects/usgs/dist/res.volume.1943.lcragage\pytz\zoneinfo\Europe\Lisbon", "Lisbon")</f>
        <v>Lisbon</v>
      </c>
      <c r="D1005">
        <v>3453</v>
      </c>
      <c r="E1005" t="s">
        <v>63</v>
      </c>
    </row>
    <row r="1006" spans="1:5" x14ac:dyDescent="0.35">
      <c r="A1006" t="str">
        <f t="shared" si="33"/>
        <v>C:/Users/WThaman/PycharmProjects/usgs/dist/res.volume.1943.lcragage\pytz\zoneinfo\Europe</v>
      </c>
      <c r="B1006" t="str">
        <f>HYPERLINK("C:/Users/WThaman/PycharmProjects/usgs/dist/res.volume.1943.lcragage\pytz\zoneinfo\Europe\Ljubljana", "Ljubljana")</f>
        <v>Ljubljana</v>
      </c>
      <c r="D1006">
        <v>1957</v>
      </c>
      <c r="E1006" t="s">
        <v>63</v>
      </c>
    </row>
    <row r="1007" spans="1:5" x14ac:dyDescent="0.35">
      <c r="A1007" t="str">
        <f t="shared" si="33"/>
        <v>C:/Users/WThaman/PycharmProjects/usgs/dist/res.volume.1943.lcragage\pytz\zoneinfo\Europe</v>
      </c>
      <c r="B1007" t="str">
        <f>HYPERLINK("C:/Users/WThaman/PycharmProjects/usgs/dist/res.volume.1943.lcragage\pytz\zoneinfo\Europe\London", "London")</f>
        <v>London</v>
      </c>
      <c r="D1007">
        <v>3687</v>
      </c>
      <c r="E1007" t="s">
        <v>63</v>
      </c>
    </row>
    <row r="1008" spans="1:5" x14ac:dyDescent="0.35">
      <c r="A1008" t="str">
        <f t="shared" si="33"/>
        <v>C:/Users/WThaman/PycharmProjects/usgs/dist/res.volume.1943.lcragage\pytz\zoneinfo\Europe</v>
      </c>
      <c r="B1008" t="str">
        <f>HYPERLINK("C:/Users/WThaman/PycharmProjects/usgs/dist/res.volume.1943.lcragage\pytz\zoneinfo\Europe\Luxembourg", "Luxembourg")</f>
        <v>Luxembourg</v>
      </c>
      <c r="D1008">
        <v>2974</v>
      </c>
      <c r="E1008" t="s">
        <v>63</v>
      </c>
    </row>
    <row r="1009" spans="1:5" x14ac:dyDescent="0.35">
      <c r="A1009" t="str">
        <f t="shared" si="33"/>
        <v>C:/Users/WThaman/PycharmProjects/usgs/dist/res.volume.1943.lcragage\pytz\zoneinfo\Europe</v>
      </c>
      <c r="B1009" t="str">
        <f>HYPERLINK("C:/Users/WThaman/PycharmProjects/usgs/dist/res.volume.1943.lcragage\pytz\zoneinfo\Europe\Madrid", "Madrid")</f>
        <v>Madrid</v>
      </c>
      <c r="D1009">
        <v>2637</v>
      </c>
      <c r="E1009" t="s">
        <v>63</v>
      </c>
    </row>
    <row r="1010" spans="1:5" x14ac:dyDescent="0.35">
      <c r="A1010" t="str">
        <f t="shared" si="33"/>
        <v>C:/Users/WThaman/PycharmProjects/usgs/dist/res.volume.1943.lcragage\pytz\zoneinfo\Europe</v>
      </c>
      <c r="B1010" t="str">
        <f>HYPERLINK("C:/Users/WThaman/PycharmProjects/usgs/dist/res.volume.1943.lcragage\pytz\zoneinfo\Europe\Malta", "Malta")</f>
        <v>Malta</v>
      </c>
      <c r="D1010">
        <v>2629</v>
      </c>
      <c r="E1010" t="s">
        <v>63</v>
      </c>
    </row>
    <row r="1011" spans="1:5" x14ac:dyDescent="0.35">
      <c r="A1011" t="str">
        <f t="shared" si="33"/>
        <v>C:/Users/WThaman/PycharmProjects/usgs/dist/res.volume.1943.lcragage\pytz\zoneinfo\Europe</v>
      </c>
      <c r="B1011" t="str">
        <f>HYPERLINK("C:/Users/WThaman/PycharmProjects/usgs/dist/res.volume.1943.lcragage\pytz\zoneinfo\Europe\Mariehamn", "Mariehamn")</f>
        <v>Mariehamn</v>
      </c>
      <c r="D1011">
        <v>1909</v>
      </c>
      <c r="E1011" t="s">
        <v>63</v>
      </c>
    </row>
    <row r="1012" spans="1:5" x14ac:dyDescent="0.35">
      <c r="A1012" t="str">
        <f t="shared" si="33"/>
        <v>C:/Users/WThaman/PycharmProjects/usgs/dist/res.volume.1943.lcragage\pytz\zoneinfo\Europe</v>
      </c>
      <c r="B1012" t="str">
        <f>HYPERLINK("C:/Users/WThaman/PycharmProjects/usgs/dist/res.volume.1943.lcragage\pytz\zoneinfo\Europe\Minsk", "Minsk")</f>
        <v>Minsk</v>
      </c>
      <c r="D1012">
        <v>1370</v>
      </c>
      <c r="E1012" t="s">
        <v>63</v>
      </c>
    </row>
    <row r="1013" spans="1:5" x14ac:dyDescent="0.35">
      <c r="A1013" t="str">
        <f t="shared" ref="A1013:A1043" si="34">HYPERLINK("C:/Users/WThaman/PycharmProjects/usgs/dist/res.volume.1943.lcragage\pytz\zoneinfo\Europe")</f>
        <v>C:/Users/WThaman/PycharmProjects/usgs/dist/res.volume.1943.lcragage\pytz\zoneinfo\Europe</v>
      </c>
      <c r="B1013" t="str">
        <f>HYPERLINK("C:/Users/WThaman/PycharmProjects/usgs/dist/res.volume.1943.lcragage\pytz\zoneinfo\Europe\Monaco", "Monaco")</f>
        <v>Monaco</v>
      </c>
      <c r="D1013">
        <v>2953</v>
      </c>
      <c r="E1013" t="s">
        <v>63</v>
      </c>
    </row>
    <row r="1014" spans="1:5" x14ac:dyDescent="0.35">
      <c r="A1014" t="str">
        <f t="shared" si="34"/>
        <v>C:/Users/WThaman/PycharmProjects/usgs/dist/res.volume.1943.lcragage\pytz\zoneinfo\Europe</v>
      </c>
      <c r="B1014" t="str">
        <f>HYPERLINK("C:/Users/WThaman/PycharmProjects/usgs/dist/res.volume.1943.lcragage\pytz\zoneinfo\Europe\Moscow", "Moscow")</f>
        <v>Moscow</v>
      </c>
      <c r="D1014">
        <v>1544</v>
      </c>
      <c r="E1014" t="s">
        <v>63</v>
      </c>
    </row>
    <row r="1015" spans="1:5" x14ac:dyDescent="0.35">
      <c r="A1015" t="str">
        <f t="shared" si="34"/>
        <v>C:/Users/WThaman/PycharmProjects/usgs/dist/res.volume.1943.lcragage\pytz\zoneinfo\Europe</v>
      </c>
      <c r="B1015" t="str">
        <f>HYPERLINK("C:/Users/WThaman/PycharmProjects/usgs/dist/res.volume.1943.lcragage\pytz\zoneinfo\Europe\Nicosia", "Nicosia")</f>
        <v>Nicosia</v>
      </c>
      <c r="D1015">
        <v>2016</v>
      </c>
      <c r="E1015" t="s">
        <v>63</v>
      </c>
    </row>
    <row r="1016" spans="1:5" x14ac:dyDescent="0.35">
      <c r="A1016" t="str">
        <f t="shared" si="34"/>
        <v>C:/Users/WThaman/PycharmProjects/usgs/dist/res.volume.1943.lcragage\pytz\zoneinfo\Europe</v>
      </c>
      <c r="B1016" t="str">
        <f>HYPERLINK("C:/Users/WThaman/PycharmProjects/usgs/dist/res.volume.1943.lcragage\pytz\zoneinfo\Europe\Oslo", "Oslo")</f>
        <v>Oslo</v>
      </c>
      <c r="D1016">
        <v>2251</v>
      </c>
      <c r="E1016" t="s">
        <v>63</v>
      </c>
    </row>
    <row r="1017" spans="1:5" x14ac:dyDescent="0.35">
      <c r="A1017" t="str">
        <f t="shared" si="34"/>
        <v>C:/Users/WThaman/PycharmProjects/usgs/dist/res.volume.1943.lcragage\pytz\zoneinfo\Europe</v>
      </c>
      <c r="B1017" t="str">
        <f>HYPERLINK("C:/Users/WThaman/PycharmProjects/usgs/dist/res.volume.1943.lcragage\pytz\zoneinfo\Europe\Paris", "Paris")</f>
        <v>Paris</v>
      </c>
      <c r="D1017">
        <v>2971</v>
      </c>
      <c r="E1017" t="s">
        <v>63</v>
      </c>
    </row>
    <row r="1018" spans="1:5" x14ac:dyDescent="0.35">
      <c r="A1018" t="str">
        <f t="shared" si="34"/>
        <v>C:/Users/WThaman/PycharmProjects/usgs/dist/res.volume.1943.lcragage\pytz\zoneinfo\Europe</v>
      </c>
      <c r="B1018" t="str">
        <f>HYPERLINK("C:/Users/WThaman/PycharmProjects/usgs/dist/res.volume.1943.lcragage\pytz\zoneinfo\Europe\Podgorica", "Podgorica")</f>
        <v>Podgorica</v>
      </c>
      <c r="D1018">
        <v>1957</v>
      </c>
      <c r="E1018" t="s">
        <v>63</v>
      </c>
    </row>
    <row r="1019" spans="1:5" x14ac:dyDescent="0.35">
      <c r="A1019" t="str">
        <f t="shared" si="34"/>
        <v>C:/Users/WThaman/PycharmProjects/usgs/dist/res.volume.1943.lcragage\pytz\zoneinfo\Europe</v>
      </c>
      <c r="B1019" t="str">
        <f>HYPERLINK("C:/Users/WThaman/PycharmProjects/usgs/dist/res.volume.1943.lcragage\pytz\zoneinfo\Europe\Prague", "Prague")</f>
        <v>Prague</v>
      </c>
      <c r="D1019">
        <v>2272</v>
      </c>
      <c r="E1019" t="s">
        <v>63</v>
      </c>
    </row>
    <row r="1020" spans="1:5" x14ac:dyDescent="0.35">
      <c r="A1020" t="str">
        <f t="shared" si="34"/>
        <v>C:/Users/WThaman/PycharmProjects/usgs/dist/res.volume.1943.lcragage\pytz\zoneinfo\Europe</v>
      </c>
      <c r="B1020" t="str">
        <f>HYPERLINK("C:/Users/WThaman/PycharmProjects/usgs/dist/res.volume.1943.lcragage\pytz\zoneinfo\Europe\Riga", "Riga")</f>
        <v>Riga</v>
      </c>
      <c r="D1020">
        <v>2235</v>
      </c>
      <c r="E1020" t="s">
        <v>63</v>
      </c>
    </row>
    <row r="1021" spans="1:5" x14ac:dyDescent="0.35">
      <c r="A1021" t="str">
        <f t="shared" si="34"/>
        <v>C:/Users/WThaman/PycharmProjects/usgs/dist/res.volume.1943.lcragage\pytz\zoneinfo\Europe</v>
      </c>
      <c r="B1021" t="str">
        <f>HYPERLINK("C:/Users/WThaman/PycharmProjects/usgs/dist/res.volume.1943.lcragage\pytz\zoneinfo\Europe\Rome", "Rome")</f>
        <v>Rome</v>
      </c>
      <c r="D1021">
        <v>2692</v>
      </c>
      <c r="E1021" t="s">
        <v>63</v>
      </c>
    </row>
    <row r="1022" spans="1:5" x14ac:dyDescent="0.35">
      <c r="A1022" t="str">
        <f t="shared" si="34"/>
        <v>C:/Users/WThaman/PycharmProjects/usgs/dist/res.volume.1943.lcragage\pytz\zoneinfo\Europe</v>
      </c>
      <c r="B1022" t="str">
        <f>HYPERLINK("C:/Users/WThaman/PycharmProjects/usgs/dist/res.volume.1943.lcragage\pytz\zoneinfo\Europe\Samara", "Samara")</f>
        <v>Samara</v>
      </c>
      <c r="D1022">
        <v>1253</v>
      </c>
      <c r="E1022" t="s">
        <v>63</v>
      </c>
    </row>
    <row r="1023" spans="1:5" x14ac:dyDescent="0.35">
      <c r="A1023" t="str">
        <f t="shared" si="34"/>
        <v>C:/Users/WThaman/PycharmProjects/usgs/dist/res.volume.1943.lcragage\pytz\zoneinfo\Europe</v>
      </c>
      <c r="B1023" t="str">
        <f>HYPERLINK("C:/Users/WThaman/PycharmProjects/usgs/dist/res.volume.1943.lcragage\pytz\zoneinfo\Europe\San_Marino", "San_Marino")</f>
        <v>San_Marino</v>
      </c>
      <c r="D1023">
        <v>2692</v>
      </c>
      <c r="E1023" t="s">
        <v>63</v>
      </c>
    </row>
    <row r="1024" spans="1:5" x14ac:dyDescent="0.35">
      <c r="A1024" t="str">
        <f t="shared" si="34"/>
        <v>C:/Users/WThaman/PycharmProjects/usgs/dist/res.volume.1943.lcragage\pytz\zoneinfo\Europe</v>
      </c>
      <c r="B1024" t="str">
        <f>HYPERLINK("C:/Users/WThaman/PycharmProjects/usgs/dist/res.volume.1943.lcragage\pytz\zoneinfo\Europe\Sarajevo", "Sarajevo")</f>
        <v>Sarajevo</v>
      </c>
      <c r="D1024">
        <v>1957</v>
      </c>
      <c r="E1024" t="s">
        <v>63</v>
      </c>
    </row>
    <row r="1025" spans="1:5" x14ac:dyDescent="0.35">
      <c r="A1025" t="str">
        <f t="shared" si="34"/>
        <v>C:/Users/WThaman/PycharmProjects/usgs/dist/res.volume.1943.lcragage\pytz\zoneinfo\Europe</v>
      </c>
      <c r="B1025" t="str">
        <f>HYPERLINK("C:/Users/WThaman/PycharmProjects/usgs/dist/res.volume.1943.lcragage\pytz\zoneinfo\Europe\Saratov", "Saratov")</f>
        <v>Saratov</v>
      </c>
      <c r="D1025">
        <v>1197</v>
      </c>
      <c r="E1025" t="s">
        <v>63</v>
      </c>
    </row>
    <row r="1026" spans="1:5" x14ac:dyDescent="0.35">
      <c r="A1026" t="str">
        <f t="shared" si="34"/>
        <v>C:/Users/WThaman/PycharmProjects/usgs/dist/res.volume.1943.lcragage\pytz\zoneinfo\Europe</v>
      </c>
      <c r="B1026" t="str">
        <f>HYPERLINK("C:/Users/WThaman/PycharmProjects/usgs/dist/res.volume.1943.lcragage\pytz\zoneinfo\Europe\Simferopol", "Simferopol")</f>
        <v>Simferopol</v>
      </c>
      <c r="D1026">
        <v>1490</v>
      </c>
      <c r="E1026" t="s">
        <v>63</v>
      </c>
    </row>
    <row r="1027" spans="1:5" x14ac:dyDescent="0.35">
      <c r="A1027" t="str">
        <f t="shared" si="34"/>
        <v>C:/Users/WThaman/PycharmProjects/usgs/dist/res.volume.1943.lcragage\pytz\zoneinfo\Europe</v>
      </c>
      <c r="B1027" t="str">
        <f>HYPERLINK("C:/Users/WThaman/PycharmProjects/usgs/dist/res.volume.1943.lcragage\pytz\zoneinfo\Europe\Skopje", "Skopje")</f>
        <v>Skopje</v>
      </c>
      <c r="D1027">
        <v>1957</v>
      </c>
      <c r="E1027" t="s">
        <v>63</v>
      </c>
    </row>
    <row r="1028" spans="1:5" x14ac:dyDescent="0.35">
      <c r="A1028" t="str">
        <f t="shared" si="34"/>
        <v>C:/Users/WThaman/PycharmProjects/usgs/dist/res.volume.1943.lcragage\pytz\zoneinfo\Europe</v>
      </c>
      <c r="B1028" t="str">
        <f>HYPERLINK("C:/Users/WThaman/PycharmProjects/usgs/dist/res.volume.1943.lcragage\pytz\zoneinfo\Europe\Sofia", "Sofia")</f>
        <v>Sofia</v>
      </c>
      <c r="D1028">
        <v>2130</v>
      </c>
      <c r="E1028" t="s">
        <v>63</v>
      </c>
    </row>
    <row r="1029" spans="1:5" x14ac:dyDescent="0.35">
      <c r="A1029" t="str">
        <f t="shared" si="34"/>
        <v>C:/Users/WThaman/PycharmProjects/usgs/dist/res.volume.1943.lcragage\pytz\zoneinfo\Europe</v>
      </c>
      <c r="B1029" t="str">
        <f>HYPERLINK("C:/Users/WThaman/PycharmProjects/usgs/dist/res.volume.1943.lcragage\pytz\zoneinfo\Europe\Stockholm", "Stockholm")</f>
        <v>Stockholm</v>
      </c>
      <c r="D1029">
        <v>1918</v>
      </c>
      <c r="E1029" t="s">
        <v>63</v>
      </c>
    </row>
    <row r="1030" spans="1:5" x14ac:dyDescent="0.35">
      <c r="A1030" t="str">
        <f t="shared" si="34"/>
        <v>C:/Users/WThaman/PycharmProjects/usgs/dist/res.volume.1943.lcragage\pytz\zoneinfo\Europe</v>
      </c>
      <c r="B1030" t="str">
        <f>HYPERLINK("C:/Users/WThaman/PycharmProjects/usgs/dist/res.volume.1943.lcragage\pytz\zoneinfo\Europe\Tallinn", "Tallinn")</f>
        <v>Tallinn</v>
      </c>
      <c r="D1030">
        <v>2187</v>
      </c>
      <c r="E1030" t="s">
        <v>63</v>
      </c>
    </row>
    <row r="1031" spans="1:5" x14ac:dyDescent="0.35">
      <c r="A1031" t="str">
        <f t="shared" si="34"/>
        <v>C:/Users/WThaman/PycharmProjects/usgs/dist/res.volume.1943.lcragage\pytz\zoneinfo\Europe</v>
      </c>
      <c r="B1031" t="str">
        <f>HYPERLINK("C:/Users/WThaman/PycharmProjects/usgs/dist/res.volume.1943.lcragage\pytz\zoneinfo\Europe\Tirane", "Tirane")</f>
        <v>Tirane</v>
      </c>
      <c r="D1031">
        <v>2098</v>
      </c>
      <c r="E1031" t="s">
        <v>63</v>
      </c>
    </row>
    <row r="1032" spans="1:5" x14ac:dyDescent="0.35">
      <c r="A1032" t="str">
        <f t="shared" si="34"/>
        <v>C:/Users/WThaman/PycharmProjects/usgs/dist/res.volume.1943.lcragage\pytz\zoneinfo\Europe</v>
      </c>
      <c r="B1032" t="str">
        <f>HYPERLINK("C:/Users/WThaman/PycharmProjects/usgs/dist/res.volume.1943.lcragage\pytz\zoneinfo\Europe\Tiraspol", "Tiraspol")</f>
        <v>Tiraspol</v>
      </c>
      <c r="D1032">
        <v>2445</v>
      </c>
      <c r="E1032" t="s">
        <v>63</v>
      </c>
    </row>
    <row r="1033" spans="1:5" x14ac:dyDescent="0.35">
      <c r="A1033" t="str">
        <f t="shared" si="34"/>
        <v>C:/Users/WThaman/PycharmProjects/usgs/dist/res.volume.1943.lcragage\pytz\zoneinfo\Europe</v>
      </c>
      <c r="B1033" t="str">
        <f>HYPERLINK("C:/Users/WThaman/PycharmProjects/usgs/dist/res.volume.1943.lcragage\pytz\zoneinfo\Europe\Ulyanovsk", "Ulyanovsk")</f>
        <v>Ulyanovsk</v>
      </c>
      <c r="D1033">
        <v>1281</v>
      </c>
      <c r="E1033" t="s">
        <v>63</v>
      </c>
    </row>
    <row r="1034" spans="1:5" x14ac:dyDescent="0.35">
      <c r="A1034" t="str">
        <f t="shared" si="34"/>
        <v>C:/Users/WThaman/PycharmProjects/usgs/dist/res.volume.1943.lcragage\pytz\zoneinfo\Europe</v>
      </c>
      <c r="B1034" t="str">
        <f>HYPERLINK("C:/Users/WThaman/PycharmProjects/usgs/dist/res.volume.1943.lcragage\pytz\zoneinfo\Europe\Uzhgorod", "Uzhgorod")</f>
        <v>Uzhgorod</v>
      </c>
      <c r="D1034">
        <v>2103</v>
      </c>
      <c r="E1034" t="s">
        <v>63</v>
      </c>
    </row>
    <row r="1035" spans="1:5" x14ac:dyDescent="0.35">
      <c r="A1035" t="str">
        <f t="shared" si="34"/>
        <v>C:/Users/WThaman/PycharmProjects/usgs/dist/res.volume.1943.lcragage\pytz\zoneinfo\Europe</v>
      </c>
      <c r="B1035" t="str">
        <f>HYPERLINK("C:/Users/WThaman/PycharmProjects/usgs/dist/res.volume.1943.lcragage\pytz\zoneinfo\Europe\Vaduz", "Vaduz")</f>
        <v>Vaduz</v>
      </c>
      <c r="D1035">
        <v>1918</v>
      </c>
      <c r="E1035" t="s">
        <v>63</v>
      </c>
    </row>
    <row r="1036" spans="1:5" x14ac:dyDescent="0.35">
      <c r="A1036" t="str">
        <f t="shared" si="34"/>
        <v>C:/Users/WThaman/PycharmProjects/usgs/dist/res.volume.1943.lcragage\pytz\zoneinfo\Europe</v>
      </c>
      <c r="B1036" t="str">
        <f>HYPERLINK("C:/Users/WThaman/PycharmProjects/usgs/dist/res.volume.1943.lcragage\pytz\zoneinfo\Europe\Vatican", "Vatican")</f>
        <v>Vatican</v>
      </c>
      <c r="D1036">
        <v>2692</v>
      </c>
      <c r="E1036" t="s">
        <v>63</v>
      </c>
    </row>
    <row r="1037" spans="1:5" x14ac:dyDescent="0.35">
      <c r="A1037" t="str">
        <f t="shared" si="34"/>
        <v>C:/Users/WThaman/PycharmProjects/usgs/dist/res.volume.1943.lcragage\pytz\zoneinfo\Europe</v>
      </c>
      <c r="B1037" t="str">
        <f>HYPERLINK("C:/Users/WThaman/PycharmProjects/usgs/dist/res.volume.1943.lcragage\pytz\zoneinfo\Europe\Vienna", "Vienna")</f>
        <v>Vienna</v>
      </c>
      <c r="D1037">
        <v>2237</v>
      </c>
      <c r="E1037" t="s">
        <v>63</v>
      </c>
    </row>
    <row r="1038" spans="1:5" x14ac:dyDescent="0.35">
      <c r="A1038" t="str">
        <f t="shared" si="34"/>
        <v>C:/Users/WThaman/PycharmProjects/usgs/dist/res.volume.1943.lcragage\pytz\zoneinfo\Europe</v>
      </c>
      <c r="B1038" t="str">
        <f>HYPERLINK("C:/Users/WThaman/PycharmProjects/usgs/dist/res.volume.1943.lcragage\pytz\zoneinfo\Europe\Vilnius", "Vilnius")</f>
        <v>Vilnius</v>
      </c>
      <c r="D1038">
        <v>2199</v>
      </c>
      <c r="E1038" t="s">
        <v>63</v>
      </c>
    </row>
    <row r="1039" spans="1:5" x14ac:dyDescent="0.35">
      <c r="A1039" t="str">
        <f t="shared" si="34"/>
        <v>C:/Users/WThaman/PycharmProjects/usgs/dist/res.volume.1943.lcragage\pytz\zoneinfo\Europe</v>
      </c>
      <c r="B1039" t="str">
        <f>HYPERLINK("C:/Users/WThaman/PycharmProjects/usgs/dist/res.volume.1943.lcragage\pytz\zoneinfo\Europe\Volgograd", "Volgograd")</f>
        <v>Volgograd</v>
      </c>
      <c r="D1039">
        <v>1167</v>
      </c>
      <c r="E1039" t="s">
        <v>63</v>
      </c>
    </row>
    <row r="1040" spans="1:5" x14ac:dyDescent="0.35">
      <c r="A1040" t="str">
        <f t="shared" si="34"/>
        <v>C:/Users/WThaman/PycharmProjects/usgs/dist/res.volume.1943.lcragage\pytz\zoneinfo\Europe</v>
      </c>
      <c r="B1040" t="str">
        <f>HYPERLINK("C:/Users/WThaman/PycharmProjects/usgs/dist/res.volume.1943.lcragage\pytz\zoneinfo\Europe\Warsaw", "Warsaw")</f>
        <v>Warsaw</v>
      </c>
      <c r="D1040">
        <v>2705</v>
      </c>
      <c r="E1040" t="s">
        <v>63</v>
      </c>
    </row>
    <row r="1041" spans="1:5" x14ac:dyDescent="0.35">
      <c r="A1041" t="str">
        <f t="shared" si="34"/>
        <v>C:/Users/WThaman/PycharmProjects/usgs/dist/res.volume.1943.lcragage\pytz\zoneinfo\Europe</v>
      </c>
      <c r="B1041" t="str">
        <f>HYPERLINK("C:/Users/WThaman/PycharmProjects/usgs/dist/res.volume.1943.lcragage\pytz\zoneinfo\Europe\Zagreb", "Zagreb")</f>
        <v>Zagreb</v>
      </c>
      <c r="D1041">
        <v>1957</v>
      </c>
      <c r="E1041" t="s">
        <v>63</v>
      </c>
    </row>
    <row r="1042" spans="1:5" x14ac:dyDescent="0.35">
      <c r="A1042" t="str">
        <f t="shared" si="34"/>
        <v>C:/Users/WThaman/PycharmProjects/usgs/dist/res.volume.1943.lcragage\pytz\zoneinfo\Europe</v>
      </c>
      <c r="B1042" t="str">
        <f>HYPERLINK("C:/Users/WThaman/PycharmProjects/usgs/dist/res.volume.1943.lcragage\pytz\zoneinfo\Europe\Zaporozhye", "Zaporozhye")</f>
        <v>Zaporozhye</v>
      </c>
      <c r="D1042">
        <v>2115</v>
      </c>
      <c r="E1042" t="s">
        <v>63</v>
      </c>
    </row>
    <row r="1043" spans="1:5" x14ac:dyDescent="0.35">
      <c r="A1043" t="str">
        <f t="shared" si="34"/>
        <v>C:/Users/WThaman/PycharmProjects/usgs/dist/res.volume.1943.lcragage\pytz\zoneinfo\Europe</v>
      </c>
      <c r="B1043" t="str">
        <f>HYPERLINK("C:/Users/WThaman/PycharmProjects/usgs/dist/res.volume.1943.lcragage\pytz\zoneinfo\Europe\Zurich", "Zurich")</f>
        <v>Zurich</v>
      </c>
      <c r="D1043">
        <v>1918</v>
      </c>
      <c r="E1043" t="s">
        <v>63</v>
      </c>
    </row>
    <row r="1044" spans="1:5" x14ac:dyDescent="0.35">
      <c r="A1044" t="str">
        <f t="shared" ref="A1044:A1054" si="35">HYPERLINK("C:/Users/WThaman/PycharmProjects/usgs/dist/res.volume.1943.lcragage\pytz\zoneinfo\Indian")</f>
        <v>C:/Users/WThaman/PycharmProjects/usgs/dist/res.volume.1943.lcragage\pytz\zoneinfo\Indian</v>
      </c>
      <c r="B1044" t="str">
        <f>HYPERLINK("C:/Users/WThaman/PycharmProjects/usgs/dist/res.volume.1943.lcragage\pytz\zoneinfo\Indian\Antananarivo", "Antananarivo")</f>
        <v>Antananarivo</v>
      </c>
      <c r="D1044">
        <v>285</v>
      </c>
      <c r="E1044" t="s">
        <v>63</v>
      </c>
    </row>
    <row r="1045" spans="1:5" x14ac:dyDescent="0.35">
      <c r="A1045" t="str">
        <f t="shared" si="35"/>
        <v>C:/Users/WThaman/PycharmProjects/usgs/dist/res.volume.1943.lcragage\pytz\zoneinfo\Indian</v>
      </c>
      <c r="B1045" t="str">
        <f>HYPERLINK("C:/Users/WThaman/PycharmProjects/usgs/dist/res.volume.1943.lcragage\pytz\zoneinfo\Indian\Chagos", "Chagos")</f>
        <v>Chagos</v>
      </c>
      <c r="D1045">
        <v>225</v>
      </c>
      <c r="E1045" t="s">
        <v>63</v>
      </c>
    </row>
    <row r="1046" spans="1:5" x14ac:dyDescent="0.35">
      <c r="A1046" t="str">
        <f t="shared" si="35"/>
        <v>C:/Users/WThaman/PycharmProjects/usgs/dist/res.volume.1943.lcragage\pytz\zoneinfo\Indian</v>
      </c>
      <c r="B1046" t="str">
        <f>HYPERLINK("C:/Users/WThaman/PycharmProjects/usgs/dist/res.volume.1943.lcragage\pytz\zoneinfo\Indian\Christmas", "Christmas")</f>
        <v>Christmas</v>
      </c>
      <c r="D1046">
        <v>182</v>
      </c>
      <c r="E1046" t="s">
        <v>63</v>
      </c>
    </row>
    <row r="1047" spans="1:5" x14ac:dyDescent="0.35">
      <c r="A1047" t="str">
        <f t="shared" si="35"/>
        <v>C:/Users/WThaman/PycharmProjects/usgs/dist/res.volume.1943.lcragage\pytz\zoneinfo\Indian</v>
      </c>
      <c r="B1047" t="str">
        <f>HYPERLINK("C:/Users/WThaman/PycharmProjects/usgs/dist/res.volume.1943.lcragage\pytz\zoneinfo\Indian\Cocos", "Cocos")</f>
        <v>Cocos</v>
      </c>
      <c r="D1047">
        <v>191</v>
      </c>
      <c r="E1047" t="s">
        <v>63</v>
      </c>
    </row>
    <row r="1048" spans="1:5" x14ac:dyDescent="0.35">
      <c r="A1048" t="str">
        <f t="shared" si="35"/>
        <v>C:/Users/WThaman/PycharmProjects/usgs/dist/res.volume.1943.lcragage\pytz\zoneinfo\Indian</v>
      </c>
      <c r="B1048" t="str">
        <f>HYPERLINK("C:/Users/WThaman/PycharmProjects/usgs/dist/res.volume.1943.lcragage\pytz\zoneinfo\Indian\Comoro", "Comoro")</f>
        <v>Comoro</v>
      </c>
      <c r="D1048">
        <v>285</v>
      </c>
      <c r="E1048" t="s">
        <v>63</v>
      </c>
    </row>
    <row r="1049" spans="1:5" x14ac:dyDescent="0.35">
      <c r="A1049" t="str">
        <f t="shared" si="35"/>
        <v>C:/Users/WThaman/PycharmProjects/usgs/dist/res.volume.1943.lcragage\pytz\zoneinfo\Indian</v>
      </c>
      <c r="B1049" t="str">
        <f>HYPERLINK("C:/Users/WThaman/PycharmProjects/usgs/dist/res.volume.1943.lcragage\pytz\zoneinfo\Indian\Kerguelen", "Kerguelen")</f>
        <v>Kerguelen</v>
      </c>
      <c r="D1049">
        <v>187</v>
      </c>
      <c r="E1049" t="s">
        <v>63</v>
      </c>
    </row>
    <row r="1050" spans="1:5" x14ac:dyDescent="0.35">
      <c r="A1050" t="str">
        <f t="shared" si="35"/>
        <v>C:/Users/WThaman/PycharmProjects/usgs/dist/res.volume.1943.lcragage\pytz\zoneinfo\Indian</v>
      </c>
      <c r="B1050" t="str">
        <f>HYPERLINK("C:/Users/WThaman/PycharmProjects/usgs/dist/res.volume.1943.lcragage\pytz\zoneinfo\Indian\Mahe", "Mahe")</f>
        <v>Mahe</v>
      </c>
      <c r="D1050">
        <v>187</v>
      </c>
      <c r="E1050" t="s">
        <v>63</v>
      </c>
    </row>
    <row r="1051" spans="1:5" x14ac:dyDescent="0.35">
      <c r="A1051" t="str">
        <f t="shared" si="35"/>
        <v>C:/Users/WThaman/PycharmProjects/usgs/dist/res.volume.1943.lcragage\pytz\zoneinfo\Indian</v>
      </c>
      <c r="B1051" t="str">
        <f>HYPERLINK("C:/Users/WThaman/PycharmProjects/usgs/dist/res.volume.1943.lcragage\pytz\zoneinfo\Indian\Maldives", "Maldives")</f>
        <v>Maldives</v>
      </c>
      <c r="D1051">
        <v>220</v>
      </c>
      <c r="E1051" t="s">
        <v>63</v>
      </c>
    </row>
    <row r="1052" spans="1:5" x14ac:dyDescent="0.35">
      <c r="A1052" t="str">
        <f t="shared" si="35"/>
        <v>C:/Users/WThaman/PycharmProjects/usgs/dist/res.volume.1943.lcragage\pytz\zoneinfo\Indian</v>
      </c>
      <c r="B1052" t="str">
        <f>HYPERLINK("C:/Users/WThaman/PycharmProjects/usgs/dist/res.volume.1943.lcragage\pytz\zoneinfo\Indian\Mauritius", "Mauritius")</f>
        <v>Mauritius</v>
      </c>
      <c r="D1052">
        <v>267</v>
      </c>
      <c r="E1052" t="s">
        <v>63</v>
      </c>
    </row>
    <row r="1053" spans="1:5" x14ac:dyDescent="0.35">
      <c r="A1053" t="str">
        <f t="shared" si="35"/>
        <v>C:/Users/WThaman/PycharmProjects/usgs/dist/res.volume.1943.lcragage\pytz\zoneinfo\Indian</v>
      </c>
      <c r="B1053" t="str">
        <f>HYPERLINK("C:/Users/WThaman/PycharmProjects/usgs/dist/res.volume.1943.lcragage\pytz\zoneinfo\Indian\Mayotte", "Mayotte")</f>
        <v>Mayotte</v>
      </c>
      <c r="D1053">
        <v>285</v>
      </c>
      <c r="E1053" t="s">
        <v>63</v>
      </c>
    </row>
    <row r="1054" spans="1:5" x14ac:dyDescent="0.35">
      <c r="A1054" t="str">
        <f t="shared" si="35"/>
        <v>C:/Users/WThaman/PycharmProjects/usgs/dist/res.volume.1943.lcragage\pytz\zoneinfo\Indian</v>
      </c>
      <c r="B1054" t="str">
        <f>HYPERLINK("C:/Users/WThaman/PycharmProjects/usgs/dist/res.volume.1943.lcragage\pytz\zoneinfo\Indian\Reunion", "Reunion")</f>
        <v>Reunion</v>
      </c>
      <c r="D1054">
        <v>187</v>
      </c>
      <c r="E1054" t="s">
        <v>63</v>
      </c>
    </row>
    <row r="1055" spans="1:5" x14ac:dyDescent="0.35">
      <c r="A1055" t="str">
        <f>HYPERLINK("C:/Users/WThaman/PycharmProjects/usgs/dist/res.volume.1943.lcragage\pytz\zoneinfo\Mexico")</f>
        <v>C:/Users/WThaman/PycharmProjects/usgs/dist/res.volume.1943.lcragage\pytz\zoneinfo\Mexico</v>
      </c>
      <c r="B1055" t="str">
        <f>HYPERLINK("C:/Users/WThaman/PycharmProjects/usgs/dist/res.volume.1943.lcragage\pytz\zoneinfo\Mexico\BajaNorte", "BajaNorte")</f>
        <v>BajaNorte</v>
      </c>
      <c r="D1055">
        <v>2356</v>
      </c>
      <c r="E1055" t="s">
        <v>63</v>
      </c>
    </row>
    <row r="1056" spans="1:5" x14ac:dyDescent="0.35">
      <c r="A1056" t="str">
        <f>HYPERLINK("C:/Users/WThaman/PycharmProjects/usgs/dist/res.volume.1943.lcragage\pytz\zoneinfo\Mexico")</f>
        <v>C:/Users/WThaman/PycharmProjects/usgs/dist/res.volume.1943.lcragage\pytz\zoneinfo\Mexico</v>
      </c>
      <c r="B1056" t="str">
        <f>HYPERLINK("C:/Users/WThaman/PycharmProjects/usgs/dist/res.volume.1943.lcragage\pytz\zoneinfo\Mexico\BajaSur", "BajaSur")</f>
        <v>BajaSur</v>
      </c>
      <c r="D1056">
        <v>1564</v>
      </c>
      <c r="E1056" t="s">
        <v>63</v>
      </c>
    </row>
    <row r="1057" spans="1:5" x14ac:dyDescent="0.35">
      <c r="A1057" t="str">
        <f>HYPERLINK("C:/Users/WThaman/PycharmProjects/usgs/dist/res.volume.1943.lcragage\pytz\zoneinfo\Mexico")</f>
        <v>C:/Users/WThaman/PycharmProjects/usgs/dist/res.volume.1943.lcragage\pytz\zoneinfo\Mexico</v>
      </c>
      <c r="B1057" t="str">
        <f>HYPERLINK("C:/Users/WThaman/PycharmProjects/usgs/dist/res.volume.1943.lcragage\pytz\zoneinfo\Mexico\General", "General")</f>
        <v>General</v>
      </c>
      <c r="D1057">
        <v>1618</v>
      </c>
      <c r="E1057" t="s">
        <v>63</v>
      </c>
    </row>
    <row r="1058" spans="1:5" x14ac:dyDescent="0.35">
      <c r="A1058" t="str">
        <f t="shared" ref="A1058:A1100" si="36">HYPERLINK("C:/Users/WThaman/PycharmProjects/usgs/dist/res.volume.1943.lcragage\pytz\zoneinfo\Pacific")</f>
        <v>C:/Users/WThaman/PycharmProjects/usgs/dist/res.volume.1943.lcragage\pytz\zoneinfo\Pacific</v>
      </c>
      <c r="B1058" t="str">
        <f>HYPERLINK("C:/Users/WThaman/PycharmProjects/usgs/dist/res.volume.1943.lcragage\pytz\zoneinfo\Pacific\Apia", "Apia")</f>
        <v>Apia</v>
      </c>
      <c r="D1058">
        <v>1134</v>
      </c>
      <c r="E1058" t="s">
        <v>63</v>
      </c>
    </row>
    <row r="1059" spans="1:5" x14ac:dyDescent="0.35">
      <c r="A1059" t="str">
        <f t="shared" si="36"/>
        <v>C:/Users/WThaman/PycharmProjects/usgs/dist/res.volume.1943.lcragage\pytz\zoneinfo\Pacific</v>
      </c>
      <c r="B1059" t="str">
        <f>HYPERLINK("C:/Users/WThaman/PycharmProjects/usgs/dist/res.volume.1943.lcragage\pytz\zoneinfo\Pacific\Auckland", "Auckland")</f>
        <v>Auckland</v>
      </c>
      <c r="D1059">
        <v>2460</v>
      </c>
      <c r="E1059" t="s">
        <v>63</v>
      </c>
    </row>
    <row r="1060" spans="1:5" x14ac:dyDescent="0.35">
      <c r="A1060" t="str">
        <f t="shared" si="36"/>
        <v>C:/Users/WThaman/PycharmProjects/usgs/dist/res.volume.1943.lcragage\pytz\zoneinfo\Pacific</v>
      </c>
      <c r="B1060" t="str">
        <f>HYPERLINK("C:/Users/WThaman/PycharmProjects/usgs/dist/res.volume.1943.lcragage\pytz\zoneinfo\Pacific\Bougainville", "Bougainville")</f>
        <v>Bougainville</v>
      </c>
      <c r="D1060">
        <v>296</v>
      </c>
      <c r="E1060" t="s">
        <v>63</v>
      </c>
    </row>
    <row r="1061" spans="1:5" x14ac:dyDescent="0.35">
      <c r="A1061" t="str">
        <f t="shared" si="36"/>
        <v>C:/Users/WThaman/PycharmProjects/usgs/dist/res.volume.1943.lcragage\pytz\zoneinfo\Pacific</v>
      </c>
      <c r="B1061" t="str">
        <f>HYPERLINK("C:/Users/WThaman/PycharmProjects/usgs/dist/res.volume.1943.lcragage\pytz\zoneinfo\Pacific\Chatham", "Chatham")</f>
        <v>Chatham</v>
      </c>
      <c r="D1061">
        <v>2087</v>
      </c>
      <c r="E1061" t="s">
        <v>63</v>
      </c>
    </row>
    <row r="1062" spans="1:5" x14ac:dyDescent="0.35">
      <c r="A1062" t="str">
        <f t="shared" si="36"/>
        <v>C:/Users/WThaman/PycharmProjects/usgs/dist/res.volume.1943.lcragage\pytz\zoneinfo\Pacific</v>
      </c>
      <c r="B1062" t="str">
        <f>HYPERLINK("C:/Users/WThaman/PycharmProjects/usgs/dist/res.volume.1943.lcragage\pytz\zoneinfo\Pacific\Chuuk", "Chuuk")</f>
        <v>Chuuk</v>
      </c>
      <c r="D1062">
        <v>183</v>
      </c>
      <c r="E1062" t="s">
        <v>63</v>
      </c>
    </row>
    <row r="1063" spans="1:5" x14ac:dyDescent="0.35">
      <c r="A1063" t="str">
        <f t="shared" si="36"/>
        <v>C:/Users/WThaman/PycharmProjects/usgs/dist/res.volume.1943.lcragage\pytz\zoneinfo\Pacific</v>
      </c>
      <c r="B1063" t="str">
        <f>HYPERLINK("C:/Users/WThaman/PycharmProjects/usgs/dist/res.volume.1943.lcragage\pytz\zoneinfo\Pacific\Easter", "Easter")</f>
        <v>Easter</v>
      </c>
      <c r="D1063">
        <v>2242</v>
      </c>
      <c r="E1063" t="s">
        <v>63</v>
      </c>
    </row>
    <row r="1064" spans="1:5" x14ac:dyDescent="0.35">
      <c r="A1064" t="str">
        <f t="shared" si="36"/>
        <v>C:/Users/WThaman/PycharmProjects/usgs/dist/res.volume.1943.lcragage\pytz\zoneinfo\Pacific</v>
      </c>
      <c r="B1064" t="str">
        <f>HYPERLINK("C:/Users/WThaman/PycharmProjects/usgs/dist/res.volume.1943.lcragage\pytz\zoneinfo\Pacific\Efate", "Efate")</f>
        <v>Efate</v>
      </c>
      <c r="D1064">
        <v>492</v>
      </c>
      <c r="E1064" t="s">
        <v>63</v>
      </c>
    </row>
    <row r="1065" spans="1:5" x14ac:dyDescent="0.35">
      <c r="A1065" t="str">
        <f t="shared" si="36"/>
        <v>C:/Users/WThaman/PycharmProjects/usgs/dist/res.volume.1943.lcragage\pytz\zoneinfo\Pacific</v>
      </c>
      <c r="B1065" t="str">
        <f>HYPERLINK("C:/Users/WThaman/PycharmProjects/usgs/dist/res.volume.1943.lcragage\pytz\zoneinfo\Pacific\Enderbury", "Enderbury")</f>
        <v>Enderbury</v>
      </c>
      <c r="D1065">
        <v>259</v>
      </c>
      <c r="E1065" t="s">
        <v>63</v>
      </c>
    </row>
    <row r="1066" spans="1:5" x14ac:dyDescent="0.35">
      <c r="A1066" t="str">
        <f t="shared" si="36"/>
        <v>C:/Users/WThaman/PycharmProjects/usgs/dist/res.volume.1943.lcragage\pytz\zoneinfo\Pacific</v>
      </c>
      <c r="B1066" t="str">
        <f>HYPERLINK("C:/Users/WThaman/PycharmProjects/usgs/dist/res.volume.1943.lcragage\pytz\zoneinfo\Pacific\Fakaofo", "Fakaofo")</f>
        <v>Fakaofo</v>
      </c>
      <c r="D1066">
        <v>221</v>
      </c>
      <c r="E1066" t="s">
        <v>63</v>
      </c>
    </row>
    <row r="1067" spans="1:5" x14ac:dyDescent="0.35">
      <c r="A1067" t="str">
        <f t="shared" si="36"/>
        <v>C:/Users/WThaman/PycharmProjects/usgs/dist/res.volume.1943.lcragage\pytz\zoneinfo\Pacific</v>
      </c>
      <c r="B1067" t="str">
        <f>HYPERLINK("C:/Users/WThaman/PycharmProjects/usgs/dist/res.volume.1943.lcragage\pytz\zoneinfo\Pacific\Fiji", "Fiji")</f>
        <v>Fiji</v>
      </c>
      <c r="D1067">
        <v>1102</v>
      </c>
      <c r="E1067" t="s">
        <v>63</v>
      </c>
    </row>
    <row r="1068" spans="1:5" x14ac:dyDescent="0.35">
      <c r="A1068" t="str">
        <f t="shared" si="36"/>
        <v>C:/Users/WThaman/PycharmProjects/usgs/dist/res.volume.1943.lcragage\pytz\zoneinfo\Pacific</v>
      </c>
      <c r="B1068" t="str">
        <f>HYPERLINK("C:/Users/WThaman/PycharmProjects/usgs/dist/res.volume.1943.lcragage\pytz\zoneinfo\Pacific\Funafuti", "Funafuti")</f>
        <v>Funafuti</v>
      </c>
      <c r="D1068">
        <v>183</v>
      </c>
      <c r="E1068" t="s">
        <v>63</v>
      </c>
    </row>
    <row r="1069" spans="1:5" x14ac:dyDescent="0.35">
      <c r="A1069" t="str">
        <f t="shared" si="36"/>
        <v>C:/Users/WThaman/PycharmProjects/usgs/dist/res.volume.1943.lcragage\pytz\zoneinfo\Pacific</v>
      </c>
      <c r="B1069" t="str">
        <f>HYPERLINK("C:/Users/WThaman/PycharmProjects/usgs/dist/res.volume.1943.lcragage\pytz\zoneinfo\Pacific\Galapagos", "Galapagos")</f>
        <v>Galapagos</v>
      </c>
      <c r="D1069">
        <v>268</v>
      </c>
      <c r="E1069" t="s">
        <v>63</v>
      </c>
    </row>
    <row r="1070" spans="1:5" x14ac:dyDescent="0.35">
      <c r="A1070" t="str">
        <f t="shared" si="36"/>
        <v>C:/Users/WThaman/PycharmProjects/usgs/dist/res.volume.1943.lcragage\pytz\zoneinfo\Pacific</v>
      </c>
      <c r="B1070" t="str">
        <f>HYPERLINK("C:/Users/WThaman/PycharmProjects/usgs/dist/res.volume.1943.lcragage\pytz\zoneinfo\Pacific\Gambier", "Gambier")</f>
        <v>Gambier</v>
      </c>
      <c r="D1070">
        <v>186</v>
      </c>
      <c r="E1070" t="s">
        <v>63</v>
      </c>
    </row>
    <row r="1071" spans="1:5" x14ac:dyDescent="0.35">
      <c r="A1071" t="str">
        <f t="shared" si="36"/>
        <v>C:/Users/WThaman/PycharmProjects/usgs/dist/res.volume.1943.lcragage\pytz\zoneinfo\Pacific</v>
      </c>
      <c r="B1071" t="str">
        <f>HYPERLINK("C:/Users/WThaman/PycharmProjects/usgs/dist/res.volume.1943.lcragage\pytz\zoneinfo\Pacific\Guadalcanal", "Guadalcanal")</f>
        <v>Guadalcanal</v>
      </c>
      <c r="D1071">
        <v>188</v>
      </c>
      <c r="E1071" t="s">
        <v>63</v>
      </c>
    </row>
    <row r="1072" spans="1:5" x14ac:dyDescent="0.35">
      <c r="A1072" t="str">
        <f t="shared" si="36"/>
        <v>C:/Users/WThaman/PycharmProjects/usgs/dist/res.volume.1943.lcragage\pytz\zoneinfo\Pacific</v>
      </c>
      <c r="B1072" t="str">
        <f>HYPERLINK("C:/Users/WThaman/PycharmProjects/usgs/dist/res.volume.1943.lcragage\pytz\zoneinfo\Pacific\Guam", "Guam")</f>
        <v>Guam</v>
      </c>
      <c r="D1072">
        <v>225</v>
      </c>
      <c r="E1072" t="s">
        <v>63</v>
      </c>
    </row>
    <row r="1073" spans="1:5" x14ac:dyDescent="0.35">
      <c r="A1073" t="str">
        <f t="shared" si="36"/>
        <v>C:/Users/WThaman/PycharmProjects/usgs/dist/res.volume.1943.lcragage\pytz\zoneinfo\Pacific</v>
      </c>
      <c r="B1073" t="str">
        <f>HYPERLINK("C:/Users/WThaman/PycharmProjects/usgs/dist/res.volume.1943.lcragage\pytz\zoneinfo\Pacific\Honolulu", "Honolulu")</f>
        <v>Honolulu</v>
      </c>
      <c r="D1073">
        <v>276</v>
      </c>
      <c r="E1073" t="s">
        <v>63</v>
      </c>
    </row>
    <row r="1074" spans="1:5" x14ac:dyDescent="0.35">
      <c r="A1074" t="str">
        <f t="shared" si="36"/>
        <v>C:/Users/WThaman/PycharmProjects/usgs/dist/res.volume.1943.lcragage\pytz\zoneinfo\Pacific</v>
      </c>
      <c r="B1074" t="str">
        <f>HYPERLINK("C:/Users/WThaman/PycharmProjects/usgs/dist/res.volume.1943.lcragage\pytz\zoneinfo\Pacific\Johnston", "Johnston")</f>
        <v>Johnston</v>
      </c>
      <c r="D1074">
        <v>276</v>
      </c>
      <c r="E1074" t="s">
        <v>63</v>
      </c>
    </row>
    <row r="1075" spans="1:5" x14ac:dyDescent="0.35">
      <c r="A1075" t="str">
        <f t="shared" si="36"/>
        <v>C:/Users/WThaman/PycharmProjects/usgs/dist/res.volume.1943.lcragage\pytz\zoneinfo\Pacific</v>
      </c>
      <c r="B1075" t="str">
        <f>HYPERLINK("C:/Users/WThaman/PycharmProjects/usgs/dist/res.volume.1943.lcragage\pytz\zoneinfo\Pacific\Kiritimati", "Kiritimati")</f>
        <v>Kiritimati</v>
      </c>
      <c r="D1075">
        <v>263</v>
      </c>
      <c r="E1075" t="s">
        <v>63</v>
      </c>
    </row>
    <row r="1076" spans="1:5" x14ac:dyDescent="0.35">
      <c r="A1076" t="str">
        <f t="shared" si="36"/>
        <v>C:/Users/WThaman/PycharmProjects/usgs/dist/res.volume.1943.lcragage\pytz\zoneinfo\Pacific</v>
      </c>
      <c r="B1076" t="str">
        <f>HYPERLINK("C:/Users/WThaman/PycharmProjects/usgs/dist/res.volume.1943.lcragage\pytz\zoneinfo\Pacific\Kosrae", "Kosrae")</f>
        <v>Kosrae</v>
      </c>
      <c r="D1076">
        <v>251</v>
      </c>
      <c r="E1076" t="s">
        <v>63</v>
      </c>
    </row>
    <row r="1077" spans="1:5" x14ac:dyDescent="0.35">
      <c r="A1077" t="str">
        <f t="shared" si="36"/>
        <v>C:/Users/WThaman/PycharmProjects/usgs/dist/res.volume.1943.lcragage\pytz\zoneinfo\Pacific</v>
      </c>
      <c r="B1077" t="str">
        <f>HYPERLINK("C:/Users/WThaman/PycharmProjects/usgs/dist/res.volume.1943.lcragage\pytz\zoneinfo\Pacific\Kwajalein", "Kwajalein")</f>
        <v>Kwajalein</v>
      </c>
      <c r="D1077">
        <v>259</v>
      </c>
      <c r="E1077" t="s">
        <v>63</v>
      </c>
    </row>
    <row r="1078" spans="1:5" x14ac:dyDescent="0.35">
      <c r="A1078" t="str">
        <f t="shared" si="36"/>
        <v>C:/Users/WThaman/PycharmProjects/usgs/dist/res.volume.1943.lcragage\pytz\zoneinfo\Pacific</v>
      </c>
      <c r="B1078" t="str">
        <f>HYPERLINK("C:/Users/WThaman/PycharmProjects/usgs/dist/res.volume.1943.lcragage\pytz\zoneinfo\Pacific\Majuro", "Majuro")</f>
        <v>Majuro</v>
      </c>
      <c r="D1078">
        <v>221</v>
      </c>
      <c r="E1078" t="s">
        <v>63</v>
      </c>
    </row>
    <row r="1079" spans="1:5" x14ac:dyDescent="0.35">
      <c r="A1079" t="str">
        <f t="shared" si="36"/>
        <v>C:/Users/WThaman/PycharmProjects/usgs/dist/res.volume.1943.lcragage\pytz\zoneinfo\Pacific</v>
      </c>
      <c r="B1079" t="str">
        <f>HYPERLINK("C:/Users/WThaman/PycharmProjects/usgs/dist/res.volume.1943.lcragage\pytz\zoneinfo\Pacific\Marquesas", "Marquesas")</f>
        <v>Marquesas</v>
      </c>
      <c r="D1079">
        <v>195</v>
      </c>
      <c r="E1079" t="s">
        <v>63</v>
      </c>
    </row>
    <row r="1080" spans="1:5" x14ac:dyDescent="0.35">
      <c r="A1080" t="str">
        <f t="shared" si="36"/>
        <v>C:/Users/WThaman/PycharmProjects/usgs/dist/res.volume.1943.lcragage\pytz\zoneinfo\Pacific</v>
      </c>
      <c r="B1080" t="str">
        <f>HYPERLINK("C:/Users/WThaman/PycharmProjects/usgs/dist/res.volume.1943.lcragage\pytz\zoneinfo\Pacific\Midway", "Midway")</f>
        <v>Midway</v>
      </c>
      <c r="D1080">
        <v>196</v>
      </c>
      <c r="E1080" t="s">
        <v>63</v>
      </c>
    </row>
    <row r="1081" spans="1:5" x14ac:dyDescent="0.35">
      <c r="A1081" t="str">
        <f t="shared" si="36"/>
        <v>C:/Users/WThaman/PycharmProjects/usgs/dist/res.volume.1943.lcragage\pytz\zoneinfo\Pacific</v>
      </c>
      <c r="B1081" t="str">
        <f>HYPERLINK("C:/Users/WThaman/PycharmProjects/usgs/dist/res.volume.1943.lcragage\pytz\zoneinfo\Pacific\Nauru", "Nauru")</f>
        <v>Nauru</v>
      </c>
      <c r="D1081">
        <v>282</v>
      </c>
      <c r="E1081" t="s">
        <v>63</v>
      </c>
    </row>
    <row r="1082" spans="1:5" x14ac:dyDescent="0.35">
      <c r="A1082" t="str">
        <f t="shared" si="36"/>
        <v>C:/Users/WThaman/PycharmProjects/usgs/dist/res.volume.1943.lcragage\pytz\zoneinfo\Pacific</v>
      </c>
      <c r="B1082" t="str">
        <f>HYPERLINK("C:/Users/WThaman/PycharmProjects/usgs/dist/res.volume.1943.lcragage\pytz\zoneinfo\Pacific\Niue", "Niue")</f>
        <v>Niue</v>
      </c>
      <c r="D1082">
        <v>266</v>
      </c>
      <c r="E1082" t="s">
        <v>63</v>
      </c>
    </row>
    <row r="1083" spans="1:5" x14ac:dyDescent="0.35">
      <c r="A1083" t="str">
        <f t="shared" si="36"/>
        <v>C:/Users/WThaman/PycharmProjects/usgs/dist/res.volume.1943.lcragage\pytz\zoneinfo\Pacific</v>
      </c>
      <c r="B1083" t="str">
        <f>HYPERLINK("C:/Users/WThaman/PycharmProjects/usgs/dist/res.volume.1943.lcragage\pytz\zoneinfo\Pacific\Norfolk", "Norfolk")</f>
        <v>Norfolk</v>
      </c>
      <c r="D1083">
        <v>323</v>
      </c>
      <c r="E1083" t="s">
        <v>63</v>
      </c>
    </row>
    <row r="1084" spans="1:5" x14ac:dyDescent="0.35">
      <c r="A1084" t="str">
        <f t="shared" si="36"/>
        <v>C:/Users/WThaman/PycharmProjects/usgs/dist/res.volume.1943.lcragage\pytz\zoneinfo\Pacific</v>
      </c>
      <c r="B1084" t="str">
        <f>HYPERLINK("C:/Users/WThaman/PycharmProjects/usgs/dist/res.volume.1943.lcragage\pytz\zoneinfo\Pacific\Noumea", "Noumea")</f>
        <v>Noumea</v>
      </c>
      <c r="D1084">
        <v>328</v>
      </c>
      <c r="E1084" t="s">
        <v>63</v>
      </c>
    </row>
    <row r="1085" spans="1:5" x14ac:dyDescent="0.35">
      <c r="A1085" t="str">
        <f t="shared" si="36"/>
        <v>C:/Users/WThaman/PycharmProjects/usgs/dist/res.volume.1943.lcragage\pytz\zoneinfo\Pacific</v>
      </c>
      <c r="B1085" t="str">
        <f>HYPERLINK("C:/Users/WThaman/PycharmProjects/usgs/dist/res.volume.1943.lcragage\pytz\zoneinfo\Pacific\Pago_Pago", "Pago_Pago")</f>
        <v>Pago_Pago</v>
      </c>
      <c r="D1085">
        <v>196</v>
      </c>
      <c r="E1085" t="s">
        <v>63</v>
      </c>
    </row>
    <row r="1086" spans="1:5" x14ac:dyDescent="0.35">
      <c r="A1086" t="str">
        <f t="shared" si="36"/>
        <v>C:/Users/WThaman/PycharmProjects/usgs/dist/res.volume.1943.lcragage\pytz\zoneinfo\Pacific</v>
      </c>
      <c r="B1086" t="str">
        <f>HYPERLINK("C:/Users/WThaman/PycharmProjects/usgs/dist/res.volume.1943.lcragage\pytz\zoneinfo\Pacific\Palau", "Palau")</f>
        <v>Palau</v>
      </c>
      <c r="D1086">
        <v>182</v>
      </c>
      <c r="E1086" t="s">
        <v>63</v>
      </c>
    </row>
    <row r="1087" spans="1:5" x14ac:dyDescent="0.35">
      <c r="A1087" t="str">
        <f t="shared" si="36"/>
        <v>C:/Users/WThaman/PycharmProjects/usgs/dist/res.volume.1943.lcragage\pytz\zoneinfo\Pacific</v>
      </c>
      <c r="B1087" t="str">
        <f>HYPERLINK("C:/Users/WThaman/PycharmProjects/usgs/dist/res.volume.1943.lcragage\pytz\zoneinfo\Pacific\Pitcairn", "Pitcairn")</f>
        <v>Pitcairn</v>
      </c>
      <c r="D1087">
        <v>223</v>
      </c>
      <c r="E1087" t="s">
        <v>63</v>
      </c>
    </row>
    <row r="1088" spans="1:5" x14ac:dyDescent="0.35">
      <c r="A1088" t="str">
        <f t="shared" si="36"/>
        <v>C:/Users/WThaman/PycharmProjects/usgs/dist/res.volume.1943.lcragage\pytz\zoneinfo\Pacific</v>
      </c>
      <c r="B1088" t="str">
        <f>HYPERLINK("C:/Users/WThaman/PycharmProjects/usgs/dist/res.volume.1943.lcragage\pytz\zoneinfo\Pacific\Pohnpei", "Pohnpei")</f>
        <v>Pohnpei</v>
      </c>
      <c r="D1088">
        <v>183</v>
      </c>
      <c r="E1088" t="s">
        <v>63</v>
      </c>
    </row>
    <row r="1089" spans="1:5" x14ac:dyDescent="0.35">
      <c r="A1089" t="str">
        <f t="shared" si="36"/>
        <v>C:/Users/WThaman/PycharmProjects/usgs/dist/res.volume.1943.lcragage\pytz\zoneinfo\Pacific</v>
      </c>
      <c r="B1089" t="str">
        <f>HYPERLINK("C:/Users/WThaman/PycharmProjects/usgs/dist/res.volume.1943.lcragage\pytz\zoneinfo\Pacific\Ponape", "Ponape")</f>
        <v>Ponape</v>
      </c>
      <c r="D1089">
        <v>183</v>
      </c>
      <c r="E1089" t="s">
        <v>63</v>
      </c>
    </row>
    <row r="1090" spans="1:5" x14ac:dyDescent="0.35">
      <c r="A1090" t="str">
        <f t="shared" si="36"/>
        <v>C:/Users/WThaman/PycharmProjects/usgs/dist/res.volume.1943.lcragage\pytz\zoneinfo\Pacific</v>
      </c>
      <c r="B1090" t="str">
        <f>HYPERLINK("C:/Users/WThaman/PycharmProjects/usgs/dist/res.volume.1943.lcragage\pytz\zoneinfo\Pacific\Port_Moresby", "Port_Moresby")</f>
        <v>Port_Moresby</v>
      </c>
      <c r="D1090">
        <v>206</v>
      </c>
      <c r="E1090" t="s">
        <v>63</v>
      </c>
    </row>
    <row r="1091" spans="1:5" x14ac:dyDescent="0.35">
      <c r="A1091" t="str">
        <f t="shared" si="36"/>
        <v>C:/Users/WThaman/PycharmProjects/usgs/dist/res.volume.1943.lcragage\pytz\zoneinfo\Pacific</v>
      </c>
      <c r="B1091" t="str">
        <f>HYPERLINK("C:/Users/WThaman/PycharmProjects/usgs/dist/res.volume.1943.lcragage\pytz\zoneinfo\Pacific\Rarotonga", "Rarotonga")</f>
        <v>Rarotonga</v>
      </c>
      <c r="D1091">
        <v>602</v>
      </c>
      <c r="E1091" t="s">
        <v>63</v>
      </c>
    </row>
    <row r="1092" spans="1:5" x14ac:dyDescent="0.35">
      <c r="A1092" t="str">
        <f t="shared" si="36"/>
        <v>C:/Users/WThaman/PycharmProjects/usgs/dist/res.volume.1943.lcragage\pytz\zoneinfo\Pacific</v>
      </c>
      <c r="B1092" t="str">
        <f>HYPERLINK("C:/Users/WThaman/PycharmProjects/usgs/dist/res.volume.1943.lcragage\pytz\zoneinfo\Pacific\Saipan", "Saipan")</f>
        <v>Saipan</v>
      </c>
      <c r="D1092">
        <v>225</v>
      </c>
      <c r="E1092" t="s">
        <v>63</v>
      </c>
    </row>
    <row r="1093" spans="1:5" x14ac:dyDescent="0.35">
      <c r="A1093" t="str">
        <f t="shared" si="36"/>
        <v>C:/Users/WThaman/PycharmProjects/usgs/dist/res.volume.1943.lcragage\pytz\zoneinfo\Pacific</v>
      </c>
      <c r="B1093" t="str">
        <f>HYPERLINK("C:/Users/WThaman/PycharmProjects/usgs/dist/res.volume.1943.lcragage\pytz\zoneinfo\Pacific\Samoa", "Samoa")</f>
        <v>Samoa</v>
      </c>
      <c r="D1093">
        <v>196</v>
      </c>
      <c r="E1093" t="s">
        <v>63</v>
      </c>
    </row>
    <row r="1094" spans="1:5" x14ac:dyDescent="0.35">
      <c r="A1094" t="str">
        <f t="shared" si="36"/>
        <v>C:/Users/WThaman/PycharmProjects/usgs/dist/res.volume.1943.lcragage\pytz\zoneinfo\Pacific</v>
      </c>
      <c r="B1094" t="str">
        <f>HYPERLINK("C:/Users/WThaman/PycharmProjects/usgs/dist/res.volume.1943.lcragage\pytz\zoneinfo\Pacific\Tahiti", "Tahiti")</f>
        <v>Tahiti</v>
      </c>
      <c r="D1094">
        <v>187</v>
      </c>
      <c r="E1094" t="s">
        <v>63</v>
      </c>
    </row>
    <row r="1095" spans="1:5" x14ac:dyDescent="0.35">
      <c r="A1095" t="str">
        <f t="shared" si="36"/>
        <v>C:/Users/WThaman/PycharmProjects/usgs/dist/res.volume.1943.lcragage\pytz\zoneinfo\Pacific</v>
      </c>
      <c r="B1095" t="str">
        <f>HYPERLINK("C:/Users/WThaman/PycharmProjects/usgs/dist/res.volume.1943.lcragage\pytz\zoneinfo\Pacific\Tarawa", "Tarawa")</f>
        <v>Tarawa</v>
      </c>
      <c r="D1095">
        <v>183</v>
      </c>
      <c r="E1095" t="s">
        <v>63</v>
      </c>
    </row>
    <row r="1096" spans="1:5" x14ac:dyDescent="0.35">
      <c r="A1096" t="str">
        <f t="shared" si="36"/>
        <v>C:/Users/WThaman/PycharmProjects/usgs/dist/res.volume.1943.lcragage\pytz\zoneinfo\Pacific</v>
      </c>
      <c r="B1096" t="str">
        <f>HYPERLINK("C:/Users/WThaman/PycharmProjects/usgs/dist/res.volume.1943.lcragage\pytz\zoneinfo\Pacific\Tongatapu", "Tongatapu")</f>
        <v>Tongatapu</v>
      </c>
      <c r="D1096">
        <v>1003</v>
      </c>
      <c r="E1096" t="s">
        <v>63</v>
      </c>
    </row>
    <row r="1097" spans="1:5" x14ac:dyDescent="0.35">
      <c r="A1097" t="str">
        <f t="shared" si="36"/>
        <v>C:/Users/WThaman/PycharmProjects/usgs/dist/res.volume.1943.lcragage\pytz\zoneinfo\Pacific</v>
      </c>
      <c r="B1097" t="str">
        <f>HYPERLINK("C:/Users/WThaman/PycharmProjects/usgs/dist/res.volume.1943.lcragage\pytz\zoneinfo\Pacific\Truk", "Truk")</f>
        <v>Truk</v>
      </c>
      <c r="D1097">
        <v>183</v>
      </c>
      <c r="E1097" t="s">
        <v>63</v>
      </c>
    </row>
    <row r="1098" spans="1:5" x14ac:dyDescent="0.35">
      <c r="A1098" t="str">
        <f t="shared" si="36"/>
        <v>C:/Users/WThaman/PycharmProjects/usgs/dist/res.volume.1943.lcragage\pytz\zoneinfo\Pacific</v>
      </c>
      <c r="B1098" t="str">
        <f>HYPERLINK("C:/Users/WThaman/PycharmProjects/usgs/dist/res.volume.1943.lcragage\pytz\zoneinfo\Pacific\Wake", "Wake")</f>
        <v>Wake</v>
      </c>
      <c r="D1098">
        <v>183</v>
      </c>
      <c r="E1098" t="s">
        <v>63</v>
      </c>
    </row>
    <row r="1099" spans="1:5" x14ac:dyDescent="0.35">
      <c r="A1099" t="str">
        <f t="shared" si="36"/>
        <v>C:/Users/WThaman/PycharmProjects/usgs/dist/res.volume.1943.lcragage\pytz\zoneinfo\Pacific</v>
      </c>
      <c r="B1099" t="str">
        <f>HYPERLINK("C:/Users/WThaman/PycharmProjects/usgs/dist/res.volume.1943.lcragage\pytz\zoneinfo\Pacific\Wallis", "Wallis")</f>
        <v>Wallis</v>
      </c>
      <c r="D1099">
        <v>183</v>
      </c>
      <c r="E1099" t="s">
        <v>63</v>
      </c>
    </row>
    <row r="1100" spans="1:5" x14ac:dyDescent="0.35">
      <c r="A1100" t="str">
        <f t="shared" si="36"/>
        <v>C:/Users/WThaman/PycharmProjects/usgs/dist/res.volume.1943.lcragage\pytz\zoneinfo\Pacific</v>
      </c>
      <c r="B1100" t="str">
        <f>HYPERLINK("C:/Users/WThaman/PycharmProjects/usgs/dist/res.volume.1943.lcragage\pytz\zoneinfo\Pacific\Yap", "Yap")</f>
        <v>Yap</v>
      </c>
      <c r="D1100">
        <v>183</v>
      </c>
      <c r="E1100" t="s">
        <v>63</v>
      </c>
    </row>
    <row r="1101" spans="1:5" x14ac:dyDescent="0.35">
      <c r="A1101" t="str">
        <f t="shared" ref="A1101:A1113" si="37">HYPERLINK("C:/Users/WThaman/PycharmProjects/usgs/dist/res.volume.1943.lcragage\pytz\zoneinfo\US")</f>
        <v>C:/Users/WThaman/PycharmProjects/usgs/dist/res.volume.1943.lcragage\pytz\zoneinfo\US</v>
      </c>
      <c r="B1101" t="str">
        <f>HYPERLINK("C:/Users/WThaman/PycharmProjects/usgs/dist/res.volume.1943.lcragage\pytz\zoneinfo\US\Alaska", "Alaska")</f>
        <v>Alaska</v>
      </c>
      <c r="D1101">
        <v>2380</v>
      </c>
      <c r="E1101" t="s">
        <v>63</v>
      </c>
    </row>
    <row r="1102" spans="1:5" x14ac:dyDescent="0.35">
      <c r="A1102" t="str">
        <f t="shared" si="37"/>
        <v>C:/Users/WThaman/PycharmProjects/usgs/dist/res.volume.1943.lcragage\pytz\zoneinfo\US</v>
      </c>
      <c r="B1102" t="str">
        <f>HYPERLINK("C:/Users/WThaman/PycharmProjects/usgs/dist/res.volume.1943.lcragage\pytz\zoneinfo\US\Aleutian", "Aleutian")</f>
        <v>Aleutian</v>
      </c>
      <c r="D1102">
        <v>2365</v>
      </c>
      <c r="E1102" t="s">
        <v>63</v>
      </c>
    </row>
    <row r="1103" spans="1:5" x14ac:dyDescent="0.35">
      <c r="A1103" t="str">
        <f t="shared" si="37"/>
        <v>C:/Users/WThaman/PycharmProjects/usgs/dist/res.volume.1943.lcragage\pytz\zoneinfo\US</v>
      </c>
      <c r="B1103" t="str">
        <f>HYPERLINK("C:/Users/WThaman/PycharmProjects/usgs/dist/res.volume.1943.lcragage\pytz\zoneinfo\US\Arizona", "Arizona")</f>
        <v>Arizona</v>
      </c>
      <c r="D1103">
        <v>353</v>
      </c>
      <c r="E1103" t="s">
        <v>63</v>
      </c>
    </row>
    <row r="1104" spans="1:5" x14ac:dyDescent="0.35">
      <c r="A1104" t="str">
        <f t="shared" si="37"/>
        <v>C:/Users/WThaman/PycharmProjects/usgs/dist/res.volume.1943.lcragage\pytz\zoneinfo\US</v>
      </c>
      <c r="B1104" t="str">
        <f>HYPERLINK("C:/Users/WThaman/PycharmProjects/usgs/dist/res.volume.1943.lcragage\pytz\zoneinfo\US\Central", "Central")</f>
        <v>Central</v>
      </c>
      <c r="D1104">
        <v>3585</v>
      </c>
      <c r="E1104" t="s">
        <v>63</v>
      </c>
    </row>
    <row r="1105" spans="1:5" x14ac:dyDescent="0.35">
      <c r="A1105" t="str">
        <f t="shared" si="37"/>
        <v>C:/Users/WThaman/PycharmProjects/usgs/dist/res.volume.1943.lcragage\pytz\zoneinfo\US</v>
      </c>
      <c r="B1105" t="str">
        <f>HYPERLINK("C:/Users/WThaman/PycharmProjects/usgs/dist/res.volume.1943.lcragage\pytz\zoneinfo\US\East-Indiana", "East-Indiana")</f>
        <v>East-Indiana</v>
      </c>
      <c r="D1105">
        <v>1675</v>
      </c>
      <c r="E1105" t="s">
        <v>63</v>
      </c>
    </row>
    <row r="1106" spans="1:5" x14ac:dyDescent="0.35">
      <c r="A1106" t="str">
        <f t="shared" si="37"/>
        <v>C:/Users/WThaman/PycharmProjects/usgs/dist/res.volume.1943.lcragage\pytz\zoneinfo\US</v>
      </c>
      <c r="B1106" t="str">
        <f>HYPERLINK("C:/Users/WThaman/PycharmProjects/usgs/dist/res.volume.1943.lcragage\pytz\zoneinfo\US\Eastern", "Eastern")</f>
        <v>Eastern</v>
      </c>
      <c r="D1106">
        <v>3545</v>
      </c>
      <c r="E1106" t="s">
        <v>63</v>
      </c>
    </row>
    <row r="1107" spans="1:5" x14ac:dyDescent="0.35">
      <c r="A1107" t="str">
        <f t="shared" si="37"/>
        <v>C:/Users/WThaman/PycharmProjects/usgs/dist/res.volume.1943.lcragage\pytz\zoneinfo\US</v>
      </c>
      <c r="B1107" t="str">
        <f>HYPERLINK("C:/Users/WThaman/PycharmProjects/usgs/dist/res.volume.1943.lcragage\pytz\zoneinfo\US\Hawaii", "Hawaii")</f>
        <v>Hawaii</v>
      </c>
      <c r="D1107">
        <v>276</v>
      </c>
      <c r="E1107" t="s">
        <v>63</v>
      </c>
    </row>
    <row r="1108" spans="1:5" x14ac:dyDescent="0.35">
      <c r="A1108" t="str">
        <f t="shared" si="37"/>
        <v>C:/Users/WThaman/PycharmProjects/usgs/dist/res.volume.1943.lcragage\pytz\zoneinfo\US</v>
      </c>
      <c r="B1108" t="str">
        <f>HYPERLINK("C:/Users/WThaman/PycharmProjects/usgs/dist/res.volume.1943.lcragage\pytz\zoneinfo\US\Indiana-Starke", "Indiana-Starke")</f>
        <v>Indiana-Starke</v>
      </c>
      <c r="D1108">
        <v>2437</v>
      </c>
      <c r="E1108" t="s">
        <v>63</v>
      </c>
    </row>
    <row r="1109" spans="1:5" x14ac:dyDescent="0.35">
      <c r="A1109" t="str">
        <f t="shared" si="37"/>
        <v>C:/Users/WThaman/PycharmProjects/usgs/dist/res.volume.1943.lcragage\pytz\zoneinfo\US</v>
      </c>
      <c r="B1109" t="str">
        <f>HYPERLINK("C:/Users/WThaman/PycharmProjects/usgs/dist/res.volume.1943.lcragage\pytz\zoneinfo\US\Michigan", "Michigan")</f>
        <v>Michigan</v>
      </c>
      <c r="D1109">
        <v>2216</v>
      </c>
      <c r="E1109" t="s">
        <v>63</v>
      </c>
    </row>
    <row r="1110" spans="1:5" x14ac:dyDescent="0.35">
      <c r="A1110" t="str">
        <f t="shared" si="37"/>
        <v>C:/Users/WThaman/PycharmProjects/usgs/dist/res.volume.1943.lcragage\pytz\zoneinfo\US</v>
      </c>
      <c r="B1110" t="str">
        <f>HYPERLINK("C:/Users/WThaman/PycharmProjects/usgs/dist/res.volume.1943.lcragage\pytz\zoneinfo\US\Mountain", "Mountain")</f>
        <v>Mountain</v>
      </c>
      <c r="D1110">
        <v>2453</v>
      </c>
      <c r="E1110" t="s">
        <v>63</v>
      </c>
    </row>
    <row r="1111" spans="1:5" x14ac:dyDescent="0.35">
      <c r="A1111" t="str">
        <f t="shared" si="37"/>
        <v>C:/Users/WThaman/PycharmProjects/usgs/dist/res.volume.1943.lcragage\pytz\zoneinfo\US</v>
      </c>
      <c r="B1111" t="str">
        <f>HYPERLINK("C:/Users/WThaman/PycharmProjects/usgs/dist/res.volume.1943.lcragage\pytz\zoneinfo\US\Pacific", "Pacific")</f>
        <v>Pacific</v>
      </c>
      <c r="D1111">
        <v>2845</v>
      </c>
      <c r="E1111" t="s">
        <v>63</v>
      </c>
    </row>
    <row r="1112" spans="1:5" x14ac:dyDescent="0.35">
      <c r="A1112" t="str">
        <f t="shared" si="37"/>
        <v>C:/Users/WThaman/PycharmProjects/usgs/dist/res.volume.1943.lcragage\pytz\zoneinfo\US</v>
      </c>
      <c r="B1112" t="str">
        <f>HYPERLINK("C:/Users/WThaman/PycharmProjects/usgs/dist/res.volume.1943.lcragage\pytz\zoneinfo\US\Pacific-New", "Pacific-New")</f>
        <v>Pacific-New</v>
      </c>
      <c r="D1112">
        <v>2845</v>
      </c>
      <c r="E1112" t="s">
        <v>63</v>
      </c>
    </row>
    <row r="1113" spans="1:5" x14ac:dyDescent="0.35">
      <c r="A1113" t="str">
        <f t="shared" si="37"/>
        <v>C:/Users/WThaman/PycharmProjects/usgs/dist/res.volume.1943.lcragage\pytz\zoneinfo\US</v>
      </c>
      <c r="B1113" t="str">
        <f>HYPERLINK("C:/Users/WThaman/PycharmProjects/usgs/dist/res.volume.1943.lcragage\pytz\zoneinfo\US\Samoa", "Samoa")</f>
        <v>Samoa</v>
      </c>
      <c r="D1113">
        <v>196</v>
      </c>
      <c r="E1113" t="s">
        <v>63</v>
      </c>
    </row>
    <row r="1114" spans="1:5" x14ac:dyDescent="0.35">
      <c r="A1114" t="str">
        <f>HYPERLINK("C:/Users/WThaman/PycharmProjects/usgs/dist/res.volume.1943.lcragage\requests")</f>
        <v>C:/Users/WThaman/PycharmProjects/usgs/dist/res.volume.1943.lcragage\requests</v>
      </c>
      <c r="B1114" t="str">
        <f>HYPERLINK("C:/Users/WThaman/PycharmProjects/usgs/dist/res.volume.1943.lcragage\requests\cacert.pem", "cacert.pem")</f>
        <v>cacert.pem</v>
      </c>
      <c r="C1114" t="s">
        <v>32</v>
      </c>
      <c r="D1114">
        <v>347048</v>
      </c>
      <c r="E1114" t="s">
        <v>64</v>
      </c>
    </row>
    <row r="1115" spans="1:5" x14ac:dyDescent="0.35">
      <c r="A1115" t="str">
        <f>HYPERLINK("C:/Users/WThaman/PycharmProjects/usgs/dist/res.volume.1943.lcragage\selenium\webdriver\firefox")</f>
        <v>C:/Users/WThaman/PycharmProjects/usgs/dist/res.volume.1943.lcragage\selenium\webdriver\firefox</v>
      </c>
      <c r="B1115" t="str">
        <f>HYPERLINK("C:/Users/WThaman/PycharmProjects/usgs/dist/res.volume.1943.lcragage\selenium\webdriver\firefox\webdriver.xpi", "webdriver.xpi")</f>
        <v>webdriver.xpi</v>
      </c>
      <c r="C1115" t="s">
        <v>33</v>
      </c>
      <c r="D1115">
        <v>715972</v>
      </c>
      <c r="E1115" t="s">
        <v>65</v>
      </c>
    </row>
    <row r="1116" spans="1:5" x14ac:dyDescent="0.35">
      <c r="A1116" t="str">
        <f>HYPERLINK("C:/Users/WThaman/PycharmProjects/usgs/dist/res.volume.1943.lcragage\selenium\webdriver\firefox")</f>
        <v>C:/Users/WThaman/PycharmProjects/usgs/dist/res.volume.1943.lcragage\selenium\webdriver\firefox</v>
      </c>
      <c r="B1116" t="str">
        <f>HYPERLINK("C:/Users/WThaman/PycharmProjects/usgs/dist/res.volume.1943.lcragage\selenium\webdriver\firefox\webdriver_prefs.json", "webdriver_prefs.json")</f>
        <v>webdriver_prefs.json</v>
      </c>
      <c r="C1116" t="s">
        <v>17</v>
      </c>
      <c r="D1116">
        <v>2866</v>
      </c>
      <c r="E1116" t="s">
        <v>65</v>
      </c>
    </row>
    <row r="1117" spans="1:5" x14ac:dyDescent="0.35">
      <c r="A1117" t="str">
        <f>HYPERLINK("C:/Users/WThaman/PycharmProjects/usgs/dist/res.volume.1943.lcragage\selenium\webdriver\remote")</f>
        <v>C:/Users/WThaman/PycharmProjects/usgs/dist/res.volume.1943.lcragage\selenium\webdriver\remote</v>
      </c>
      <c r="B1117" t="str">
        <f>HYPERLINK("C:/Users/WThaman/PycharmProjects/usgs/dist/res.volume.1943.lcragage\selenium\webdriver\remote\getAttribute.js", "getAttribute.js")</f>
        <v>getAttribute.js</v>
      </c>
      <c r="C1117" t="s">
        <v>34</v>
      </c>
      <c r="D1117">
        <v>6281</v>
      </c>
      <c r="E1117" t="s">
        <v>65</v>
      </c>
    </row>
    <row r="1118" spans="1:5" x14ac:dyDescent="0.35">
      <c r="A1118" t="str">
        <f>HYPERLINK("C:/Users/WThaman/PycharmProjects/usgs/dist/res.volume.1943.lcragage\selenium\webdriver\remote")</f>
        <v>C:/Users/WThaman/PycharmProjects/usgs/dist/res.volume.1943.lcragage\selenium\webdriver\remote</v>
      </c>
      <c r="B1118" t="str">
        <f>HYPERLINK("C:/Users/WThaman/PycharmProjects/usgs/dist/res.volume.1943.lcragage\selenium\webdriver\remote\isDisplayed.js", "isDisplayed.js")</f>
        <v>isDisplayed.js</v>
      </c>
      <c r="C1118" t="s">
        <v>34</v>
      </c>
      <c r="D1118">
        <v>43992</v>
      </c>
      <c r="E1118" t="s">
        <v>65</v>
      </c>
    </row>
    <row r="1119" spans="1:5" x14ac:dyDescent="0.35">
      <c r="A1119" t="str">
        <f t="shared" ref="A1119:A1128" si="38">HYPERLINK("C:/Users/WThaman/PycharmProjects/usgs/dist/res.volume.1943.lcragage\tcl")</f>
        <v>C:/Users/WThaman/PycharmProjects/usgs/dist/res.volume.1943.lcragage\tcl</v>
      </c>
      <c r="B1119" t="str">
        <f>HYPERLINK("C:/Users/WThaman/PycharmProjects/usgs/dist/res.volume.1943.lcragage\tcl\auto.tcl", "auto.tcl")</f>
        <v>auto.tcl</v>
      </c>
      <c r="C1119" t="s">
        <v>35</v>
      </c>
      <c r="D1119">
        <v>21317</v>
      </c>
      <c r="E1119" t="s">
        <v>66</v>
      </c>
    </row>
    <row r="1120" spans="1:5" x14ac:dyDescent="0.35">
      <c r="A1120" t="str">
        <f t="shared" si="38"/>
        <v>C:/Users/WThaman/PycharmProjects/usgs/dist/res.volume.1943.lcragage\tcl</v>
      </c>
      <c r="B1120" t="str">
        <f>HYPERLINK("C:/Users/WThaman/PycharmProjects/usgs/dist/res.volume.1943.lcragage\tcl\clock.tcl", "clock.tcl")</f>
        <v>clock.tcl</v>
      </c>
      <c r="C1120" t="s">
        <v>35</v>
      </c>
      <c r="D1120">
        <v>128934</v>
      </c>
      <c r="E1120" t="s">
        <v>66</v>
      </c>
    </row>
    <row r="1121" spans="1:5" x14ac:dyDescent="0.35">
      <c r="A1121" t="str">
        <f t="shared" si="38"/>
        <v>C:/Users/WThaman/PycharmProjects/usgs/dist/res.volume.1943.lcragage\tcl</v>
      </c>
      <c r="B1121" t="str">
        <f>HYPERLINK("C:/Users/WThaman/PycharmProjects/usgs/dist/res.volume.1943.lcragage\tcl\history.tcl", "history.tcl")</f>
        <v>history.tcl</v>
      </c>
      <c r="C1121" t="s">
        <v>35</v>
      </c>
      <c r="D1121">
        <v>7328</v>
      </c>
      <c r="E1121" t="s">
        <v>66</v>
      </c>
    </row>
    <row r="1122" spans="1:5" x14ac:dyDescent="0.35">
      <c r="A1122" t="str">
        <f t="shared" si="38"/>
        <v>C:/Users/WThaman/PycharmProjects/usgs/dist/res.volume.1943.lcragage\tcl</v>
      </c>
      <c r="B1122" t="str">
        <f>HYPERLINK("C:/Users/WThaman/PycharmProjects/usgs/dist/res.volume.1943.lcragage\tcl\init.tcl", "init.tcl")</f>
        <v>init.tcl</v>
      </c>
      <c r="C1122" t="s">
        <v>35</v>
      </c>
      <c r="D1122">
        <v>24289</v>
      </c>
      <c r="E1122" t="s">
        <v>66</v>
      </c>
    </row>
    <row r="1123" spans="1:5" x14ac:dyDescent="0.35">
      <c r="A1123" t="str">
        <f t="shared" si="38"/>
        <v>C:/Users/WThaman/PycharmProjects/usgs/dist/res.volume.1943.lcragage\tcl</v>
      </c>
      <c r="B1123" t="str">
        <f>HYPERLINK("C:/Users/WThaman/PycharmProjects/usgs/dist/res.volume.1943.lcragage\tcl\package.tcl", "package.tcl")</f>
        <v>package.tcl</v>
      </c>
      <c r="C1123" t="s">
        <v>35</v>
      </c>
      <c r="D1123">
        <v>22959</v>
      </c>
      <c r="E1123" t="s">
        <v>66</v>
      </c>
    </row>
    <row r="1124" spans="1:5" x14ac:dyDescent="0.35">
      <c r="A1124" t="str">
        <f t="shared" si="38"/>
        <v>C:/Users/WThaman/PycharmProjects/usgs/dist/res.volume.1943.lcragage\tcl</v>
      </c>
      <c r="B1124" t="str">
        <f>HYPERLINK("C:/Users/WThaman/PycharmProjects/usgs/dist/res.volume.1943.lcragage\tcl\parray.tcl", "parray.tcl")</f>
        <v>parray.tcl</v>
      </c>
      <c r="C1124" t="s">
        <v>35</v>
      </c>
      <c r="D1124">
        <v>816</v>
      </c>
      <c r="E1124" t="s">
        <v>66</v>
      </c>
    </row>
    <row r="1125" spans="1:5" x14ac:dyDescent="0.35">
      <c r="A1125" t="str">
        <f t="shared" si="38"/>
        <v>C:/Users/WThaman/PycharmProjects/usgs/dist/res.volume.1943.lcragage\tcl</v>
      </c>
      <c r="B1125" t="str">
        <f>HYPERLINK("C:/Users/WThaman/PycharmProjects/usgs/dist/res.volume.1943.lcragage\tcl\safe.tcl", "safe.tcl")</f>
        <v>safe.tcl</v>
      </c>
      <c r="C1125" t="s">
        <v>35</v>
      </c>
      <c r="D1125">
        <v>33439</v>
      </c>
      <c r="E1125" t="s">
        <v>66</v>
      </c>
    </row>
    <row r="1126" spans="1:5" x14ac:dyDescent="0.35">
      <c r="A1126" t="str">
        <f t="shared" si="38"/>
        <v>C:/Users/WThaman/PycharmProjects/usgs/dist/res.volume.1943.lcragage\tcl</v>
      </c>
      <c r="B1126" t="str">
        <f>HYPERLINK("C:/Users/WThaman/PycharmProjects/usgs/dist/res.volume.1943.lcragage\tcl\tclIndex", "tclIndex")</f>
        <v>tclIndex</v>
      </c>
      <c r="D1126">
        <v>5415</v>
      </c>
      <c r="E1126" t="s">
        <v>66</v>
      </c>
    </row>
    <row r="1127" spans="1:5" x14ac:dyDescent="0.35">
      <c r="A1127" t="str">
        <f t="shared" si="38"/>
        <v>C:/Users/WThaman/PycharmProjects/usgs/dist/res.volume.1943.lcragage\tcl</v>
      </c>
      <c r="B1127" t="str">
        <f>HYPERLINK("C:/Users/WThaman/PycharmProjects/usgs/dist/res.volume.1943.lcragage\tcl\tm.tcl", "tm.tcl")</f>
        <v>tm.tcl</v>
      </c>
      <c r="C1127" t="s">
        <v>35</v>
      </c>
      <c r="D1127">
        <v>11633</v>
      </c>
      <c r="E1127" t="s">
        <v>66</v>
      </c>
    </row>
    <row r="1128" spans="1:5" x14ac:dyDescent="0.35">
      <c r="A1128" t="str">
        <f t="shared" si="38"/>
        <v>C:/Users/WThaman/PycharmProjects/usgs/dist/res.volume.1943.lcragage\tcl</v>
      </c>
      <c r="B1128" t="str">
        <f>HYPERLINK("C:/Users/WThaman/PycharmProjects/usgs/dist/res.volume.1943.lcragage\tcl\word.tcl", "word.tcl")</f>
        <v>word.tcl</v>
      </c>
      <c r="C1128" t="s">
        <v>35</v>
      </c>
      <c r="D1128">
        <v>4860</v>
      </c>
      <c r="E1128" t="s">
        <v>66</v>
      </c>
    </row>
    <row r="1129" spans="1:5" x14ac:dyDescent="0.35">
      <c r="A1129" t="str">
        <f t="shared" ref="A1129:A1160" si="39">HYPERLINK("C:/Users/WThaman/PycharmProjects/usgs/dist/res.volume.1943.lcragage\tcl\encoding")</f>
        <v>C:/Users/WThaman/PycharmProjects/usgs/dist/res.volume.1943.lcragage\tcl\encoding</v>
      </c>
      <c r="B1129" t="str">
        <f>HYPERLINK("C:/Users/WThaman/PycharmProjects/usgs/dist/res.volume.1943.lcragage\tcl\encoding\ascii.enc", "ascii.enc")</f>
        <v>ascii.enc</v>
      </c>
      <c r="C1129" t="s">
        <v>36</v>
      </c>
      <c r="D1129">
        <v>1090</v>
      </c>
      <c r="E1129" t="s">
        <v>66</v>
      </c>
    </row>
    <row r="1130" spans="1:5" x14ac:dyDescent="0.35">
      <c r="A1130" t="str">
        <f t="shared" si="39"/>
        <v>C:/Users/WThaman/PycharmProjects/usgs/dist/res.volume.1943.lcragage\tcl\encoding</v>
      </c>
      <c r="B1130" t="str">
        <f>HYPERLINK("C:/Users/WThaman/PycharmProjects/usgs/dist/res.volume.1943.lcragage\tcl\encoding\big5.enc", "big5.enc")</f>
        <v>big5.enc</v>
      </c>
      <c r="C1130" t="s">
        <v>36</v>
      </c>
      <c r="D1130">
        <v>92873</v>
      </c>
      <c r="E1130" t="s">
        <v>66</v>
      </c>
    </row>
    <row r="1131" spans="1:5" x14ac:dyDescent="0.35">
      <c r="A1131" t="str">
        <f t="shared" si="39"/>
        <v>C:/Users/WThaman/PycharmProjects/usgs/dist/res.volume.1943.lcragage\tcl\encoding</v>
      </c>
      <c r="B1131" t="str">
        <f>HYPERLINK("C:/Users/WThaman/PycharmProjects/usgs/dist/res.volume.1943.lcragage\tcl\encoding\cp1250.enc", "cp1250.enc")</f>
        <v>cp1250.enc</v>
      </c>
      <c r="C1131" t="s">
        <v>36</v>
      </c>
      <c r="D1131">
        <v>1091</v>
      </c>
      <c r="E1131" t="s">
        <v>66</v>
      </c>
    </row>
    <row r="1132" spans="1:5" x14ac:dyDescent="0.35">
      <c r="A1132" t="str">
        <f t="shared" si="39"/>
        <v>C:/Users/WThaman/PycharmProjects/usgs/dist/res.volume.1943.lcragage\tcl\encoding</v>
      </c>
      <c r="B1132" t="str">
        <f>HYPERLINK("C:/Users/WThaman/PycharmProjects/usgs/dist/res.volume.1943.lcragage\tcl\encoding\cp1251.enc", "cp1251.enc")</f>
        <v>cp1251.enc</v>
      </c>
      <c r="C1132" t="s">
        <v>36</v>
      </c>
      <c r="D1132">
        <v>1091</v>
      </c>
      <c r="E1132" t="s">
        <v>66</v>
      </c>
    </row>
    <row r="1133" spans="1:5" x14ac:dyDescent="0.35">
      <c r="A1133" t="str">
        <f t="shared" si="39"/>
        <v>C:/Users/WThaman/PycharmProjects/usgs/dist/res.volume.1943.lcragage\tcl\encoding</v>
      </c>
      <c r="B1133" t="str">
        <f>HYPERLINK("C:/Users/WThaman/PycharmProjects/usgs/dist/res.volume.1943.lcragage\tcl\encoding\cp1252.enc", "cp1252.enc")</f>
        <v>cp1252.enc</v>
      </c>
      <c r="C1133" t="s">
        <v>36</v>
      </c>
      <c r="D1133">
        <v>1091</v>
      </c>
      <c r="E1133" t="s">
        <v>66</v>
      </c>
    </row>
    <row r="1134" spans="1:5" x14ac:dyDescent="0.35">
      <c r="A1134" t="str">
        <f t="shared" si="39"/>
        <v>C:/Users/WThaman/PycharmProjects/usgs/dist/res.volume.1943.lcragage\tcl\encoding</v>
      </c>
      <c r="B1134" t="str">
        <f>HYPERLINK("C:/Users/WThaman/PycharmProjects/usgs/dist/res.volume.1943.lcragage\tcl\encoding\cp1253.enc", "cp1253.enc")</f>
        <v>cp1253.enc</v>
      </c>
      <c r="C1134" t="s">
        <v>36</v>
      </c>
      <c r="D1134">
        <v>1091</v>
      </c>
      <c r="E1134" t="s">
        <v>66</v>
      </c>
    </row>
    <row r="1135" spans="1:5" x14ac:dyDescent="0.35">
      <c r="A1135" t="str">
        <f t="shared" si="39"/>
        <v>C:/Users/WThaman/PycharmProjects/usgs/dist/res.volume.1943.lcragage\tcl\encoding</v>
      </c>
      <c r="B1135" t="str">
        <f>HYPERLINK("C:/Users/WThaman/PycharmProjects/usgs/dist/res.volume.1943.lcragage\tcl\encoding\cp1254.enc", "cp1254.enc")</f>
        <v>cp1254.enc</v>
      </c>
      <c r="C1135" t="s">
        <v>36</v>
      </c>
      <c r="D1135">
        <v>1091</v>
      </c>
      <c r="E1135" t="s">
        <v>66</v>
      </c>
    </row>
    <row r="1136" spans="1:5" x14ac:dyDescent="0.35">
      <c r="A1136" t="str">
        <f t="shared" si="39"/>
        <v>C:/Users/WThaman/PycharmProjects/usgs/dist/res.volume.1943.lcragage\tcl\encoding</v>
      </c>
      <c r="B1136" t="str">
        <f>HYPERLINK("C:/Users/WThaman/PycharmProjects/usgs/dist/res.volume.1943.lcragage\tcl\encoding\cp1255.enc", "cp1255.enc")</f>
        <v>cp1255.enc</v>
      </c>
      <c r="C1136" t="s">
        <v>36</v>
      </c>
      <c r="D1136">
        <v>1091</v>
      </c>
      <c r="E1136" t="s">
        <v>66</v>
      </c>
    </row>
    <row r="1137" spans="1:5" x14ac:dyDescent="0.35">
      <c r="A1137" t="str">
        <f t="shared" si="39"/>
        <v>C:/Users/WThaman/PycharmProjects/usgs/dist/res.volume.1943.lcragage\tcl\encoding</v>
      </c>
      <c r="B1137" t="str">
        <f>HYPERLINK("C:/Users/WThaman/PycharmProjects/usgs/dist/res.volume.1943.lcragage\tcl\encoding\cp1256.enc", "cp1256.enc")</f>
        <v>cp1256.enc</v>
      </c>
      <c r="C1137" t="s">
        <v>36</v>
      </c>
      <c r="D1137">
        <v>1091</v>
      </c>
      <c r="E1137" t="s">
        <v>66</v>
      </c>
    </row>
    <row r="1138" spans="1:5" x14ac:dyDescent="0.35">
      <c r="A1138" t="str">
        <f t="shared" si="39"/>
        <v>C:/Users/WThaman/PycharmProjects/usgs/dist/res.volume.1943.lcragage\tcl\encoding</v>
      </c>
      <c r="B1138" t="str">
        <f>HYPERLINK("C:/Users/WThaman/PycharmProjects/usgs/dist/res.volume.1943.lcragage\tcl\encoding\cp1257.enc", "cp1257.enc")</f>
        <v>cp1257.enc</v>
      </c>
      <c r="C1138" t="s">
        <v>36</v>
      </c>
      <c r="D1138">
        <v>1091</v>
      </c>
      <c r="E1138" t="s">
        <v>66</v>
      </c>
    </row>
    <row r="1139" spans="1:5" x14ac:dyDescent="0.35">
      <c r="A1139" t="str">
        <f t="shared" si="39"/>
        <v>C:/Users/WThaman/PycharmProjects/usgs/dist/res.volume.1943.lcragage\tcl\encoding</v>
      </c>
      <c r="B1139" t="str">
        <f>HYPERLINK("C:/Users/WThaman/PycharmProjects/usgs/dist/res.volume.1943.lcragage\tcl\encoding\cp1258.enc", "cp1258.enc")</f>
        <v>cp1258.enc</v>
      </c>
      <c r="C1139" t="s">
        <v>36</v>
      </c>
      <c r="D1139">
        <v>1091</v>
      </c>
      <c r="E1139" t="s">
        <v>66</v>
      </c>
    </row>
    <row r="1140" spans="1:5" x14ac:dyDescent="0.35">
      <c r="A1140" t="str">
        <f t="shared" si="39"/>
        <v>C:/Users/WThaman/PycharmProjects/usgs/dist/res.volume.1943.lcragage\tcl\encoding</v>
      </c>
      <c r="B1140" t="str">
        <f>HYPERLINK("C:/Users/WThaman/PycharmProjects/usgs/dist/res.volume.1943.lcragage\tcl\encoding\cp437.enc", "cp437.enc")</f>
        <v>cp437.enc</v>
      </c>
      <c r="C1140" t="s">
        <v>36</v>
      </c>
      <c r="D1140">
        <v>1090</v>
      </c>
      <c r="E1140" t="s">
        <v>66</v>
      </c>
    </row>
    <row r="1141" spans="1:5" x14ac:dyDescent="0.35">
      <c r="A1141" t="str">
        <f t="shared" si="39"/>
        <v>C:/Users/WThaman/PycharmProjects/usgs/dist/res.volume.1943.lcragage\tcl\encoding</v>
      </c>
      <c r="B1141" t="str">
        <f>HYPERLINK("C:/Users/WThaman/PycharmProjects/usgs/dist/res.volume.1943.lcragage\tcl\encoding\cp737.enc", "cp737.enc")</f>
        <v>cp737.enc</v>
      </c>
      <c r="C1141" t="s">
        <v>36</v>
      </c>
      <c r="D1141">
        <v>1090</v>
      </c>
      <c r="E1141" t="s">
        <v>66</v>
      </c>
    </row>
    <row r="1142" spans="1:5" x14ac:dyDescent="0.35">
      <c r="A1142" t="str">
        <f t="shared" si="39"/>
        <v>C:/Users/WThaman/PycharmProjects/usgs/dist/res.volume.1943.lcragage\tcl\encoding</v>
      </c>
      <c r="B1142" t="str">
        <f>HYPERLINK("C:/Users/WThaman/PycharmProjects/usgs/dist/res.volume.1943.lcragage\tcl\encoding\cp775.enc", "cp775.enc")</f>
        <v>cp775.enc</v>
      </c>
      <c r="C1142" t="s">
        <v>36</v>
      </c>
      <c r="D1142">
        <v>1090</v>
      </c>
      <c r="E1142" t="s">
        <v>66</v>
      </c>
    </row>
    <row r="1143" spans="1:5" x14ac:dyDescent="0.35">
      <c r="A1143" t="str">
        <f t="shared" si="39"/>
        <v>C:/Users/WThaman/PycharmProjects/usgs/dist/res.volume.1943.lcragage\tcl\encoding</v>
      </c>
      <c r="B1143" t="str">
        <f>HYPERLINK("C:/Users/WThaman/PycharmProjects/usgs/dist/res.volume.1943.lcragage\tcl\encoding\cp850.enc", "cp850.enc")</f>
        <v>cp850.enc</v>
      </c>
      <c r="C1143" t="s">
        <v>36</v>
      </c>
      <c r="D1143">
        <v>1090</v>
      </c>
      <c r="E1143" t="s">
        <v>66</v>
      </c>
    </row>
    <row r="1144" spans="1:5" x14ac:dyDescent="0.35">
      <c r="A1144" t="str">
        <f t="shared" si="39"/>
        <v>C:/Users/WThaman/PycharmProjects/usgs/dist/res.volume.1943.lcragage\tcl\encoding</v>
      </c>
      <c r="B1144" t="str">
        <f>HYPERLINK("C:/Users/WThaman/PycharmProjects/usgs/dist/res.volume.1943.lcragage\tcl\encoding\cp852.enc", "cp852.enc")</f>
        <v>cp852.enc</v>
      </c>
      <c r="C1144" t="s">
        <v>36</v>
      </c>
      <c r="D1144">
        <v>1090</v>
      </c>
      <c r="E1144" t="s">
        <v>66</v>
      </c>
    </row>
    <row r="1145" spans="1:5" x14ac:dyDescent="0.35">
      <c r="A1145" t="str">
        <f t="shared" si="39"/>
        <v>C:/Users/WThaman/PycharmProjects/usgs/dist/res.volume.1943.lcragage\tcl\encoding</v>
      </c>
      <c r="B1145" t="str">
        <f>HYPERLINK("C:/Users/WThaman/PycharmProjects/usgs/dist/res.volume.1943.lcragage\tcl\encoding\cp855.enc", "cp855.enc")</f>
        <v>cp855.enc</v>
      </c>
      <c r="C1145" t="s">
        <v>36</v>
      </c>
      <c r="D1145">
        <v>1090</v>
      </c>
      <c r="E1145" t="s">
        <v>66</v>
      </c>
    </row>
    <row r="1146" spans="1:5" x14ac:dyDescent="0.35">
      <c r="A1146" t="str">
        <f t="shared" si="39"/>
        <v>C:/Users/WThaman/PycharmProjects/usgs/dist/res.volume.1943.lcragage\tcl\encoding</v>
      </c>
      <c r="B1146" t="str">
        <f>HYPERLINK("C:/Users/WThaman/PycharmProjects/usgs/dist/res.volume.1943.lcragage\tcl\encoding\cp857.enc", "cp857.enc")</f>
        <v>cp857.enc</v>
      </c>
      <c r="C1146" t="s">
        <v>36</v>
      </c>
      <c r="D1146">
        <v>1090</v>
      </c>
      <c r="E1146" t="s">
        <v>66</v>
      </c>
    </row>
    <row r="1147" spans="1:5" x14ac:dyDescent="0.35">
      <c r="A1147" t="str">
        <f t="shared" si="39"/>
        <v>C:/Users/WThaman/PycharmProjects/usgs/dist/res.volume.1943.lcragage\tcl\encoding</v>
      </c>
      <c r="B1147" t="str">
        <f>HYPERLINK("C:/Users/WThaman/PycharmProjects/usgs/dist/res.volume.1943.lcragage\tcl\encoding\cp860.enc", "cp860.enc")</f>
        <v>cp860.enc</v>
      </c>
      <c r="C1147" t="s">
        <v>36</v>
      </c>
      <c r="D1147">
        <v>1090</v>
      </c>
      <c r="E1147" t="s">
        <v>66</v>
      </c>
    </row>
    <row r="1148" spans="1:5" x14ac:dyDescent="0.35">
      <c r="A1148" t="str">
        <f t="shared" si="39"/>
        <v>C:/Users/WThaman/PycharmProjects/usgs/dist/res.volume.1943.lcragage\tcl\encoding</v>
      </c>
      <c r="B1148" t="str">
        <f>HYPERLINK("C:/Users/WThaman/PycharmProjects/usgs/dist/res.volume.1943.lcragage\tcl\encoding\cp861.enc", "cp861.enc")</f>
        <v>cp861.enc</v>
      </c>
      <c r="C1148" t="s">
        <v>36</v>
      </c>
      <c r="D1148">
        <v>1090</v>
      </c>
      <c r="E1148" t="s">
        <v>66</v>
      </c>
    </row>
    <row r="1149" spans="1:5" x14ac:dyDescent="0.35">
      <c r="A1149" t="str">
        <f t="shared" si="39"/>
        <v>C:/Users/WThaman/PycharmProjects/usgs/dist/res.volume.1943.lcragage\tcl\encoding</v>
      </c>
      <c r="B1149" t="str">
        <f>HYPERLINK("C:/Users/WThaman/PycharmProjects/usgs/dist/res.volume.1943.lcragage\tcl\encoding\cp862.enc", "cp862.enc")</f>
        <v>cp862.enc</v>
      </c>
      <c r="C1149" t="s">
        <v>36</v>
      </c>
      <c r="D1149">
        <v>1090</v>
      </c>
      <c r="E1149" t="s">
        <v>66</v>
      </c>
    </row>
    <row r="1150" spans="1:5" x14ac:dyDescent="0.35">
      <c r="A1150" t="str">
        <f t="shared" si="39"/>
        <v>C:/Users/WThaman/PycharmProjects/usgs/dist/res.volume.1943.lcragage\tcl\encoding</v>
      </c>
      <c r="B1150" t="str">
        <f>HYPERLINK("C:/Users/WThaman/PycharmProjects/usgs/dist/res.volume.1943.lcragage\tcl\encoding\cp863.enc", "cp863.enc")</f>
        <v>cp863.enc</v>
      </c>
      <c r="C1150" t="s">
        <v>36</v>
      </c>
      <c r="D1150">
        <v>1090</v>
      </c>
      <c r="E1150" t="s">
        <v>66</v>
      </c>
    </row>
    <row r="1151" spans="1:5" x14ac:dyDescent="0.35">
      <c r="A1151" t="str">
        <f t="shared" si="39"/>
        <v>C:/Users/WThaman/PycharmProjects/usgs/dist/res.volume.1943.lcragage\tcl\encoding</v>
      </c>
      <c r="B1151" t="str">
        <f>HYPERLINK("C:/Users/WThaman/PycharmProjects/usgs/dist/res.volume.1943.lcragage\tcl\encoding\cp864.enc", "cp864.enc")</f>
        <v>cp864.enc</v>
      </c>
      <c r="C1151" t="s">
        <v>36</v>
      </c>
      <c r="D1151">
        <v>1090</v>
      </c>
      <c r="E1151" t="s">
        <v>66</v>
      </c>
    </row>
    <row r="1152" spans="1:5" x14ac:dyDescent="0.35">
      <c r="A1152" t="str">
        <f t="shared" si="39"/>
        <v>C:/Users/WThaman/PycharmProjects/usgs/dist/res.volume.1943.lcragage\tcl\encoding</v>
      </c>
      <c r="B1152" t="str">
        <f>HYPERLINK("C:/Users/WThaman/PycharmProjects/usgs/dist/res.volume.1943.lcragage\tcl\encoding\cp865.enc", "cp865.enc")</f>
        <v>cp865.enc</v>
      </c>
      <c r="C1152" t="s">
        <v>36</v>
      </c>
      <c r="D1152">
        <v>1090</v>
      </c>
      <c r="E1152" t="s">
        <v>66</v>
      </c>
    </row>
    <row r="1153" spans="1:5" x14ac:dyDescent="0.35">
      <c r="A1153" t="str">
        <f t="shared" si="39"/>
        <v>C:/Users/WThaman/PycharmProjects/usgs/dist/res.volume.1943.lcragage\tcl\encoding</v>
      </c>
      <c r="B1153" t="str">
        <f>HYPERLINK("C:/Users/WThaman/PycharmProjects/usgs/dist/res.volume.1943.lcragage\tcl\encoding\cp866.enc", "cp866.enc")</f>
        <v>cp866.enc</v>
      </c>
      <c r="C1153" t="s">
        <v>36</v>
      </c>
      <c r="D1153">
        <v>1090</v>
      </c>
      <c r="E1153" t="s">
        <v>66</v>
      </c>
    </row>
    <row r="1154" spans="1:5" x14ac:dyDescent="0.35">
      <c r="A1154" t="str">
        <f t="shared" si="39"/>
        <v>C:/Users/WThaman/PycharmProjects/usgs/dist/res.volume.1943.lcragage\tcl\encoding</v>
      </c>
      <c r="B1154" t="str">
        <f>HYPERLINK("C:/Users/WThaman/PycharmProjects/usgs/dist/res.volume.1943.lcragage\tcl\encoding\cp869.enc", "cp869.enc")</f>
        <v>cp869.enc</v>
      </c>
      <c r="C1154" t="s">
        <v>36</v>
      </c>
      <c r="D1154">
        <v>1090</v>
      </c>
      <c r="E1154" t="s">
        <v>66</v>
      </c>
    </row>
    <row r="1155" spans="1:5" x14ac:dyDescent="0.35">
      <c r="A1155" t="str">
        <f t="shared" si="39"/>
        <v>C:/Users/WThaman/PycharmProjects/usgs/dist/res.volume.1943.lcragage\tcl\encoding</v>
      </c>
      <c r="B1155" t="str">
        <f>HYPERLINK("C:/Users/WThaman/PycharmProjects/usgs/dist/res.volume.1943.lcragage\tcl\encoding\cp874.enc", "cp874.enc")</f>
        <v>cp874.enc</v>
      </c>
      <c r="C1155" t="s">
        <v>36</v>
      </c>
      <c r="D1155">
        <v>1090</v>
      </c>
      <c r="E1155" t="s">
        <v>66</v>
      </c>
    </row>
    <row r="1156" spans="1:5" x14ac:dyDescent="0.35">
      <c r="A1156" t="str">
        <f t="shared" si="39"/>
        <v>C:/Users/WThaman/PycharmProjects/usgs/dist/res.volume.1943.lcragage\tcl\encoding</v>
      </c>
      <c r="B1156" t="str">
        <f>HYPERLINK("C:/Users/WThaman/PycharmProjects/usgs/dist/res.volume.1943.lcragage\tcl\encoding\cp932.enc", "cp932.enc")</f>
        <v>cp932.enc</v>
      </c>
      <c r="C1156" t="s">
        <v>36</v>
      </c>
      <c r="D1156">
        <v>48207</v>
      </c>
      <c r="E1156" t="s">
        <v>66</v>
      </c>
    </row>
    <row r="1157" spans="1:5" x14ac:dyDescent="0.35">
      <c r="A1157" t="str">
        <f t="shared" si="39"/>
        <v>C:/Users/WThaman/PycharmProjects/usgs/dist/res.volume.1943.lcragage\tcl\encoding</v>
      </c>
      <c r="B1157" t="str">
        <f>HYPERLINK("C:/Users/WThaman/PycharmProjects/usgs/dist/res.volume.1943.lcragage\tcl\encoding\cp936.enc", "cp936.enc")</f>
        <v>cp936.enc</v>
      </c>
      <c r="C1157" t="s">
        <v>36</v>
      </c>
      <c r="D1157">
        <v>132509</v>
      </c>
      <c r="E1157" t="s">
        <v>66</v>
      </c>
    </row>
    <row r="1158" spans="1:5" x14ac:dyDescent="0.35">
      <c r="A1158" t="str">
        <f t="shared" si="39"/>
        <v>C:/Users/WThaman/PycharmProjects/usgs/dist/res.volume.1943.lcragage\tcl\encoding</v>
      </c>
      <c r="B1158" t="str">
        <f>HYPERLINK("C:/Users/WThaman/PycharmProjects/usgs/dist/res.volume.1943.lcragage\tcl\encoding\cp949.enc", "cp949.enc")</f>
        <v>cp949.enc</v>
      </c>
      <c r="C1158" t="s">
        <v>36</v>
      </c>
      <c r="D1158">
        <v>130423</v>
      </c>
      <c r="E1158" t="s">
        <v>66</v>
      </c>
    </row>
    <row r="1159" spans="1:5" x14ac:dyDescent="0.35">
      <c r="A1159" t="str">
        <f t="shared" si="39"/>
        <v>C:/Users/WThaman/PycharmProjects/usgs/dist/res.volume.1943.lcragage\tcl\encoding</v>
      </c>
      <c r="B1159" t="str">
        <f>HYPERLINK("C:/Users/WThaman/PycharmProjects/usgs/dist/res.volume.1943.lcragage\tcl\encoding\cp950.enc", "cp950.enc")</f>
        <v>cp950.enc</v>
      </c>
      <c r="C1159" t="s">
        <v>36</v>
      </c>
      <c r="D1159">
        <v>91831</v>
      </c>
      <c r="E1159" t="s">
        <v>66</v>
      </c>
    </row>
    <row r="1160" spans="1:5" x14ac:dyDescent="0.35">
      <c r="A1160" t="str">
        <f t="shared" si="39"/>
        <v>C:/Users/WThaman/PycharmProjects/usgs/dist/res.volume.1943.lcragage\tcl\encoding</v>
      </c>
      <c r="B1160" t="str">
        <f>HYPERLINK("C:/Users/WThaman/PycharmProjects/usgs/dist/res.volume.1943.lcragage\tcl\encoding\dingbats.enc", "dingbats.enc")</f>
        <v>dingbats.enc</v>
      </c>
      <c r="C1160" t="s">
        <v>36</v>
      </c>
      <c r="D1160">
        <v>1093</v>
      </c>
      <c r="E1160" t="s">
        <v>66</v>
      </c>
    </row>
    <row r="1161" spans="1:5" x14ac:dyDescent="0.35">
      <c r="A1161" t="str">
        <f t="shared" ref="A1161:A1192" si="40">HYPERLINK("C:/Users/WThaman/PycharmProjects/usgs/dist/res.volume.1943.lcragage\tcl\encoding")</f>
        <v>C:/Users/WThaman/PycharmProjects/usgs/dist/res.volume.1943.lcragage\tcl\encoding</v>
      </c>
      <c r="B1161" t="str">
        <f>HYPERLINK("C:/Users/WThaman/PycharmProjects/usgs/dist/res.volume.1943.lcragage\tcl\encoding\ebcdic.enc", "ebcdic.enc")</f>
        <v>ebcdic.enc</v>
      </c>
      <c r="C1161" t="s">
        <v>36</v>
      </c>
      <c r="D1161">
        <v>1054</v>
      </c>
      <c r="E1161" t="s">
        <v>66</v>
      </c>
    </row>
    <row r="1162" spans="1:5" x14ac:dyDescent="0.35">
      <c r="A1162" t="str">
        <f t="shared" si="40"/>
        <v>C:/Users/WThaman/PycharmProjects/usgs/dist/res.volume.1943.lcragage\tcl\encoding</v>
      </c>
      <c r="B1162" t="str">
        <f>HYPERLINK("C:/Users/WThaman/PycharmProjects/usgs/dist/res.volume.1943.lcragage\tcl\encoding\euc-cn.enc", "euc-cn.enc")</f>
        <v>euc-cn.enc</v>
      </c>
      <c r="C1162" t="s">
        <v>36</v>
      </c>
      <c r="D1162">
        <v>85574</v>
      </c>
      <c r="E1162" t="s">
        <v>66</v>
      </c>
    </row>
    <row r="1163" spans="1:5" x14ac:dyDescent="0.35">
      <c r="A1163" t="str">
        <f t="shared" si="40"/>
        <v>C:/Users/WThaman/PycharmProjects/usgs/dist/res.volume.1943.lcragage\tcl\encoding</v>
      </c>
      <c r="B1163" t="str">
        <f>HYPERLINK("C:/Users/WThaman/PycharmProjects/usgs/dist/res.volume.1943.lcragage\tcl\encoding\euc-jp.enc", "euc-jp.enc")</f>
        <v>euc-jp.enc</v>
      </c>
      <c r="C1163" t="s">
        <v>36</v>
      </c>
      <c r="D1163">
        <v>82537</v>
      </c>
      <c r="E1163" t="s">
        <v>66</v>
      </c>
    </row>
    <row r="1164" spans="1:5" x14ac:dyDescent="0.35">
      <c r="A1164" t="str">
        <f t="shared" si="40"/>
        <v>C:/Users/WThaman/PycharmProjects/usgs/dist/res.volume.1943.lcragage\tcl\encoding</v>
      </c>
      <c r="B1164" t="str">
        <f>HYPERLINK("C:/Users/WThaman/PycharmProjects/usgs/dist/res.volume.1943.lcragage\tcl\encoding\euc-kr.enc", "euc-kr.enc")</f>
        <v>euc-kr.enc</v>
      </c>
      <c r="C1164" t="s">
        <v>36</v>
      </c>
      <c r="D1164">
        <v>93918</v>
      </c>
      <c r="E1164" t="s">
        <v>66</v>
      </c>
    </row>
    <row r="1165" spans="1:5" x14ac:dyDescent="0.35">
      <c r="A1165" t="str">
        <f t="shared" si="40"/>
        <v>C:/Users/WThaman/PycharmProjects/usgs/dist/res.volume.1943.lcragage\tcl\encoding</v>
      </c>
      <c r="B1165" t="str">
        <f>HYPERLINK("C:/Users/WThaman/PycharmProjects/usgs/dist/res.volume.1943.lcragage\tcl\encoding\gb12345.enc", "gb12345.enc")</f>
        <v>gb12345.enc</v>
      </c>
      <c r="C1165" t="s">
        <v>36</v>
      </c>
      <c r="D1165">
        <v>86619</v>
      </c>
      <c r="E1165" t="s">
        <v>66</v>
      </c>
    </row>
    <row r="1166" spans="1:5" x14ac:dyDescent="0.35">
      <c r="A1166" t="str">
        <f t="shared" si="40"/>
        <v>C:/Users/WThaman/PycharmProjects/usgs/dist/res.volume.1943.lcragage\tcl\encoding</v>
      </c>
      <c r="B1166" t="str">
        <f>HYPERLINK("C:/Users/WThaman/PycharmProjects/usgs/dist/res.volume.1943.lcragage\tcl\encoding\gb1988.enc", "gb1988.enc")</f>
        <v>gb1988.enc</v>
      </c>
      <c r="C1166" t="s">
        <v>36</v>
      </c>
      <c r="D1166">
        <v>1091</v>
      </c>
      <c r="E1166" t="s">
        <v>66</v>
      </c>
    </row>
    <row r="1167" spans="1:5" x14ac:dyDescent="0.35">
      <c r="A1167" t="str">
        <f t="shared" si="40"/>
        <v>C:/Users/WThaman/PycharmProjects/usgs/dist/res.volume.1943.lcragage\tcl\encoding</v>
      </c>
      <c r="B1167" t="str">
        <f>HYPERLINK("C:/Users/WThaman/PycharmProjects/usgs/dist/res.volume.1943.lcragage\tcl\encoding\gb2312-raw.enc", "gb2312-raw.enc")</f>
        <v>gb2312-raw.enc</v>
      </c>
      <c r="C1167" t="s">
        <v>36</v>
      </c>
      <c r="D1167">
        <v>84532</v>
      </c>
      <c r="E1167" t="s">
        <v>66</v>
      </c>
    </row>
    <row r="1168" spans="1:5" x14ac:dyDescent="0.35">
      <c r="A1168" t="str">
        <f t="shared" si="40"/>
        <v>C:/Users/WThaman/PycharmProjects/usgs/dist/res.volume.1943.lcragage\tcl\encoding</v>
      </c>
      <c r="B1168" t="str">
        <f>HYPERLINK("C:/Users/WThaman/PycharmProjects/usgs/dist/res.volume.1943.lcragage\tcl\encoding\gb2312.enc", "gb2312.enc")</f>
        <v>gb2312.enc</v>
      </c>
      <c r="C1168" t="s">
        <v>36</v>
      </c>
      <c r="D1168">
        <v>85574</v>
      </c>
      <c r="E1168" t="s">
        <v>66</v>
      </c>
    </row>
    <row r="1169" spans="1:5" x14ac:dyDescent="0.35">
      <c r="A1169" t="str">
        <f t="shared" si="40"/>
        <v>C:/Users/WThaman/PycharmProjects/usgs/dist/res.volume.1943.lcragage\tcl\encoding</v>
      </c>
      <c r="B1169" t="str">
        <f>HYPERLINK("C:/Users/WThaman/PycharmProjects/usgs/dist/res.volume.1943.lcragage\tcl\encoding\iso2022-jp.enc", "iso2022-jp.enc")</f>
        <v>iso2022-jp.enc</v>
      </c>
      <c r="C1169" t="s">
        <v>36</v>
      </c>
      <c r="D1169">
        <v>192</v>
      </c>
      <c r="E1169" t="s">
        <v>66</v>
      </c>
    </row>
    <row r="1170" spans="1:5" x14ac:dyDescent="0.35">
      <c r="A1170" t="str">
        <f t="shared" si="40"/>
        <v>C:/Users/WThaman/PycharmProjects/usgs/dist/res.volume.1943.lcragage\tcl\encoding</v>
      </c>
      <c r="B1170" t="str">
        <f>HYPERLINK("C:/Users/WThaman/PycharmProjects/usgs/dist/res.volume.1943.lcragage\tcl\encoding\iso2022-kr.enc", "iso2022-kr.enc")</f>
        <v>iso2022-kr.enc</v>
      </c>
      <c r="C1170" t="s">
        <v>36</v>
      </c>
      <c r="D1170">
        <v>115</v>
      </c>
      <c r="E1170" t="s">
        <v>66</v>
      </c>
    </row>
    <row r="1171" spans="1:5" x14ac:dyDescent="0.35">
      <c r="A1171" t="str">
        <f t="shared" si="40"/>
        <v>C:/Users/WThaman/PycharmProjects/usgs/dist/res.volume.1943.lcragage\tcl\encoding</v>
      </c>
      <c r="B1171" t="str">
        <f>HYPERLINK("C:/Users/WThaman/PycharmProjects/usgs/dist/res.volume.1943.lcragage\tcl\encoding\iso2022.enc", "iso2022.enc")</f>
        <v>iso2022.enc</v>
      </c>
      <c r="C1171" t="s">
        <v>36</v>
      </c>
      <c r="D1171">
        <v>226</v>
      </c>
      <c r="E1171" t="s">
        <v>66</v>
      </c>
    </row>
    <row r="1172" spans="1:5" x14ac:dyDescent="0.35">
      <c r="A1172" t="str">
        <f t="shared" si="40"/>
        <v>C:/Users/WThaman/PycharmProjects/usgs/dist/res.volume.1943.lcragage\tcl\encoding</v>
      </c>
      <c r="B1172" t="str">
        <f>HYPERLINK("C:/Users/WThaman/PycharmProjects/usgs/dist/res.volume.1943.lcragage\tcl\encoding\iso8859-1.enc", "iso8859-1.enc")</f>
        <v>iso8859-1.enc</v>
      </c>
      <c r="C1172" t="s">
        <v>36</v>
      </c>
      <c r="D1172">
        <v>1094</v>
      </c>
      <c r="E1172" t="s">
        <v>66</v>
      </c>
    </row>
    <row r="1173" spans="1:5" x14ac:dyDescent="0.35">
      <c r="A1173" t="str">
        <f t="shared" si="40"/>
        <v>C:/Users/WThaman/PycharmProjects/usgs/dist/res.volume.1943.lcragage\tcl\encoding</v>
      </c>
      <c r="B1173" t="str">
        <f>HYPERLINK("C:/Users/WThaman/PycharmProjects/usgs/dist/res.volume.1943.lcragage\tcl\encoding\iso8859-10.enc", "iso8859-10.enc")</f>
        <v>iso8859-10.enc</v>
      </c>
      <c r="C1173" t="s">
        <v>36</v>
      </c>
      <c r="D1173">
        <v>1095</v>
      </c>
      <c r="E1173" t="s">
        <v>66</v>
      </c>
    </row>
    <row r="1174" spans="1:5" x14ac:dyDescent="0.35">
      <c r="A1174" t="str">
        <f t="shared" si="40"/>
        <v>C:/Users/WThaman/PycharmProjects/usgs/dist/res.volume.1943.lcragage\tcl\encoding</v>
      </c>
      <c r="B1174" t="str">
        <f>HYPERLINK("C:/Users/WThaman/PycharmProjects/usgs/dist/res.volume.1943.lcragage\tcl\encoding\iso8859-13.enc", "iso8859-13.enc")</f>
        <v>iso8859-13.enc</v>
      </c>
      <c r="C1174" t="s">
        <v>36</v>
      </c>
      <c r="D1174">
        <v>1095</v>
      </c>
      <c r="E1174" t="s">
        <v>66</v>
      </c>
    </row>
    <row r="1175" spans="1:5" x14ac:dyDescent="0.35">
      <c r="A1175" t="str">
        <f t="shared" si="40"/>
        <v>C:/Users/WThaman/PycharmProjects/usgs/dist/res.volume.1943.lcragage\tcl\encoding</v>
      </c>
      <c r="B1175" t="str">
        <f>HYPERLINK("C:/Users/WThaman/PycharmProjects/usgs/dist/res.volume.1943.lcragage\tcl\encoding\iso8859-14.enc", "iso8859-14.enc")</f>
        <v>iso8859-14.enc</v>
      </c>
      <c r="C1175" t="s">
        <v>36</v>
      </c>
      <c r="D1175">
        <v>1095</v>
      </c>
      <c r="E1175" t="s">
        <v>66</v>
      </c>
    </row>
    <row r="1176" spans="1:5" x14ac:dyDescent="0.35">
      <c r="A1176" t="str">
        <f t="shared" si="40"/>
        <v>C:/Users/WThaman/PycharmProjects/usgs/dist/res.volume.1943.lcragage\tcl\encoding</v>
      </c>
      <c r="B1176" t="str">
        <f>HYPERLINK("C:/Users/WThaman/PycharmProjects/usgs/dist/res.volume.1943.lcragage\tcl\encoding\iso8859-15.enc", "iso8859-15.enc")</f>
        <v>iso8859-15.enc</v>
      </c>
      <c r="C1176" t="s">
        <v>36</v>
      </c>
      <c r="D1176">
        <v>1095</v>
      </c>
      <c r="E1176" t="s">
        <v>66</v>
      </c>
    </row>
    <row r="1177" spans="1:5" x14ac:dyDescent="0.35">
      <c r="A1177" t="str">
        <f t="shared" si="40"/>
        <v>C:/Users/WThaman/PycharmProjects/usgs/dist/res.volume.1943.lcragage\tcl\encoding</v>
      </c>
      <c r="B1177" t="str">
        <f>HYPERLINK("C:/Users/WThaman/PycharmProjects/usgs/dist/res.volume.1943.lcragage\tcl\encoding\iso8859-16.enc", "iso8859-16.enc")</f>
        <v>iso8859-16.enc</v>
      </c>
      <c r="C1177" t="s">
        <v>36</v>
      </c>
      <c r="D1177">
        <v>1095</v>
      </c>
      <c r="E1177" t="s">
        <v>66</v>
      </c>
    </row>
    <row r="1178" spans="1:5" x14ac:dyDescent="0.35">
      <c r="A1178" t="str">
        <f t="shared" si="40"/>
        <v>C:/Users/WThaman/PycharmProjects/usgs/dist/res.volume.1943.lcragage\tcl\encoding</v>
      </c>
      <c r="B1178" t="str">
        <f>HYPERLINK("C:/Users/WThaman/PycharmProjects/usgs/dist/res.volume.1943.lcragage\tcl\encoding\iso8859-2.enc", "iso8859-2.enc")</f>
        <v>iso8859-2.enc</v>
      </c>
      <c r="C1178" t="s">
        <v>36</v>
      </c>
      <c r="D1178">
        <v>1094</v>
      </c>
      <c r="E1178" t="s">
        <v>66</v>
      </c>
    </row>
    <row r="1179" spans="1:5" x14ac:dyDescent="0.35">
      <c r="A1179" t="str">
        <f t="shared" si="40"/>
        <v>C:/Users/WThaman/PycharmProjects/usgs/dist/res.volume.1943.lcragage\tcl\encoding</v>
      </c>
      <c r="B1179" t="str">
        <f>HYPERLINK("C:/Users/WThaman/PycharmProjects/usgs/dist/res.volume.1943.lcragage\tcl\encoding\iso8859-3.enc", "iso8859-3.enc")</f>
        <v>iso8859-3.enc</v>
      </c>
      <c r="C1179" t="s">
        <v>36</v>
      </c>
      <c r="D1179">
        <v>1094</v>
      </c>
      <c r="E1179" t="s">
        <v>66</v>
      </c>
    </row>
    <row r="1180" spans="1:5" x14ac:dyDescent="0.35">
      <c r="A1180" t="str">
        <f t="shared" si="40"/>
        <v>C:/Users/WThaman/PycharmProjects/usgs/dist/res.volume.1943.lcragage\tcl\encoding</v>
      </c>
      <c r="B1180" t="str">
        <f>HYPERLINK("C:/Users/WThaman/PycharmProjects/usgs/dist/res.volume.1943.lcragage\tcl\encoding\iso8859-4.enc", "iso8859-4.enc")</f>
        <v>iso8859-4.enc</v>
      </c>
      <c r="C1180" t="s">
        <v>36</v>
      </c>
      <c r="D1180">
        <v>1094</v>
      </c>
      <c r="E1180" t="s">
        <v>66</v>
      </c>
    </row>
    <row r="1181" spans="1:5" x14ac:dyDescent="0.35">
      <c r="A1181" t="str">
        <f t="shared" si="40"/>
        <v>C:/Users/WThaman/PycharmProjects/usgs/dist/res.volume.1943.lcragage\tcl\encoding</v>
      </c>
      <c r="B1181" t="str">
        <f>HYPERLINK("C:/Users/WThaman/PycharmProjects/usgs/dist/res.volume.1943.lcragage\tcl\encoding\iso8859-5.enc", "iso8859-5.enc")</f>
        <v>iso8859-5.enc</v>
      </c>
      <c r="C1181" t="s">
        <v>36</v>
      </c>
      <c r="D1181">
        <v>1094</v>
      </c>
      <c r="E1181" t="s">
        <v>66</v>
      </c>
    </row>
    <row r="1182" spans="1:5" x14ac:dyDescent="0.35">
      <c r="A1182" t="str">
        <f t="shared" si="40"/>
        <v>C:/Users/WThaman/PycharmProjects/usgs/dist/res.volume.1943.lcragage\tcl\encoding</v>
      </c>
      <c r="B1182" t="str">
        <f>HYPERLINK("C:/Users/WThaman/PycharmProjects/usgs/dist/res.volume.1943.lcragage\tcl\encoding\iso8859-6.enc", "iso8859-6.enc")</f>
        <v>iso8859-6.enc</v>
      </c>
      <c r="C1182" t="s">
        <v>36</v>
      </c>
      <c r="D1182">
        <v>1094</v>
      </c>
      <c r="E1182" t="s">
        <v>66</v>
      </c>
    </row>
    <row r="1183" spans="1:5" x14ac:dyDescent="0.35">
      <c r="A1183" t="str">
        <f t="shared" si="40"/>
        <v>C:/Users/WThaman/PycharmProjects/usgs/dist/res.volume.1943.lcragage\tcl\encoding</v>
      </c>
      <c r="B1183" t="str">
        <f>HYPERLINK("C:/Users/WThaman/PycharmProjects/usgs/dist/res.volume.1943.lcragage\tcl\encoding\iso8859-7.enc", "iso8859-7.enc")</f>
        <v>iso8859-7.enc</v>
      </c>
      <c r="C1183" t="s">
        <v>36</v>
      </c>
      <c r="D1183">
        <v>1094</v>
      </c>
      <c r="E1183" t="s">
        <v>66</v>
      </c>
    </row>
    <row r="1184" spans="1:5" x14ac:dyDescent="0.35">
      <c r="A1184" t="str">
        <f t="shared" si="40"/>
        <v>C:/Users/WThaman/PycharmProjects/usgs/dist/res.volume.1943.lcragage\tcl\encoding</v>
      </c>
      <c r="B1184" t="str">
        <f>HYPERLINK("C:/Users/WThaman/PycharmProjects/usgs/dist/res.volume.1943.lcragage\tcl\encoding\iso8859-8.enc", "iso8859-8.enc")</f>
        <v>iso8859-8.enc</v>
      </c>
      <c r="C1184" t="s">
        <v>36</v>
      </c>
      <c r="D1184">
        <v>1094</v>
      </c>
      <c r="E1184" t="s">
        <v>66</v>
      </c>
    </row>
    <row r="1185" spans="1:5" x14ac:dyDescent="0.35">
      <c r="A1185" t="str">
        <f t="shared" si="40"/>
        <v>C:/Users/WThaman/PycharmProjects/usgs/dist/res.volume.1943.lcragage\tcl\encoding</v>
      </c>
      <c r="B1185" t="str">
        <f>HYPERLINK("C:/Users/WThaman/PycharmProjects/usgs/dist/res.volume.1943.lcragage\tcl\encoding\iso8859-9.enc", "iso8859-9.enc")</f>
        <v>iso8859-9.enc</v>
      </c>
      <c r="C1185" t="s">
        <v>36</v>
      </c>
      <c r="D1185">
        <v>1094</v>
      </c>
      <c r="E1185" t="s">
        <v>66</v>
      </c>
    </row>
    <row r="1186" spans="1:5" x14ac:dyDescent="0.35">
      <c r="A1186" t="str">
        <f t="shared" si="40"/>
        <v>C:/Users/WThaman/PycharmProjects/usgs/dist/res.volume.1943.lcragage\tcl\encoding</v>
      </c>
      <c r="B1186" t="str">
        <f>HYPERLINK("C:/Users/WThaman/PycharmProjects/usgs/dist/res.volume.1943.lcragage\tcl\encoding\jis0201.enc", "jis0201.enc")</f>
        <v>jis0201.enc</v>
      </c>
      <c r="C1186" t="s">
        <v>36</v>
      </c>
      <c r="D1186">
        <v>1092</v>
      </c>
      <c r="E1186" t="s">
        <v>66</v>
      </c>
    </row>
    <row r="1187" spans="1:5" x14ac:dyDescent="0.35">
      <c r="A1187" t="str">
        <f t="shared" si="40"/>
        <v>C:/Users/WThaman/PycharmProjects/usgs/dist/res.volume.1943.lcragage\tcl\encoding</v>
      </c>
      <c r="B1187" t="str">
        <f>HYPERLINK("C:/Users/WThaman/PycharmProjects/usgs/dist/res.volume.1943.lcragage\tcl\encoding\jis0208.enc", "jis0208.enc")</f>
        <v>jis0208.enc</v>
      </c>
      <c r="C1187" t="s">
        <v>36</v>
      </c>
      <c r="D1187">
        <v>80453</v>
      </c>
      <c r="E1187" t="s">
        <v>66</v>
      </c>
    </row>
    <row r="1188" spans="1:5" x14ac:dyDescent="0.35">
      <c r="A1188" t="str">
        <f t="shared" si="40"/>
        <v>C:/Users/WThaman/PycharmProjects/usgs/dist/res.volume.1943.lcragage\tcl\encoding</v>
      </c>
      <c r="B1188" t="str">
        <f>HYPERLINK("C:/Users/WThaman/PycharmProjects/usgs/dist/res.volume.1943.lcragage\tcl\encoding\jis0212.enc", "jis0212.enc")</f>
        <v>jis0212.enc</v>
      </c>
      <c r="C1188" t="s">
        <v>36</v>
      </c>
      <c r="D1188">
        <v>70974</v>
      </c>
      <c r="E1188" t="s">
        <v>66</v>
      </c>
    </row>
    <row r="1189" spans="1:5" x14ac:dyDescent="0.35">
      <c r="A1189" t="str">
        <f t="shared" si="40"/>
        <v>C:/Users/WThaman/PycharmProjects/usgs/dist/res.volume.1943.lcragage\tcl\encoding</v>
      </c>
      <c r="B1189" t="str">
        <f>HYPERLINK("C:/Users/WThaman/PycharmProjects/usgs/dist/res.volume.1943.lcragage\tcl\encoding\koi8-r.enc", "koi8-r.enc")</f>
        <v>koi8-r.enc</v>
      </c>
      <c r="C1189" t="s">
        <v>36</v>
      </c>
      <c r="D1189">
        <v>1091</v>
      </c>
      <c r="E1189" t="s">
        <v>66</v>
      </c>
    </row>
    <row r="1190" spans="1:5" x14ac:dyDescent="0.35">
      <c r="A1190" t="str">
        <f t="shared" si="40"/>
        <v>C:/Users/WThaman/PycharmProjects/usgs/dist/res.volume.1943.lcragage\tcl\encoding</v>
      </c>
      <c r="B1190" t="str">
        <f>HYPERLINK("C:/Users/WThaman/PycharmProjects/usgs/dist/res.volume.1943.lcragage\tcl\encoding\koi8-u.enc", "koi8-u.enc")</f>
        <v>koi8-u.enc</v>
      </c>
      <c r="C1190" t="s">
        <v>36</v>
      </c>
      <c r="D1190">
        <v>1091</v>
      </c>
      <c r="E1190" t="s">
        <v>66</v>
      </c>
    </row>
    <row r="1191" spans="1:5" x14ac:dyDescent="0.35">
      <c r="A1191" t="str">
        <f t="shared" si="40"/>
        <v>C:/Users/WThaman/PycharmProjects/usgs/dist/res.volume.1943.lcragage\tcl\encoding</v>
      </c>
      <c r="B1191" t="str">
        <f>HYPERLINK("C:/Users/WThaman/PycharmProjects/usgs/dist/res.volume.1943.lcragage\tcl\encoding\ksc5601.enc", "ksc5601.enc")</f>
        <v>ksc5601.enc</v>
      </c>
      <c r="C1191" t="s">
        <v>36</v>
      </c>
      <c r="D1191">
        <v>92877</v>
      </c>
      <c r="E1191" t="s">
        <v>66</v>
      </c>
    </row>
    <row r="1192" spans="1:5" x14ac:dyDescent="0.35">
      <c r="A1192" t="str">
        <f t="shared" si="40"/>
        <v>C:/Users/WThaman/PycharmProjects/usgs/dist/res.volume.1943.lcragage\tcl\encoding</v>
      </c>
      <c r="B1192" t="str">
        <f>HYPERLINK("C:/Users/WThaman/PycharmProjects/usgs/dist/res.volume.1943.lcragage\tcl\encoding\macCentEuro.enc", "macCentEuro.enc")</f>
        <v>macCentEuro.enc</v>
      </c>
      <c r="C1192" t="s">
        <v>36</v>
      </c>
      <c r="D1192">
        <v>1096</v>
      </c>
      <c r="E1192" t="s">
        <v>66</v>
      </c>
    </row>
    <row r="1193" spans="1:5" x14ac:dyDescent="0.35">
      <c r="A1193" t="str">
        <f t="shared" ref="A1193:A1206" si="41">HYPERLINK("C:/Users/WThaman/PycharmProjects/usgs/dist/res.volume.1943.lcragage\tcl\encoding")</f>
        <v>C:/Users/WThaman/PycharmProjects/usgs/dist/res.volume.1943.lcragage\tcl\encoding</v>
      </c>
      <c r="B1193" t="str">
        <f>HYPERLINK("C:/Users/WThaman/PycharmProjects/usgs/dist/res.volume.1943.lcragage\tcl\encoding\macCroatian.enc", "macCroatian.enc")</f>
        <v>macCroatian.enc</v>
      </c>
      <c r="C1193" t="s">
        <v>36</v>
      </c>
      <c r="D1193">
        <v>1096</v>
      </c>
      <c r="E1193" t="s">
        <v>66</v>
      </c>
    </row>
    <row r="1194" spans="1:5" x14ac:dyDescent="0.35">
      <c r="A1194" t="str">
        <f t="shared" si="41"/>
        <v>C:/Users/WThaman/PycharmProjects/usgs/dist/res.volume.1943.lcragage\tcl\encoding</v>
      </c>
      <c r="B1194" t="str">
        <f>HYPERLINK("C:/Users/WThaman/PycharmProjects/usgs/dist/res.volume.1943.lcragage\tcl\encoding\macCyrillic.enc", "macCyrillic.enc")</f>
        <v>macCyrillic.enc</v>
      </c>
      <c r="C1194" t="s">
        <v>36</v>
      </c>
      <c r="D1194">
        <v>1096</v>
      </c>
      <c r="E1194" t="s">
        <v>66</v>
      </c>
    </row>
    <row r="1195" spans="1:5" x14ac:dyDescent="0.35">
      <c r="A1195" t="str">
        <f t="shared" si="41"/>
        <v>C:/Users/WThaman/PycharmProjects/usgs/dist/res.volume.1943.lcragage\tcl\encoding</v>
      </c>
      <c r="B1195" t="str">
        <f>HYPERLINK("C:/Users/WThaman/PycharmProjects/usgs/dist/res.volume.1943.lcragage\tcl\encoding\macDingbats.enc", "macDingbats.enc")</f>
        <v>macDingbats.enc</v>
      </c>
      <c r="C1195" t="s">
        <v>36</v>
      </c>
      <c r="D1195">
        <v>1096</v>
      </c>
      <c r="E1195" t="s">
        <v>66</v>
      </c>
    </row>
    <row r="1196" spans="1:5" x14ac:dyDescent="0.35">
      <c r="A1196" t="str">
        <f t="shared" si="41"/>
        <v>C:/Users/WThaman/PycharmProjects/usgs/dist/res.volume.1943.lcragage\tcl\encoding</v>
      </c>
      <c r="B1196" t="str">
        <f>HYPERLINK("C:/Users/WThaman/PycharmProjects/usgs/dist/res.volume.1943.lcragage\tcl\encoding\macGreek.enc", "macGreek.enc")</f>
        <v>macGreek.enc</v>
      </c>
      <c r="C1196" t="s">
        <v>36</v>
      </c>
      <c r="D1196">
        <v>1093</v>
      </c>
      <c r="E1196" t="s">
        <v>66</v>
      </c>
    </row>
    <row r="1197" spans="1:5" x14ac:dyDescent="0.35">
      <c r="A1197" t="str">
        <f t="shared" si="41"/>
        <v>C:/Users/WThaman/PycharmProjects/usgs/dist/res.volume.1943.lcragage\tcl\encoding</v>
      </c>
      <c r="B1197" t="str">
        <f>HYPERLINK("C:/Users/WThaman/PycharmProjects/usgs/dist/res.volume.1943.lcragage\tcl\encoding\macIceland.enc", "macIceland.enc")</f>
        <v>macIceland.enc</v>
      </c>
      <c r="C1197" t="s">
        <v>36</v>
      </c>
      <c r="D1197">
        <v>1095</v>
      </c>
      <c r="E1197" t="s">
        <v>66</v>
      </c>
    </row>
    <row r="1198" spans="1:5" x14ac:dyDescent="0.35">
      <c r="A1198" t="str">
        <f t="shared" si="41"/>
        <v>C:/Users/WThaman/PycharmProjects/usgs/dist/res.volume.1943.lcragage\tcl\encoding</v>
      </c>
      <c r="B1198" t="str">
        <f>HYPERLINK("C:/Users/WThaman/PycharmProjects/usgs/dist/res.volume.1943.lcragage\tcl\encoding\macJapan.enc", "macJapan.enc")</f>
        <v>macJapan.enc</v>
      </c>
      <c r="C1198" t="s">
        <v>36</v>
      </c>
      <c r="D1198">
        <v>48028</v>
      </c>
      <c r="E1198" t="s">
        <v>66</v>
      </c>
    </row>
    <row r="1199" spans="1:5" x14ac:dyDescent="0.35">
      <c r="A1199" t="str">
        <f t="shared" si="41"/>
        <v>C:/Users/WThaman/PycharmProjects/usgs/dist/res.volume.1943.lcragage\tcl\encoding</v>
      </c>
      <c r="B1199" t="str">
        <f>HYPERLINK("C:/Users/WThaman/PycharmProjects/usgs/dist/res.volume.1943.lcragage\tcl\encoding\macRoman.enc", "macRoman.enc")</f>
        <v>macRoman.enc</v>
      </c>
      <c r="C1199" t="s">
        <v>36</v>
      </c>
      <c r="D1199">
        <v>1093</v>
      </c>
      <c r="E1199" t="s">
        <v>66</v>
      </c>
    </row>
    <row r="1200" spans="1:5" x14ac:dyDescent="0.35">
      <c r="A1200" t="str">
        <f t="shared" si="41"/>
        <v>C:/Users/WThaman/PycharmProjects/usgs/dist/res.volume.1943.lcragage\tcl\encoding</v>
      </c>
      <c r="B1200" t="str">
        <f>HYPERLINK("C:/Users/WThaman/PycharmProjects/usgs/dist/res.volume.1943.lcragage\tcl\encoding\macRomania.enc", "macRomania.enc")</f>
        <v>macRomania.enc</v>
      </c>
      <c r="C1200" t="s">
        <v>36</v>
      </c>
      <c r="D1200">
        <v>1095</v>
      </c>
      <c r="E1200" t="s">
        <v>66</v>
      </c>
    </row>
    <row r="1201" spans="1:5" x14ac:dyDescent="0.35">
      <c r="A1201" t="str">
        <f t="shared" si="41"/>
        <v>C:/Users/WThaman/PycharmProjects/usgs/dist/res.volume.1943.lcragage\tcl\encoding</v>
      </c>
      <c r="B1201" t="str">
        <f>HYPERLINK("C:/Users/WThaman/PycharmProjects/usgs/dist/res.volume.1943.lcragage\tcl\encoding\macThai.enc", "macThai.enc")</f>
        <v>macThai.enc</v>
      </c>
      <c r="C1201" t="s">
        <v>36</v>
      </c>
      <c r="D1201">
        <v>1092</v>
      </c>
      <c r="E1201" t="s">
        <v>66</v>
      </c>
    </row>
    <row r="1202" spans="1:5" x14ac:dyDescent="0.35">
      <c r="A1202" t="str">
        <f t="shared" si="41"/>
        <v>C:/Users/WThaman/PycharmProjects/usgs/dist/res.volume.1943.lcragage\tcl\encoding</v>
      </c>
      <c r="B1202" t="str">
        <f>HYPERLINK("C:/Users/WThaman/PycharmProjects/usgs/dist/res.volume.1943.lcragage\tcl\encoding\macTurkish.enc", "macTurkish.enc")</f>
        <v>macTurkish.enc</v>
      </c>
      <c r="C1202" t="s">
        <v>36</v>
      </c>
      <c r="D1202">
        <v>1095</v>
      </c>
      <c r="E1202" t="s">
        <v>66</v>
      </c>
    </row>
    <row r="1203" spans="1:5" x14ac:dyDescent="0.35">
      <c r="A1203" t="str">
        <f t="shared" si="41"/>
        <v>C:/Users/WThaman/PycharmProjects/usgs/dist/res.volume.1943.lcragage\tcl\encoding</v>
      </c>
      <c r="B1203" t="str">
        <f>HYPERLINK("C:/Users/WThaman/PycharmProjects/usgs/dist/res.volume.1943.lcragage\tcl\encoding\macUkraine.enc", "macUkraine.enc")</f>
        <v>macUkraine.enc</v>
      </c>
      <c r="C1203" t="s">
        <v>36</v>
      </c>
      <c r="D1203">
        <v>1095</v>
      </c>
      <c r="E1203" t="s">
        <v>66</v>
      </c>
    </row>
    <row r="1204" spans="1:5" x14ac:dyDescent="0.35">
      <c r="A1204" t="str">
        <f t="shared" si="41"/>
        <v>C:/Users/WThaman/PycharmProjects/usgs/dist/res.volume.1943.lcragage\tcl\encoding</v>
      </c>
      <c r="B1204" t="str">
        <f>HYPERLINK("C:/Users/WThaman/PycharmProjects/usgs/dist/res.volume.1943.lcragage\tcl\encoding\shiftjis.enc", "shiftjis.enc")</f>
        <v>shiftjis.enc</v>
      </c>
      <c r="C1204" t="s">
        <v>36</v>
      </c>
      <c r="D1204">
        <v>41862</v>
      </c>
      <c r="E1204" t="s">
        <v>66</v>
      </c>
    </row>
    <row r="1205" spans="1:5" x14ac:dyDescent="0.35">
      <c r="A1205" t="str">
        <f t="shared" si="41"/>
        <v>C:/Users/WThaman/PycharmProjects/usgs/dist/res.volume.1943.lcragage\tcl\encoding</v>
      </c>
      <c r="B1205" t="str">
        <f>HYPERLINK("C:/Users/WThaman/PycharmProjects/usgs/dist/res.volume.1943.lcragage\tcl\encoding\symbol.enc", "symbol.enc")</f>
        <v>symbol.enc</v>
      </c>
      <c r="C1205" t="s">
        <v>36</v>
      </c>
      <c r="D1205">
        <v>1091</v>
      </c>
      <c r="E1205" t="s">
        <v>66</v>
      </c>
    </row>
    <row r="1206" spans="1:5" x14ac:dyDescent="0.35">
      <c r="A1206" t="str">
        <f t="shared" si="41"/>
        <v>C:/Users/WThaman/PycharmProjects/usgs/dist/res.volume.1943.lcragage\tcl\encoding</v>
      </c>
      <c r="B1206" t="str">
        <f>HYPERLINK("C:/Users/WThaman/PycharmProjects/usgs/dist/res.volume.1943.lcragage\tcl\encoding\tis-620.enc", "tis-620.enc")</f>
        <v>tis-620.enc</v>
      </c>
      <c r="C1206" t="s">
        <v>36</v>
      </c>
      <c r="D1206">
        <v>1091</v>
      </c>
      <c r="E1206" t="s">
        <v>66</v>
      </c>
    </row>
    <row r="1207" spans="1:5" x14ac:dyDescent="0.35">
      <c r="A1207" t="str">
        <f>HYPERLINK("C:/Users/WThaman/PycharmProjects/usgs/dist/res.volume.1943.lcragage\tcl\http1.0")</f>
        <v>C:/Users/WThaman/PycharmProjects/usgs/dist/res.volume.1943.lcragage\tcl\http1.0</v>
      </c>
      <c r="B1207" t="str">
        <f>HYPERLINK("C:/Users/WThaman/PycharmProjects/usgs/dist/res.volume.1943.lcragage\tcl\http1.0\http.tcl", "http.tcl")</f>
        <v>http.tcl</v>
      </c>
      <c r="C1207" t="s">
        <v>35</v>
      </c>
      <c r="D1207">
        <v>9689</v>
      </c>
      <c r="E1207" t="s">
        <v>66</v>
      </c>
    </row>
    <row r="1208" spans="1:5" x14ac:dyDescent="0.35">
      <c r="A1208" t="str">
        <f>HYPERLINK("C:/Users/WThaman/PycharmProjects/usgs/dist/res.volume.1943.lcragage\tcl\http1.0")</f>
        <v>C:/Users/WThaman/PycharmProjects/usgs/dist/res.volume.1943.lcragage\tcl\http1.0</v>
      </c>
      <c r="B1208" t="str">
        <f>HYPERLINK("C:/Users/WThaman/PycharmProjects/usgs/dist/res.volume.1943.lcragage\tcl\http1.0\pkgIndex.tcl", "pkgIndex.tcl")</f>
        <v>pkgIndex.tcl</v>
      </c>
      <c r="C1208" t="s">
        <v>35</v>
      </c>
      <c r="D1208">
        <v>735</v>
      </c>
      <c r="E1208" t="s">
        <v>66</v>
      </c>
    </row>
    <row r="1209" spans="1:5" x14ac:dyDescent="0.35">
      <c r="A1209" t="str">
        <f t="shared" ref="A1209:A1240" si="42">HYPERLINK("C:/Users/WThaman/PycharmProjects/usgs/dist/res.volume.1943.lcragage\tcl\msgs")</f>
        <v>C:/Users/WThaman/PycharmProjects/usgs/dist/res.volume.1943.lcragage\tcl\msgs</v>
      </c>
      <c r="B1209" t="str">
        <f>HYPERLINK("C:/Users/WThaman/PycharmProjects/usgs/dist/res.volume.1943.lcragage\tcl\msgs\af.msg", "af.msg")</f>
        <v>af.msg</v>
      </c>
      <c r="C1209" t="s">
        <v>37</v>
      </c>
      <c r="D1209">
        <v>989</v>
      </c>
      <c r="E1209" t="s">
        <v>66</v>
      </c>
    </row>
    <row r="1210" spans="1:5" x14ac:dyDescent="0.35">
      <c r="A1210" t="str">
        <f t="shared" si="42"/>
        <v>C:/Users/WThaman/PycharmProjects/usgs/dist/res.volume.1943.lcragage\tcl\msgs</v>
      </c>
      <c r="B1210" t="str">
        <f>HYPERLINK("C:/Users/WThaman/PycharmProjects/usgs/dist/res.volume.1943.lcragage\tcl\msgs\af_za.msg", "af_za.msg")</f>
        <v>af_za.msg</v>
      </c>
      <c r="C1210" t="s">
        <v>37</v>
      </c>
      <c r="D1210">
        <v>251</v>
      </c>
      <c r="E1210" t="s">
        <v>66</v>
      </c>
    </row>
    <row r="1211" spans="1:5" x14ac:dyDescent="0.35">
      <c r="A1211" t="str">
        <f t="shared" si="42"/>
        <v>C:/Users/WThaman/PycharmProjects/usgs/dist/res.volume.1943.lcragage\tcl\msgs</v>
      </c>
      <c r="B1211" t="str">
        <f>HYPERLINK("C:/Users/WThaman/PycharmProjects/usgs/dist/res.volume.1943.lcragage\tcl\msgs\ar.msg", "ar.msg")</f>
        <v>ar.msg</v>
      </c>
      <c r="C1211" t="s">
        <v>37</v>
      </c>
      <c r="D1211">
        <v>1964</v>
      </c>
      <c r="E1211" t="s">
        <v>66</v>
      </c>
    </row>
    <row r="1212" spans="1:5" x14ac:dyDescent="0.35">
      <c r="A1212" t="str">
        <f t="shared" si="42"/>
        <v>C:/Users/WThaman/PycharmProjects/usgs/dist/res.volume.1943.lcragage\tcl\msgs</v>
      </c>
      <c r="B1212" t="str">
        <f>HYPERLINK("C:/Users/WThaman/PycharmProjects/usgs/dist/res.volume.1943.lcragage\tcl\msgs\ar_in.msg", "ar_in.msg")</f>
        <v>ar_in.msg</v>
      </c>
      <c r="C1212" t="s">
        <v>37</v>
      </c>
      <c r="D1212">
        <v>259</v>
      </c>
      <c r="E1212" t="s">
        <v>66</v>
      </c>
    </row>
    <row r="1213" spans="1:5" x14ac:dyDescent="0.35">
      <c r="A1213" t="str">
        <f t="shared" si="42"/>
        <v>C:/Users/WThaman/PycharmProjects/usgs/dist/res.volume.1943.lcragage\tcl\msgs</v>
      </c>
      <c r="B1213" t="str">
        <f>HYPERLINK("C:/Users/WThaman/PycharmProjects/usgs/dist/res.volume.1943.lcragage\tcl\msgs\ar_jo.msg", "ar_jo.msg")</f>
        <v>ar_jo.msg</v>
      </c>
      <c r="C1213" t="s">
        <v>37</v>
      </c>
      <c r="D1213">
        <v>1812</v>
      </c>
      <c r="E1213" t="s">
        <v>66</v>
      </c>
    </row>
    <row r="1214" spans="1:5" x14ac:dyDescent="0.35">
      <c r="A1214" t="str">
        <f t="shared" si="42"/>
        <v>C:/Users/WThaman/PycharmProjects/usgs/dist/res.volume.1943.lcragage\tcl\msgs</v>
      </c>
      <c r="B1214" t="str">
        <f>HYPERLINK("C:/Users/WThaman/PycharmProjects/usgs/dist/res.volume.1943.lcragage\tcl\msgs\ar_lb.msg", "ar_lb.msg")</f>
        <v>ar_lb.msg</v>
      </c>
      <c r="C1214" t="s">
        <v>37</v>
      </c>
      <c r="D1214">
        <v>1812</v>
      </c>
      <c r="E1214" t="s">
        <v>66</v>
      </c>
    </row>
    <row r="1215" spans="1:5" x14ac:dyDescent="0.35">
      <c r="A1215" t="str">
        <f t="shared" si="42"/>
        <v>C:/Users/WThaman/PycharmProjects/usgs/dist/res.volume.1943.lcragage\tcl\msgs</v>
      </c>
      <c r="B1215" t="str">
        <f>HYPERLINK("C:/Users/WThaman/PycharmProjects/usgs/dist/res.volume.1943.lcragage\tcl\msgs\ar_sy.msg", "ar_sy.msg")</f>
        <v>ar_sy.msg</v>
      </c>
      <c r="C1215" t="s">
        <v>37</v>
      </c>
      <c r="D1215">
        <v>1812</v>
      </c>
      <c r="E1215" t="s">
        <v>66</v>
      </c>
    </row>
    <row r="1216" spans="1:5" x14ac:dyDescent="0.35">
      <c r="A1216" t="str">
        <f t="shared" si="42"/>
        <v>C:/Users/WThaman/PycharmProjects/usgs/dist/res.volume.1943.lcragage\tcl\msgs</v>
      </c>
      <c r="B1216" t="str">
        <f>HYPERLINK("C:/Users/WThaman/PycharmProjects/usgs/dist/res.volume.1943.lcragage\tcl\msgs\be.msg", "be.msg")</f>
        <v>be.msg</v>
      </c>
      <c r="C1216" t="s">
        <v>37</v>
      </c>
      <c r="D1216">
        <v>2105</v>
      </c>
      <c r="E1216" t="s">
        <v>66</v>
      </c>
    </row>
    <row r="1217" spans="1:5" x14ac:dyDescent="0.35">
      <c r="A1217" t="str">
        <f t="shared" si="42"/>
        <v>C:/Users/WThaman/PycharmProjects/usgs/dist/res.volume.1943.lcragage\tcl\msgs</v>
      </c>
      <c r="B1217" t="str">
        <f>HYPERLINK("C:/Users/WThaman/PycharmProjects/usgs/dist/res.volume.1943.lcragage\tcl\msgs\bg.msg", "bg.msg")</f>
        <v>bg.msg</v>
      </c>
      <c r="C1217" t="s">
        <v>37</v>
      </c>
      <c r="D1217">
        <v>1819</v>
      </c>
      <c r="E1217" t="s">
        <v>66</v>
      </c>
    </row>
    <row r="1218" spans="1:5" x14ac:dyDescent="0.35">
      <c r="A1218" t="str">
        <f t="shared" si="42"/>
        <v>C:/Users/WThaman/PycharmProjects/usgs/dist/res.volume.1943.lcragage\tcl\msgs</v>
      </c>
      <c r="B1218" t="str">
        <f>HYPERLINK("C:/Users/WThaman/PycharmProjects/usgs/dist/res.volume.1943.lcragage\tcl\msgs\bn.msg", "bn.msg")</f>
        <v>bn.msg</v>
      </c>
      <c r="C1218" t="s">
        <v>37</v>
      </c>
      <c r="D1218">
        <v>2286</v>
      </c>
      <c r="E1218" t="s">
        <v>66</v>
      </c>
    </row>
    <row r="1219" spans="1:5" x14ac:dyDescent="0.35">
      <c r="A1219" t="str">
        <f t="shared" si="42"/>
        <v>C:/Users/WThaman/PycharmProjects/usgs/dist/res.volume.1943.lcragage\tcl\msgs</v>
      </c>
      <c r="B1219" t="str">
        <f>HYPERLINK("C:/Users/WThaman/PycharmProjects/usgs/dist/res.volume.1943.lcragage\tcl\msgs\bn_in.msg", "bn_in.msg")</f>
        <v>bn_in.msg</v>
      </c>
      <c r="C1219" t="s">
        <v>37</v>
      </c>
      <c r="D1219">
        <v>259</v>
      </c>
      <c r="E1219" t="s">
        <v>66</v>
      </c>
    </row>
    <row r="1220" spans="1:5" x14ac:dyDescent="0.35">
      <c r="A1220" t="str">
        <f t="shared" si="42"/>
        <v>C:/Users/WThaman/PycharmProjects/usgs/dist/res.volume.1943.lcragage\tcl\msgs</v>
      </c>
      <c r="B1220" t="str">
        <f>HYPERLINK("C:/Users/WThaman/PycharmProjects/usgs/dist/res.volume.1943.lcragage\tcl\msgs\ca.msg", "ca.msg")</f>
        <v>ca.msg</v>
      </c>
      <c r="C1220" t="s">
        <v>37</v>
      </c>
      <c r="D1220">
        <v>1102</v>
      </c>
      <c r="E1220" t="s">
        <v>66</v>
      </c>
    </row>
    <row r="1221" spans="1:5" x14ac:dyDescent="0.35">
      <c r="A1221" t="str">
        <f t="shared" si="42"/>
        <v>C:/Users/WThaman/PycharmProjects/usgs/dist/res.volume.1943.lcragage\tcl\msgs</v>
      </c>
      <c r="B1221" t="str">
        <f>HYPERLINK("C:/Users/WThaman/PycharmProjects/usgs/dist/res.volume.1943.lcragage\tcl\msgs\cs.msg", "cs.msg")</f>
        <v>cs.msg</v>
      </c>
      <c r="C1221" t="s">
        <v>37</v>
      </c>
      <c r="D1221">
        <v>1300</v>
      </c>
      <c r="E1221" t="s">
        <v>66</v>
      </c>
    </row>
    <row r="1222" spans="1:5" x14ac:dyDescent="0.35">
      <c r="A1222" t="str">
        <f t="shared" si="42"/>
        <v>C:/Users/WThaman/PycharmProjects/usgs/dist/res.volume.1943.lcragage\tcl\msgs</v>
      </c>
      <c r="B1222" t="str">
        <f>HYPERLINK("C:/Users/WThaman/PycharmProjects/usgs/dist/res.volume.1943.lcragage\tcl\msgs\da.msg", "da.msg")</f>
        <v>da.msg</v>
      </c>
      <c r="C1222" t="s">
        <v>37</v>
      </c>
      <c r="D1222">
        <v>1156</v>
      </c>
      <c r="E1222" t="s">
        <v>66</v>
      </c>
    </row>
    <row r="1223" spans="1:5" x14ac:dyDescent="0.35">
      <c r="A1223" t="str">
        <f t="shared" si="42"/>
        <v>C:/Users/WThaman/PycharmProjects/usgs/dist/res.volume.1943.lcragage\tcl\msgs</v>
      </c>
      <c r="B1223" t="str">
        <f>HYPERLINK("C:/Users/WThaman/PycharmProjects/usgs/dist/res.volume.1943.lcragage\tcl\msgs\de.msg", "de.msg")</f>
        <v>de.msg</v>
      </c>
      <c r="C1223" t="s">
        <v>37</v>
      </c>
      <c r="D1223">
        <v>1222</v>
      </c>
      <c r="E1223" t="s">
        <v>66</v>
      </c>
    </row>
    <row r="1224" spans="1:5" x14ac:dyDescent="0.35">
      <c r="A1224" t="str">
        <f t="shared" si="42"/>
        <v>C:/Users/WThaman/PycharmProjects/usgs/dist/res.volume.1943.lcragage\tcl\msgs</v>
      </c>
      <c r="B1224" t="str">
        <f>HYPERLINK("C:/Users/WThaman/PycharmProjects/usgs/dist/res.volume.1943.lcragage\tcl\msgs\de_at.msg", "de_at.msg")</f>
        <v>de_at.msg</v>
      </c>
      <c r="C1224" t="s">
        <v>37</v>
      </c>
      <c r="D1224">
        <v>812</v>
      </c>
      <c r="E1224" t="s">
        <v>66</v>
      </c>
    </row>
    <row r="1225" spans="1:5" x14ac:dyDescent="0.35">
      <c r="A1225" t="str">
        <f t="shared" si="42"/>
        <v>C:/Users/WThaman/PycharmProjects/usgs/dist/res.volume.1943.lcragage\tcl\msgs</v>
      </c>
      <c r="B1225" t="str">
        <f>HYPERLINK("C:/Users/WThaman/PycharmProjects/usgs/dist/res.volume.1943.lcragage\tcl\msgs\de_be.msg", "de_be.msg")</f>
        <v>de_be.msg</v>
      </c>
      <c r="C1225" t="s">
        <v>37</v>
      </c>
      <c r="D1225">
        <v>1223</v>
      </c>
      <c r="E1225" t="s">
        <v>66</v>
      </c>
    </row>
    <row r="1226" spans="1:5" x14ac:dyDescent="0.35">
      <c r="A1226" t="str">
        <f t="shared" si="42"/>
        <v>C:/Users/WThaman/PycharmProjects/usgs/dist/res.volume.1943.lcragage\tcl\msgs</v>
      </c>
      <c r="B1226" t="str">
        <f>HYPERLINK("C:/Users/WThaman/PycharmProjects/usgs/dist/res.volume.1943.lcragage\tcl\msgs\el.msg", "el.msg")</f>
        <v>el.msg</v>
      </c>
      <c r="C1226" t="s">
        <v>37</v>
      </c>
      <c r="D1226">
        <v>2252</v>
      </c>
      <c r="E1226" t="s">
        <v>66</v>
      </c>
    </row>
    <row r="1227" spans="1:5" x14ac:dyDescent="0.35">
      <c r="A1227" t="str">
        <f t="shared" si="42"/>
        <v>C:/Users/WThaman/PycharmProjects/usgs/dist/res.volume.1943.lcragage\tcl\msgs</v>
      </c>
      <c r="B1227" t="str">
        <f>HYPERLINK("C:/Users/WThaman/PycharmProjects/usgs/dist/res.volume.1943.lcragage\tcl\msgs\en_au.msg", "en_au.msg")</f>
        <v>en_au.msg</v>
      </c>
      <c r="C1227" t="s">
        <v>37</v>
      </c>
      <c r="D1227">
        <v>300</v>
      </c>
      <c r="E1227" t="s">
        <v>66</v>
      </c>
    </row>
    <row r="1228" spans="1:5" x14ac:dyDescent="0.35">
      <c r="A1228" t="str">
        <f t="shared" si="42"/>
        <v>C:/Users/WThaman/PycharmProjects/usgs/dist/res.volume.1943.lcragage\tcl\msgs</v>
      </c>
      <c r="B1228" t="str">
        <f>HYPERLINK("C:/Users/WThaman/PycharmProjects/usgs/dist/res.volume.1943.lcragage\tcl\msgs\en_be.msg", "en_be.msg")</f>
        <v>en_be.msg</v>
      </c>
      <c r="C1228" t="s">
        <v>37</v>
      </c>
      <c r="D1228">
        <v>305</v>
      </c>
      <c r="E1228" t="s">
        <v>66</v>
      </c>
    </row>
    <row r="1229" spans="1:5" x14ac:dyDescent="0.35">
      <c r="A1229" t="str">
        <f t="shared" si="42"/>
        <v>C:/Users/WThaman/PycharmProjects/usgs/dist/res.volume.1943.lcragage\tcl\msgs</v>
      </c>
      <c r="B1229" t="str">
        <f>HYPERLINK("C:/Users/WThaman/PycharmProjects/usgs/dist/res.volume.1943.lcragage\tcl\msgs\en_bw.msg", "en_bw.msg")</f>
        <v>en_bw.msg</v>
      </c>
      <c r="C1229" t="s">
        <v>37</v>
      </c>
      <c r="D1229">
        <v>251</v>
      </c>
      <c r="E1229" t="s">
        <v>66</v>
      </c>
    </row>
    <row r="1230" spans="1:5" x14ac:dyDescent="0.35">
      <c r="A1230" t="str">
        <f t="shared" si="42"/>
        <v>C:/Users/WThaman/PycharmProjects/usgs/dist/res.volume.1943.lcragage\tcl\msgs</v>
      </c>
      <c r="B1230" t="str">
        <f>HYPERLINK("C:/Users/WThaman/PycharmProjects/usgs/dist/res.volume.1943.lcragage\tcl\msgs\en_ca.msg", "en_ca.msg")</f>
        <v>en_ca.msg</v>
      </c>
      <c r="C1230" t="s">
        <v>37</v>
      </c>
      <c r="D1230">
        <v>288</v>
      </c>
      <c r="E1230" t="s">
        <v>66</v>
      </c>
    </row>
    <row r="1231" spans="1:5" x14ac:dyDescent="0.35">
      <c r="A1231" t="str">
        <f t="shared" si="42"/>
        <v>C:/Users/WThaman/PycharmProjects/usgs/dist/res.volume.1943.lcragage\tcl\msgs</v>
      </c>
      <c r="B1231" t="str">
        <f>HYPERLINK("C:/Users/WThaman/PycharmProjects/usgs/dist/res.volume.1943.lcragage\tcl\msgs\en_gb.msg", "en_gb.msg")</f>
        <v>en_gb.msg</v>
      </c>
      <c r="C1231" t="s">
        <v>37</v>
      </c>
      <c r="D1231">
        <v>279</v>
      </c>
      <c r="E1231" t="s">
        <v>66</v>
      </c>
    </row>
    <row r="1232" spans="1:5" x14ac:dyDescent="0.35">
      <c r="A1232" t="str">
        <f t="shared" si="42"/>
        <v>C:/Users/WThaman/PycharmProjects/usgs/dist/res.volume.1943.lcragage\tcl\msgs</v>
      </c>
      <c r="B1232" t="str">
        <f>HYPERLINK("C:/Users/WThaman/PycharmProjects/usgs/dist/res.volume.1943.lcragage\tcl\msgs\en_hk.msg", "en_hk.msg")</f>
        <v>en_hk.msg</v>
      </c>
      <c r="C1232" t="s">
        <v>37</v>
      </c>
      <c r="D1232">
        <v>321</v>
      </c>
      <c r="E1232" t="s">
        <v>66</v>
      </c>
    </row>
    <row r="1233" spans="1:5" x14ac:dyDescent="0.35">
      <c r="A1233" t="str">
        <f t="shared" si="42"/>
        <v>C:/Users/WThaman/PycharmProjects/usgs/dist/res.volume.1943.lcragage\tcl\msgs</v>
      </c>
      <c r="B1233" t="str">
        <f>HYPERLINK("C:/Users/WThaman/PycharmProjects/usgs/dist/res.volume.1943.lcragage\tcl\msgs\en_ie.msg", "en_ie.msg")</f>
        <v>en_ie.msg</v>
      </c>
      <c r="C1233" t="s">
        <v>37</v>
      </c>
      <c r="D1233">
        <v>279</v>
      </c>
      <c r="E1233" t="s">
        <v>66</v>
      </c>
    </row>
    <row r="1234" spans="1:5" x14ac:dyDescent="0.35">
      <c r="A1234" t="str">
        <f t="shared" si="42"/>
        <v>C:/Users/WThaman/PycharmProjects/usgs/dist/res.volume.1943.lcragage\tcl\msgs</v>
      </c>
      <c r="B1234" t="str">
        <f>HYPERLINK("C:/Users/WThaman/PycharmProjects/usgs/dist/res.volume.1943.lcragage\tcl\msgs\en_in.msg", "en_in.msg")</f>
        <v>en_in.msg</v>
      </c>
      <c r="C1234" t="s">
        <v>37</v>
      </c>
      <c r="D1234">
        <v>310</v>
      </c>
      <c r="E1234" t="s">
        <v>66</v>
      </c>
    </row>
    <row r="1235" spans="1:5" x14ac:dyDescent="0.35">
      <c r="A1235" t="str">
        <f t="shared" si="42"/>
        <v>C:/Users/WThaman/PycharmProjects/usgs/dist/res.volume.1943.lcragage\tcl\msgs</v>
      </c>
      <c r="B1235" t="str">
        <f>HYPERLINK("C:/Users/WThaman/PycharmProjects/usgs/dist/res.volume.1943.lcragage\tcl\msgs\en_nz.msg", "en_nz.msg")</f>
        <v>en_nz.msg</v>
      </c>
      <c r="C1235" t="s">
        <v>37</v>
      </c>
      <c r="D1235">
        <v>300</v>
      </c>
      <c r="E1235" t="s">
        <v>66</v>
      </c>
    </row>
    <row r="1236" spans="1:5" x14ac:dyDescent="0.35">
      <c r="A1236" t="str">
        <f t="shared" si="42"/>
        <v>C:/Users/WThaman/PycharmProjects/usgs/dist/res.volume.1943.lcragage\tcl\msgs</v>
      </c>
      <c r="B1236" t="str">
        <f>HYPERLINK("C:/Users/WThaman/PycharmProjects/usgs/dist/res.volume.1943.lcragage\tcl\msgs\en_ph.msg", "en_ph.msg")</f>
        <v>en_ph.msg</v>
      </c>
      <c r="C1236" t="s">
        <v>37</v>
      </c>
      <c r="D1236">
        <v>321</v>
      </c>
      <c r="E1236" t="s">
        <v>66</v>
      </c>
    </row>
    <row r="1237" spans="1:5" x14ac:dyDescent="0.35">
      <c r="A1237" t="str">
        <f t="shared" si="42"/>
        <v>C:/Users/WThaman/PycharmProjects/usgs/dist/res.volume.1943.lcragage\tcl\msgs</v>
      </c>
      <c r="B1237" t="str">
        <f>HYPERLINK("C:/Users/WThaman/PycharmProjects/usgs/dist/res.volume.1943.lcragage\tcl\msgs\en_sg.msg", "en_sg.msg")</f>
        <v>en_sg.msg</v>
      </c>
      <c r="C1237" t="s">
        <v>37</v>
      </c>
      <c r="D1237">
        <v>251</v>
      </c>
      <c r="E1237" t="s">
        <v>66</v>
      </c>
    </row>
    <row r="1238" spans="1:5" x14ac:dyDescent="0.35">
      <c r="A1238" t="str">
        <f t="shared" si="42"/>
        <v>C:/Users/WThaman/PycharmProjects/usgs/dist/res.volume.1943.lcragage\tcl\msgs</v>
      </c>
      <c r="B1238" t="str">
        <f>HYPERLINK("C:/Users/WThaman/PycharmProjects/usgs/dist/res.volume.1943.lcragage\tcl\msgs\en_za.msg", "en_za.msg")</f>
        <v>en_za.msg</v>
      </c>
      <c r="C1238" t="s">
        <v>37</v>
      </c>
      <c r="D1238">
        <v>245</v>
      </c>
      <c r="E1238" t="s">
        <v>66</v>
      </c>
    </row>
    <row r="1239" spans="1:5" x14ac:dyDescent="0.35">
      <c r="A1239" t="str">
        <f t="shared" si="42"/>
        <v>C:/Users/WThaman/PycharmProjects/usgs/dist/res.volume.1943.lcragage\tcl\msgs</v>
      </c>
      <c r="B1239" t="str">
        <f>HYPERLINK("C:/Users/WThaman/PycharmProjects/usgs/dist/res.volume.1943.lcragage\tcl\msgs\en_zw.msg", "en_zw.msg")</f>
        <v>en_zw.msg</v>
      </c>
      <c r="C1239" t="s">
        <v>37</v>
      </c>
      <c r="D1239">
        <v>251</v>
      </c>
      <c r="E1239" t="s">
        <v>66</v>
      </c>
    </row>
    <row r="1240" spans="1:5" x14ac:dyDescent="0.35">
      <c r="A1240" t="str">
        <f t="shared" si="42"/>
        <v>C:/Users/WThaman/PycharmProjects/usgs/dist/res.volume.1943.lcragage\tcl\msgs</v>
      </c>
      <c r="B1240" t="str">
        <f>HYPERLINK("C:/Users/WThaman/PycharmProjects/usgs/dist/res.volume.1943.lcragage\tcl\msgs\eo.msg", "eo.msg")</f>
        <v>eo.msg</v>
      </c>
      <c r="C1240" t="s">
        <v>37</v>
      </c>
      <c r="D1240">
        <v>1231</v>
      </c>
      <c r="E1240" t="s">
        <v>66</v>
      </c>
    </row>
    <row r="1241" spans="1:5" x14ac:dyDescent="0.35">
      <c r="A1241" t="str">
        <f t="shared" ref="A1241:A1272" si="43">HYPERLINK("C:/Users/WThaman/PycharmProjects/usgs/dist/res.volume.1943.lcragage\tcl\msgs")</f>
        <v>C:/Users/WThaman/PycharmProjects/usgs/dist/res.volume.1943.lcragage\tcl\msgs</v>
      </c>
      <c r="B1241" t="str">
        <f>HYPERLINK("C:/Users/WThaman/PycharmProjects/usgs/dist/res.volume.1943.lcragage\tcl\msgs\es.msg", "es.msg")</f>
        <v>es.msg</v>
      </c>
      <c r="C1241" t="s">
        <v>37</v>
      </c>
      <c r="D1241">
        <v>1180</v>
      </c>
      <c r="E1241" t="s">
        <v>66</v>
      </c>
    </row>
    <row r="1242" spans="1:5" x14ac:dyDescent="0.35">
      <c r="A1242" t="str">
        <f t="shared" si="43"/>
        <v>C:/Users/WThaman/PycharmProjects/usgs/dist/res.volume.1943.lcragage\tcl\msgs</v>
      </c>
      <c r="B1242" t="str">
        <f>HYPERLINK("C:/Users/WThaman/PycharmProjects/usgs/dist/res.volume.1943.lcragage\tcl\msgs\es_ar.msg", "es_ar.msg")</f>
        <v>es_ar.msg</v>
      </c>
      <c r="C1242" t="s">
        <v>37</v>
      </c>
      <c r="D1242">
        <v>242</v>
      </c>
      <c r="E1242" t="s">
        <v>66</v>
      </c>
    </row>
    <row r="1243" spans="1:5" x14ac:dyDescent="0.35">
      <c r="A1243" t="str">
        <f t="shared" si="43"/>
        <v>C:/Users/WThaman/PycharmProjects/usgs/dist/res.volume.1943.lcragage\tcl\msgs</v>
      </c>
      <c r="B1243" t="str">
        <f>HYPERLINK("C:/Users/WThaman/PycharmProjects/usgs/dist/res.volume.1943.lcragage\tcl\msgs\es_bo.msg", "es_bo.msg")</f>
        <v>es_bo.msg</v>
      </c>
      <c r="C1243" t="s">
        <v>37</v>
      </c>
      <c r="D1243">
        <v>251</v>
      </c>
      <c r="E1243" t="s">
        <v>66</v>
      </c>
    </row>
    <row r="1244" spans="1:5" x14ac:dyDescent="0.35">
      <c r="A1244" t="str">
        <f t="shared" si="43"/>
        <v>C:/Users/WThaman/PycharmProjects/usgs/dist/res.volume.1943.lcragage\tcl\msgs</v>
      </c>
      <c r="B1244" t="str">
        <f>HYPERLINK("C:/Users/WThaman/PycharmProjects/usgs/dist/res.volume.1943.lcragage\tcl\msgs\es_cl.msg", "es_cl.msg")</f>
        <v>es_cl.msg</v>
      </c>
      <c r="C1244" t="s">
        <v>37</v>
      </c>
      <c r="D1244">
        <v>251</v>
      </c>
      <c r="E1244" t="s">
        <v>66</v>
      </c>
    </row>
    <row r="1245" spans="1:5" x14ac:dyDescent="0.35">
      <c r="A1245" t="str">
        <f t="shared" si="43"/>
        <v>C:/Users/WThaman/PycharmProjects/usgs/dist/res.volume.1943.lcragage\tcl\msgs</v>
      </c>
      <c r="B1245" t="str">
        <f>HYPERLINK("C:/Users/WThaman/PycharmProjects/usgs/dist/res.volume.1943.lcragage\tcl\msgs\es_co.msg", "es_co.msg")</f>
        <v>es_co.msg</v>
      </c>
      <c r="C1245" t="s">
        <v>37</v>
      </c>
      <c r="D1245">
        <v>251</v>
      </c>
      <c r="E1245" t="s">
        <v>66</v>
      </c>
    </row>
    <row r="1246" spans="1:5" x14ac:dyDescent="0.35">
      <c r="A1246" t="str">
        <f t="shared" si="43"/>
        <v>C:/Users/WThaman/PycharmProjects/usgs/dist/res.volume.1943.lcragage\tcl\msgs</v>
      </c>
      <c r="B1246" t="str">
        <f>HYPERLINK("C:/Users/WThaman/PycharmProjects/usgs/dist/res.volume.1943.lcragage\tcl\msgs\es_cr.msg", "es_cr.msg")</f>
        <v>es_cr.msg</v>
      </c>
      <c r="C1246" t="s">
        <v>37</v>
      </c>
      <c r="D1246">
        <v>251</v>
      </c>
      <c r="E1246" t="s">
        <v>66</v>
      </c>
    </row>
    <row r="1247" spans="1:5" x14ac:dyDescent="0.35">
      <c r="A1247" t="str">
        <f t="shared" si="43"/>
        <v>C:/Users/WThaman/PycharmProjects/usgs/dist/res.volume.1943.lcragage\tcl\msgs</v>
      </c>
      <c r="B1247" t="str">
        <f>HYPERLINK("C:/Users/WThaman/PycharmProjects/usgs/dist/res.volume.1943.lcragage\tcl\msgs\es_do.msg", "es_do.msg")</f>
        <v>es_do.msg</v>
      </c>
      <c r="C1247" t="s">
        <v>37</v>
      </c>
      <c r="D1247">
        <v>251</v>
      </c>
      <c r="E1247" t="s">
        <v>66</v>
      </c>
    </row>
    <row r="1248" spans="1:5" x14ac:dyDescent="0.35">
      <c r="A1248" t="str">
        <f t="shared" si="43"/>
        <v>C:/Users/WThaman/PycharmProjects/usgs/dist/res.volume.1943.lcragage\tcl\msgs</v>
      </c>
      <c r="B1248" t="str">
        <f>HYPERLINK("C:/Users/WThaman/PycharmProjects/usgs/dist/res.volume.1943.lcragage\tcl\msgs\es_ec.msg", "es_ec.msg")</f>
        <v>es_ec.msg</v>
      </c>
      <c r="C1248" t="s">
        <v>37</v>
      </c>
      <c r="D1248">
        <v>251</v>
      </c>
      <c r="E1248" t="s">
        <v>66</v>
      </c>
    </row>
    <row r="1249" spans="1:5" x14ac:dyDescent="0.35">
      <c r="A1249" t="str">
        <f t="shared" si="43"/>
        <v>C:/Users/WThaman/PycharmProjects/usgs/dist/res.volume.1943.lcragage\tcl\msgs</v>
      </c>
      <c r="B1249" t="str">
        <f>HYPERLINK("C:/Users/WThaman/PycharmProjects/usgs/dist/res.volume.1943.lcragage\tcl\msgs\es_gt.msg", "es_gt.msg")</f>
        <v>es_gt.msg</v>
      </c>
      <c r="C1249" t="s">
        <v>37</v>
      </c>
      <c r="D1249">
        <v>251</v>
      </c>
      <c r="E1249" t="s">
        <v>66</v>
      </c>
    </row>
    <row r="1250" spans="1:5" x14ac:dyDescent="0.35">
      <c r="A1250" t="str">
        <f t="shared" si="43"/>
        <v>C:/Users/WThaman/PycharmProjects/usgs/dist/res.volume.1943.lcragage\tcl\msgs</v>
      </c>
      <c r="B1250" t="str">
        <f>HYPERLINK("C:/Users/WThaman/PycharmProjects/usgs/dist/res.volume.1943.lcragage\tcl\msgs\es_hn.msg", "es_hn.msg")</f>
        <v>es_hn.msg</v>
      </c>
      <c r="C1250" t="s">
        <v>37</v>
      </c>
      <c r="D1250">
        <v>251</v>
      </c>
      <c r="E1250" t="s">
        <v>66</v>
      </c>
    </row>
    <row r="1251" spans="1:5" x14ac:dyDescent="0.35">
      <c r="A1251" t="str">
        <f t="shared" si="43"/>
        <v>C:/Users/WThaman/PycharmProjects/usgs/dist/res.volume.1943.lcragage\tcl\msgs</v>
      </c>
      <c r="B1251" t="str">
        <f>HYPERLINK("C:/Users/WThaman/PycharmProjects/usgs/dist/res.volume.1943.lcragage\tcl\msgs\es_mx.msg", "es_mx.msg")</f>
        <v>es_mx.msg</v>
      </c>
      <c r="C1251" t="s">
        <v>37</v>
      </c>
      <c r="D1251">
        <v>251</v>
      </c>
      <c r="E1251" t="s">
        <v>66</v>
      </c>
    </row>
    <row r="1252" spans="1:5" x14ac:dyDescent="0.35">
      <c r="A1252" t="str">
        <f t="shared" si="43"/>
        <v>C:/Users/WThaman/PycharmProjects/usgs/dist/res.volume.1943.lcragage\tcl\msgs</v>
      </c>
      <c r="B1252" t="str">
        <f>HYPERLINK("C:/Users/WThaman/PycharmProjects/usgs/dist/res.volume.1943.lcragage\tcl\msgs\es_ni.msg", "es_ni.msg")</f>
        <v>es_ni.msg</v>
      </c>
      <c r="C1252" t="s">
        <v>37</v>
      </c>
      <c r="D1252">
        <v>251</v>
      </c>
      <c r="E1252" t="s">
        <v>66</v>
      </c>
    </row>
    <row r="1253" spans="1:5" x14ac:dyDescent="0.35">
      <c r="A1253" t="str">
        <f t="shared" si="43"/>
        <v>C:/Users/WThaman/PycharmProjects/usgs/dist/res.volume.1943.lcragage\tcl\msgs</v>
      </c>
      <c r="B1253" t="str">
        <f>HYPERLINK("C:/Users/WThaman/PycharmProjects/usgs/dist/res.volume.1943.lcragage\tcl\msgs\es_pa.msg", "es_pa.msg")</f>
        <v>es_pa.msg</v>
      </c>
      <c r="C1253" t="s">
        <v>37</v>
      </c>
      <c r="D1253">
        <v>251</v>
      </c>
      <c r="E1253" t="s">
        <v>66</v>
      </c>
    </row>
    <row r="1254" spans="1:5" x14ac:dyDescent="0.35">
      <c r="A1254" t="str">
        <f t="shared" si="43"/>
        <v>C:/Users/WThaman/PycharmProjects/usgs/dist/res.volume.1943.lcragage\tcl\msgs</v>
      </c>
      <c r="B1254" t="str">
        <f>HYPERLINK("C:/Users/WThaman/PycharmProjects/usgs/dist/res.volume.1943.lcragage\tcl\msgs\es_pe.msg", "es_pe.msg")</f>
        <v>es_pe.msg</v>
      </c>
      <c r="C1254" t="s">
        <v>37</v>
      </c>
      <c r="D1254">
        <v>251</v>
      </c>
      <c r="E1254" t="s">
        <v>66</v>
      </c>
    </row>
    <row r="1255" spans="1:5" x14ac:dyDescent="0.35">
      <c r="A1255" t="str">
        <f t="shared" si="43"/>
        <v>C:/Users/WThaman/PycharmProjects/usgs/dist/res.volume.1943.lcragage\tcl\msgs</v>
      </c>
      <c r="B1255" t="str">
        <f>HYPERLINK("C:/Users/WThaman/PycharmProjects/usgs/dist/res.volume.1943.lcragage\tcl\msgs\es_pr.msg", "es_pr.msg")</f>
        <v>es_pr.msg</v>
      </c>
      <c r="C1255" t="s">
        <v>37</v>
      </c>
      <c r="D1255">
        <v>251</v>
      </c>
      <c r="E1255" t="s">
        <v>66</v>
      </c>
    </row>
    <row r="1256" spans="1:5" x14ac:dyDescent="0.35">
      <c r="A1256" t="str">
        <f t="shared" si="43"/>
        <v>C:/Users/WThaman/PycharmProjects/usgs/dist/res.volume.1943.lcragage\tcl\msgs</v>
      </c>
      <c r="B1256" t="str">
        <f>HYPERLINK("C:/Users/WThaman/PycharmProjects/usgs/dist/res.volume.1943.lcragage\tcl\msgs\es_py.msg", "es_py.msg")</f>
        <v>es_py.msg</v>
      </c>
      <c r="C1256" t="s">
        <v>37</v>
      </c>
      <c r="D1256">
        <v>251</v>
      </c>
      <c r="E1256" t="s">
        <v>66</v>
      </c>
    </row>
    <row r="1257" spans="1:5" x14ac:dyDescent="0.35">
      <c r="A1257" t="str">
        <f t="shared" si="43"/>
        <v>C:/Users/WThaman/PycharmProjects/usgs/dist/res.volume.1943.lcragage\tcl\msgs</v>
      </c>
      <c r="B1257" t="str">
        <f>HYPERLINK("C:/Users/WThaman/PycharmProjects/usgs/dist/res.volume.1943.lcragage\tcl\msgs\es_sv.msg", "es_sv.msg")</f>
        <v>es_sv.msg</v>
      </c>
      <c r="C1257" t="s">
        <v>37</v>
      </c>
      <c r="D1257">
        <v>251</v>
      </c>
      <c r="E1257" t="s">
        <v>66</v>
      </c>
    </row>
    <row r="1258" spans="1:5" x14ac:dyDescent="0.35">
      <c r="A1258" t="str">
        <f t="shared" si="43"/>
        <v>C:/Users/WThaman/PycharmProjects/usgs/dist/res.volume.1943.lcragage\tcl\msgs</v>
      </c>
      <c r="B1258" t="str">
        <f>HYPERLINK("C:/Users/WThaman/PycharmProjects/usgs/dist/res.volume.1943.lcragage\tcl\msgs\es_uy.msg", "es_uy.msg")</f>
        <v>es_uy.msg</v>
      </c>
      <c r="C1258" t="s">
        <v>37</v>
      </c>
      <c r="D1258">
        <v>251</v>
      </c>
      <c r="E1258" t="s">
        <v>66</v>
      </c>
    </row>
    <row r="1259" spans="1:5" x14ac:dyDescent="0.35">
      <c r="A1259" t="str">
        <f t="shared" si="43"/>
        <v>C:/Users/WThaman/PycharmProjects/usgs/dist/res.volume.1943.lcragage\tcl\msgs</v>
      </c>
      <c r="B1259" t="str">
        <f>HYPERLINK("C:/Users/WThaman/PycharmProjects/usgs/dist/res.volume.1943.lcragage\tcl\msgs\es_ve.msg", "es_ve.msg")</f>
        <v>es_ve.msg</v>
      </c>
      <c r="C1259" t="s">
        <v>37</v>
      </c>
      <c r="D1259">
        <v>251</v>
      </c>
      <c r="E1259" t="s">
        <v>66</v>
      </c>
    </row>
    <row r="1260" spans="1:5" x14ac:dyDescent="0.35">
      <c r="A1260" t="str">
        <f t="shared" si="43"/>
        <v>C:/Users/WThaman/PycharmProjects/usgs/dist/res.volume.1943.lcragage\tcl\msgs</v>
      </c>
      <c r="B1260" t="str">
        <f>HYPERLINK("C:/Users/WThaman/PycharmProjects/usgs/dist/res.volume.1943.lcragage\tcl\msgs\et.msg", "et.msg")</f>
        <v>et.msg</v>
      </c>
      <c r="C1260" t="s">
        <v>37</v>
      </c>
      <c r="D1260">
        <v>1206</v>
      </c>
      <c r="E1260" t="s">
        <v>66</v>
      </c>
    </row>
    <row r="1261" spans="1:5" x14ac:dyDescent="0.35">
      <c r="A1261" t="str">
        <f t="shared" si="43"/>
        <v>C:/Users/WThaman/PycharmProjects/usgs/dist/res.volume.1943.lcragage\tcl\msgs</v>
      </c>
      <c r="B1261" t="str">
        <f>HYPERLINK("C:/Users/WThaman/PycharmProjects/usgs/dist/res.volume.1943.lcragage\tcl\msgs\eu.msg", "eu.msg")</f>
        <v>eu.msg</v>
      </c>
      <c r="C1261" t="s">
        <v>37</v>
      </c>
      <c r="D1261">
        <v>985</v>
      </c>
      <c r="E1261" t="s">
        <v>66</v>
      </c>
    </row>
    <row r="1262" spans="1:5" x14ac:dyDescent="0.35">
      <c r="A1262" t="str">
        <f t="shared" si="43"/>
        <v>C:/Users/WThaman/PycharmProjects/usgs/dist/res.volume.1943.lcragage\tcl\msgs</v>
      </c>
      <c r="B1262" t="str">
        <f>HYPERLINK("C:/Users/WThaman/PycharmProjects/usgs/dist/res.volume.1943.lcragage\tcl\msgs\eu_es.msg", "eu_es.msg")</f>
        <v>eu_es.msg</v>
      </c>
      <c r="C1262" t="s">
        <v>37</v>
      </c>
      <c r="D1262">
        <v>287</v>
      </c>
      <c r="E1262" t="s">
        <v>66</v>
      </c>
    </row>
    <row r="1263" spans="1:5" x14ac:dyDescent="0.35">
      <c r="A1263" t="str">
        <f t="shared" si="43"/>
        <v>C:/Users/WThaman/PycharmProjects/usgs/dist/res.volume.1943.lcragage\tcl\msgs</v>
      </c>
      <c r="B1263" t="str">
        <f>HYPERLINK("C:/Users/WThaman/PycharmProjects/usgs/dist/res.volume.1943.lcragage\tcl\msgs\fa.msg", "fa.msg")</f>
        <v>fa.msg</v>
      </c>
      <c r="C1263" t="s">
        <v>37</v>
      </c>
      <c r="D1263">
        <v>1664</v>
      </c>
      <c r="E1263" t="s">
        <v>66</v>
      </c>
    </row>
    <row r="1264" spans="1:5" x14ac:dyDescent="0.35">
      <c r="A1264" t="str">
        <f t="shared" si="43"/>
        <v>C:/Users/WThaman/PycharmProjects/usgs/dist/res.volume.1943.lcragage\tcl\msgs</v>
      </c>
      <c r="B1264" t="str">
        <f>HYPERLINK("C:/Users/WThaman/PycharmProjects/usgs/dist/res.volume.1943.lcragage\tcl\msgs\fa_in.msg", "fa_in.msg")</f>
        <v>fa_in.msg</v>
      </c>
      <c r="C1264" t="s">
        <v>37</v>
      </c>
      <c r="D1264">
        <v>1957</v>
      </c>
      <c r="E1264" t="s">
        <v>66</v>
      </c>
    </row>
    <row r="1265" spans="1:5" x14ac:dyDescent="0.35">
      <c r="A1265" t="str">
        <f t="shared" si="43"/>
        <v>C:/Users/WThaman/PycharmProjects/usgs/dist/res.volume.1943.lcragage\tcl\msgs</v>
      </c>
      <c r="B1265" t="str">
        <f>HYPERLINK("C:/Users/WThaman/PycharmProjects/usgs/dist/res.volume.1943.lcragage\tcl\msgs\fa_ir.msg", "fa_ir.msg")</f>
        <v>fa_ir.msg</v>
      </c>
      <c r="C1265" t="s">
        <v>37</v>
      </c>
      <c r="D1265">
        <v>417</v>
      </c>
      <c r="E1265" t="s">
        <v>66</v>
      </c>
    </row>
    <row r="1266" spans="1:5" x14ac:dyDescent="0.35">
      <c r="A1266" t="str">
        <f t="shared" si="43"/>
        <v>C:/Users/WThaman/PycharmProjects/usgs/dist/res.volume.1943.lcragage\tcl\msgs</v>
      </c>
      <c r="B1266" t="str">
        <f>HYPERLINK("C:/Users/WThaman/PycharmProjects/usgs/dist/res.volume.1943.lcragage\tcl\msgs\fi.msg", "fi.msg")</f>
        <v>fi.msg</v>
      </c>
      <c r="C1266" t="s">
        <v>37</v>
      </c>
      <c r="D1266">
        <v>1145</v>
      </c>
      <c r="E1266" t="s">
        <v>66</v>
      </c>
    </row>
    <row r="1267" spans="1:5" x14ac:dyDescent="0.35">
      <c r="A1267" t="str">
        <f t="shared" si="43"/>
        <v>C:/Users/WThaman/PycharmProjects/usgs/dist/res.volume.1943.lcragage\tcl\msgs</v>
      </c>
      <c r="B1267" t="str">
        <f>HYPERLINK("C:/Users/WThaman/PycharmProjects/usgs/dist/res.volume.1943.lcragage\tcl\msgs\fo.msg", "fo.msg")</f>
        <v>fo.msg</v>
      </c>
      <c r="C1267" t="s">
        <v>37</v>
      </c>
      <c r="D1267">
        <v>986</v>
      </c>
      <c r="E1267" t="s">
        <v>66</v>
      </c>
    </row>
    <row r="1268" spans="1:5" x14ac:dyDescent="0.35">
      <c r="A1268" t="str">
        <f t="shared" si="43"/>
        <v>C:/Users/WThaman/PycharmProjects/usgs/dist/res.volume.1943.lcragage\tcl\msgs</v>
      </c>
      <c r="B1268" t="str">
        <f>HYPERLINK("C:/Users/WThaman/PycharmProjects/usgs/dist/res.volume.1943.lcragage\tcl\msgs\fo_fo.msg", "fo_fo.msg")</f>
        <v>fo_fo.msg</v>
      </c>
      <c r="C1268" t="s">
        <v>37</v>
      </c>
      <c r="D1268">
        <v>279</v>
      </c>
      <c r="E1268" t="s">
        <v>66</v>
      </c>
    </row>
    <row r="1269" spans="1:5" x14ac:dyDescent="0.35">
      <c r="A1269" t="str">
        <f t="shared" si="43"/>
        <v>C:/Users/WThaman/PycharmProjects/usgs/dist/res.volume.1943.lcragage\tcl\msgs</v>
      </c>
      <c r="B1269" t="str">
        <f>HYPERLINK("C:/Users/WThaman/PycharmProjects/usgs/dist/res.volume.1943.lcragage\tcl\msgs\fr.msg", "fr.msg")</f>
        <v>fr.msg</v>
      </c>
      <c r="C1269" t="s">
        <v>37</v>
      </c>
      <c r="D1269">
        <v>1205</v>
      </c>
      <c r="E1269" t="s">
        <v>66</v>
      </c>
    </row>
    <row r="1270" spans="1:5" x14ac:dyDescent="0.35">
      <c r="A1270" t="str">
        <f t="shared" si="43"/>
        <v>C:/Users/WThaman/PycharmProjects/usgs/dist/res.volume.1943.lcragage\tcl\msgs</v>
      </c>
      <c r="B1270" t="str">
        <f>HYPERLINK("C:/Users/WThaman/PycharmProjects/usgs/dist/res.volume.1943.lcragage\tcl\msgs\fr_be.msg", "fr_be.msg")</f>
        <v>fr_be.msg</v>
      </c>
      <c r="C1270" t="s">
        <v>37</v>
      </c>
      <c r="D1270">
        <v>279</v>
      </c>
      <c r="E1270" t="s">
        <v>66</v>
      </c>
    </row>
    <row r="1271" spans="1:5" x14ac:dyDescent="0.35">
      <c r="A1271" t="str">
        <f t="shared" si="43"/>
        <v>C:/Users/WThaman/PycharmProjects/usgs/dist/res.volume.1943.lcragage\tcl\msgs</v>
      </c>
      <c r="B1271" t="str">
        <f>HYPERLINK("C:/Users/WThaman/PycharmProjects/usgs/dist/res.volume.1943.lcragage\tcl\msgs\fr_ca.msg", "fr_ca.msg")</f>
        <v>fr_ca.msg</v>
      </c>
      <c r="C1271" t="s">
        <v>37</v>
      </c>
      <c r="D1271">
        <v>279</v>
      </c>
      <c r="E1271" t="s">
        <v>66</v>
      </c>
    </row>
    <row r="1272" spans="1:5" x14ac:dyDescent="0.35">
      <c r="A1272" t="str">
        <f t="shared" si="43"/>
        <v>C:/Users/WThaman/PycharmProjects/usgs/dist/res.volume.1943.lcragage\tcl\msgs</v>
      </c>
      <c r="B1272" t="str">
        <f>HYPERLINK("C:/Users/WThaman/PycharmProjects/usgs/dist/res.volume.1943.lcragage\tcl\msgs\fr_ch.msg", "fr_ch.msg")</f>
        <v>fr_ch.msg</v>
      </c>
      <c r="C1272" t="s">
        <v>37</v>
      </c>
      <c r="D1272">
        <v>281</v>
      </c>
      <c r="E1272" t="s">
        <v>66</v>
      </c>
    </row>
    <row r="1273" spans="1:5" x14ac:dyDescent="0.35">
      <c r="A1273" t="str">
        <f t="shared" ref="A1273:A1304" si="44">HYPERLINK("C:/Users/WThaman/PycharmProjects/usgs/dist/res.volume.1943.lcragage\tcl\msgs")</f>
        <v>C:/Users/WThaman/PycharmProjects/usgs/dist/res.volume.1943.lcragage\tcl\msgs</v>
      </c>
      <c r="B1273" t="str">
        <f>HYPERLINK("C:/Users/WThaman/PycharmProjects/usgs/dist/res.volume.1943.lcragage\tcl\msgs\ga.msg", "ga.msg")</f>
        <v>ga.msg</v>
      </c>
      <c r="C1273" t="s">
        <v>37</v>
      </c>
      <c r="D1273">
        <v>1141</v>
      </c>
      <c r="E1273" t="s">
        <v>66</v>
      </c>
    </row>
    <row r="1274" spans="1:5" x14ac:dyDescent="0.35">
      <c r="A1274" t="str">
        <f t="shared" si="44"/>
        <v>C:/Users/WThaman/PycharmProjects/usgs/dist/res.volume.1943.lcragage\tcl\msgs</v>
      </c>
      <c r="B1274" t="str">
        <f>HYPERLINK("C:/Users/WThaman/PycharmProjects/usgs/dist/res.volume.1943.lcragage\tcl\msgs\ga_ie.msg", "ga_ie.msg")</f>
        <v>ga_ie.msg</v>
      </c>
      <c r="C1274" t="s">
        <v>37</v>
      </c>
      <c r="D1274">
        <v>279</v>
      </c>
      <c r="E1274" t="s">
        <v>66</v>
      </c>
    </row>
    <row r="1275" spans="1:5" x14ac:dyDescent="0.35">
      <c r="A1275" t="str">
        <f t="shared" si="44"/>
        <v>C:/Users/WThaman/PycharmProjects/usgs/dist/res.volume.1943.lcragage\tcl\msgs</v>
      </c>
      <c r="B1275" t="str">
        <f>HYPERLINK("C:/Users/WThaman/PycharmProjects/usgs/dist/res.volume.1943.lcragage\tcl\msgs\gl.msg", "gl.msg")</f>
        <v>gl.msg</v>
      </c>
      <c r="C1275" t="s">
        <v>37</v>
      </c>
      <c r="D1275">
        <v>950</v>
      </c>
      <c r="E1275" t="s">
        <v>66</v>
      </c>
    </row>
    <row r="1276" spans="1:5" x14ac:dyDescent="0.35">
      <c r="A1276" t="str">
        <f t="shared" si="44"/>
        <v>C:/Users/WThaman/PycharmProjects/usgs/dist/res.volume.1943.lcragage\tcl\msgs</v>
      </c>
      <c r="B1276" t="str">
        <f>HYPERLINK("C:/Users/WThaman/PycharmProjects/usgs/dist/res.volume.1943.lcragage\tcl\msgs\gl_es.msg", "gl_es.msg")</f>
        <v>gl_es.msg</v>
      </c>
      <c r="C1276" t="s">
        <v>37</v>
      </c>
      <c r="D1276">
        <v>251</v>
      </c>
      <c r="E1276" t="s">
        <v>66</v>
      </c>
    </row>
    <row r="1277" spans="1:5" x14ac:dyDescent="0.35">
      <c r="A1277" t="str">
        <f t="shared" si="44"/>
        <v>C:/Users/WThaman/PycharmProjects/usgs/dist/res.volume.1943.lcragage\tcl\msgs</v>
      </c>
      <c r="B1277" t="str">
        <f>HYPERLINK("C:/Users/WThaman/PycharmProjects/usgs/dist/res.volume.1943.lcragage\tcl\msgs\gv.msg", "gv.msg")</f>
        <v>gv.msg</v>
      </c>
      <c r="C1277" t="s">
        <v>37</v>
      </c>
      <c r="D1277">
        <v>1037</v>
      </c>
      <c r="E1277" t="s">
        <v>66</v>
      </c>
    </row>
    <row r="1278" spans="1:5" x14ac:dyDescent="0.35">
      <c r="A1278" t="str">
        <f t="shared" si="44"/>
        <v>C:/Users/WThaman/PycharmProjects/usgs/dist/res.volume.1943.lcragage\tcl\msgs</v>
      </c>
      <c r="B1278" t="str">
        <f>HYPERLINK("C:/Users/WThaman/PycharmProjects/usgs/dist/res.volume.1943.lcragage\tcl\msgs\gv_gb.msg", "gv_gb.msg")</f>
        <v>gv_gb.msg</v>
      </c>
      <c r="C1278" t="s">
        <v>37</v>
      </c>
      <c r="D1278">
        <v>251</v>
      </c>
      <c r="E1278" t="s">
        <v>66</v>
      </c>
    </row>
    <row r="1279" spans="1:5" x14ac:dyDescent="0.35">
      <c r="A1279" t="str">
        <f t="shared" si="44"/>
        <v>C:/Users/WThaman/PycharmProjects/usgs/dist/res.volume.1943.lcragage\tcl\msgs</v>
      </c>
      <c r="B1279" t="str">
        <f>HYPERLINK("C:/Users/WThaman/PycharmProjects/usgs/dist/res.volume.1943.lcragage\tcl\msgs\he.msg", "he.msg")</f>
        <v>he.msg</v>
      </c>
      <c r="C1279" t="s">
        <v>37</v>
      </c>
      <c r="D1279">
        <v>1938</v>
      </c>
      <c r="E1279" t="s">
        <v>66</v>
      </c>
    </row>
    <row r="1280" spans="1:5" x14ac:dyDescent="0.35">
      <c r="A1280" t="str">
        <f t="shared" si="44"/>
        <v>C:/Users/WThaman/PycharmProjects/usgs/dist/res.volume.1943.lcragage\tcl\msgs</v>
      </c>
      <c r="B1280" t="str">
        <f>HYPERLINK("C:/Users/WThaman/PycharmProjects/usgs/dist/res.volume.1943.lcragage\tcl\msgs\hi.msg", "hi.msg")</f>
        <v>hi.msg</v>
      </c>
      <c r="C1280" t="s">
        <v>37</v>
      </c>
      <c r="D1280">
        <v>1738</v>
      </c>
      <c r="E1280" t="s">
        <v>66</v>
      </c>
    </row>
    <row r="1281" spans="1:5" x14ac:dyDescent="0.35">
      <c r="A1281" t="str">
        <f t="shared" si="44"/>
        <v>C:/Users/WThaman/PycharmProjects/usgs/dist/res.volume.1943.lcragage\tcl\msgs</v>
      </c>
      <c r="B1281" t="str">
        <f>HYPERLINK("C:/Users/WThaman/PycharmProjects/usgs/dist/res.volume.1943.lcragage\tcl\msgs\hi_in.msg", "hi_in.msg")</f>
        <v>hi_in.msg</v>
      </c>
      <c r="C1281" t="s">
        <v>37</v>
      </c>
      <c r="D1281">
        <v>251</v>
      </c>
      <c r="E1281" t="s">
        <v>66</v>
      </c>
    </row>
    <row r="1282" spans="1:5" x14ac:dyDescent="0.35">
      <c r="A1282" t="str">
        <f t="shared" si="44"/>
        <v>C:/Users/WThaman/PycharmProjects/usgs/dist/res.volume.1943.lcragage\tcl\msgs</v>
      </c>
      <c r="B1282" t="str">
        <f>HYPERLINK("C:/Users/WThaman/PycharmProjects/usgs/dist/res.volume.1943.lcragage\tcl\msgs\hr.msg", "hr.msg")</f>
        <v>hr.msg</v>
      </c>
      <c r="C1282" t="s">
        <v>37</v>
      </c>
      <c r="D1282">
        <v>1121</v>
      </c>
      <c r="E1282" t="s">
        <v>66</v>
      </c>
    </row>
    <row r="1283" spans="1:5" x14ac:dyDescent="0.35">
      <c r="A1283" t="str">
        <f t="shared" si="44"/>
        <v>C:/Users/WThaman/PycharmProjects/usgs/dist/res.volume.1943.lcragage\tcl\msgs</v>
      </c>
      <c r="B1283" t="str">
        <f>HYPERLINK("C:/Users/WThaman/PycharmProjects/usgs/dist/res.volume.1943.lcragage\tcl\msgs\hu.msg", "hu.msg")</f>
        <v>hu.msg</v>
      </c>
      <c r="C1283" t="s">
        <v>37</v>
      </c>
      <c r="D1283">
        <v>1327</v>
      </c>
      <c r="E1283" t="s">
        <v>66</v>
      </c>
    </row>
    <row r="1284" spans="1:5" x14ac:dyDescent="0.35">
      <c r="A1284" t="str">
        <f t="shared" si="44"/>
        <v>C:/Users/WThaman/PycharmProjects/usgs/dist/res.volume.1943.lcragage\tcl\msgs</v>
      </c>
      <c r="B1284" t="str">
        <f>HYPERLINK("C:/Users/WThaman/PycharmProjects/usgs/dist/res.volume.1943.lcragage\tcl\msgs\id.msg", "id.msg")</f>
        <v>id.msg</v>
      </c>
      <c r="C1284" t="s">
        <v>37</v>
      </c>
      <c r="D1284">
        <v>914</v>
      </c>
      <c r="E1284" t="s">
        <v>66</v>
      </c>
    </row>
    <row r="1285" spans="1:5" x14ac:dyDescent="0.35">
      <c r="A1285" t="str">
        <f t="shared" si="44"/>
        <v>C:/Users/WThaman/PycharmProjects/usgs/dist/res.volume.1943.lcragage\tcl\msgs</v>
      </c>
      <c r="B1285" t="str">
        <f>HYPERLINK("C:/Users/WThaman/PycharmProjects/usgs/dist/res.volume.1943.lcragage\tcl\msgs\id_id.msg", "id_id.msg")</f>
        <v>id_id.msg</v>
      </c>
      <c r="C1285" t="s">
        <v>37</v>
      </c>
      <c r="D1285">
        <v>251</v>
      </c>
      <c r="E1285" t="s">
        <v>66</v>
      </c>
    </row>
    <row r="1286" spans="1:5" x14ac:dyDescent="0.35">
      <c r="A1286" t="str">
        <f t="shared" si="44"/>
        <v>C:/Users/WThaman/PycharmProjects/usgs/dist/res.volume.1943.lcragage\tcl\msgs</v>
      </c>
      <c r="B1286" t="str">
        <f>HYPERLINK("C:/Users/WThaman/PycharmProjects/usgs/dist/res.volume.1943.lcragage\tcl\msgs\is.msg", "is.msg")</f>
        <v>is.msg</v>
      </c>
      <c r="C1286" t="s">
        <v>37</v>
      </c>
      <c r="D1286">
        <v>1255</v>
      </c>
      <c r="E1286" t="s">
        <v>66</v>
      </c>
    </row>
    <row r="1287" spans="1:5" x14ac:dyDescent="0.35">
      <c r="A1287" t="str">
        <f t="shared" si="44"/>
        <v>C:/Users/WThaman/PycharmProjects/usgs/dist/res.volume.1943.lcragage\tcl\msgs</v>
      </c>
      <c r="B1287" t="str">
        <f>HYPERLINK("C:/Users/WThaman/PycharmProjects/usgs/dist/res.volume.1943.lcragage\tcl\msgs\it.msg", "it.msg")</f>
        <v>it.msg</v>
      </c>
      <c r="C1287" t="s">
        <v>37</v>
      </c>
      <c r="D1287">
        <v>1240</v>
      </c>
      <c r="E1287" t="s">
        <v>66</v>
      </c>
    </row>
    <row r="1288" spans="1:5" x14ac:dyDescent="0.35">
      <c r="A1288" t="str">
        <f t="shared" si="44"/>
        <v>C:/Users/WThaman/PycharmProjects/usgs/dist/res.volume.1943.lcragage\tcl\msgs</v>
      </c>
      <c r="B1288" t="str">
        <f>HYPERLINK("C:/Users/WThaman/PycharmProjects/usgs/dist/res.volume.1943.lcragage\tcl\msgs\it_ch.msg", "it_ch.msg")</f>
        <v>it_ch.msg</v>
      </c>
      <c r="C1288" t="s">
        <v>37</v>
      </c>
      <c r="D1288">
        <v>244</v>
      </c>
      <c r="E1288" t="s">
        <v>66</v>
      </c>
    </row>
    <row r="1289" spans="1:5" x14ac:dyDescent="0.35">
      <c r="A1289" t="str">
        <f t="shared" si="44"/>
        <v>C:/Users/WThaman/PycharmProjects/usgs/dist/res.volume.1943.lcragage\tcl\msgs</v>
      </c>
      <c r="B1289" t="str">
        <f>HYPERLINK("C:/Users/WThaman/PycharmProjects/usgs/dist/res.volume.1943.lcragage\tcl\msgs\ja.msg", "ja.msg")</f>
        <v>ja.msg</v>
      </c>
      <c r="C1289" t="s">
        <v>37</v>
      </c>
      <c r="D1289">
        <v>1664</v>
      </c>
      <c r="E1289" t="s">
        <v>66</v>
      </c>
    </row>
    <row r="1290" spans="1:5" x14ac:dyDescent="0.35">
      <c r="A1290" t="str">
        <f t="shared" si="44"/>
        <v>C:/Users/WThaman/PycharmProjects/usgs/dist/res.volume.1943.lcragage\tcl\msgs</v>
      </c>
      <c r="B1290" t="str">
        <f>HYPERLINK("C:/Users/WThaman/PycharmProjects/usgs/dist/res.volume.1943.lcragage\tcl\msgs\kl.msg", "kl.msg")</f>
        <v>kl.msg</v>
      </c>
      <c r="C1290" t="s">
        <v>37</v>
      </c>
      <c r="D1290">
        <v>978</v>
      </c>
      <c r="E1290" t="s">
        <v>66</v>
      </c>
    </row>
    <row r="1291" spans="1:5" x14ac:dyDescent="0.35">
      <c r="A1291" t="str">
        <f t="shared" si="44"/>
        <v>C:/Users/WThaman/PycharmProjects/usgs/dist/res.volume.1943.lcragage\tcl\msgs</v>
      </c>
      <c r="B1291" t="str">
        <f>HYPERLINK("C:/Users/WThaman/PycharmProjects/usgs/dist/res.volume.1943.lcragage\tcl\msgs\kl_gl.msg", "kl_gl.msg")</f>
        <v>kl_gl.msg</v>
      </c>
      <c r="C1291" t="s">
        <v>37</v>
      </c>
      <c r="D1291">
        <v>279</v>
      </c>
      <c r="E1291" t="s">
        <v>66</v>
      </c>
    </row>
    <row r="1292" spans="1:5" x14ac:dyDescent="0.35">
      <c r="A1292" t="str">
        <f t="shared" si="44"/>
        <v>C:/Users/WThaman/PycharmProjects/usgs/dist/res.volume.1943.lcragage\tcl\msgs</v>
      </c>
      <c r="B1292" t="str">
        <f>HYPERLINK("C:/Users/WThaman/PycharmProjects/usgs/dist/res.volume.1943.lcragage\tcl\msgs\ko.msg", "ko.msg")</f>
        <v>ko.msg</v>
      </c>
      <c r="C1292" t="s">
        <v>37</v>
      </c>
      <c r="D1292">
        <v>1566</v>
      </c>
      <c r="E1292" t="s">
        <v>66</v>
      </c>
    </row>
    <row r="1293" spans="1:5" x14ac:dyDescent="0.35">
      <c r="A1293" t="str">
        <f t="shared" si="44"/>
        <v>C:/Users/WThaman/PycharmProjects/usgs/dist/res.volume.1943.lcragage\tcl\msgs</v>
      </c>
      <c r="B1293" t="str">
        <f>HYPERLINK("C:/Users/WThaman/PycharmProjects/usgs/dist/res.volume.1943.lcragage\tcl\msgs\kok.msg", "kok.msg")</f>
        <v>kok.msg</v>
      </c>
      <c r="C1293" t="s">
        <v>37</v>
      </c>
      <c r="D1293">
        <v>1958</v>
      </c>
      <c r="E1293" t="s">
        <v>66</v>
      </c>
    </row>
    <row r="1294" spans="1:5" x14ac:dyDescent="0.35">
      <c r="A1294" t="str">
        <f t="shared" si="44"/>
        <v>C:/Users/WThaman/PycharmProjects/usgs/dist/res.volume.1943.lcragage\tcl\msgs</v>
      </c>
      <c r="B1294" t="str">
        <f>HYPERLINK("C:/Users/WThaman/PycharmProjects/usgs/dist/res.volume.1943.lcragage\tcl\msgs\kok_in.msg", "kok_in.msg")</f>
        <v>kok_in.msg</v>
      </c>
      <c r="C1294" t="s">
        <v>37</v>
      </c>
      <c r="D1294">
        <v>254</v>
      </c>
      <c r="E1294" t="s">
        <v>66</v>
      </c>
    </row>
    <row r="1295" spans="1:5" x14ac:dyDescent="0.35">
      <c r="A1295" t="str">
        <f t="shared" si="44"/>
        <v>C:/Users/WThaman/PycharmProjects/usgs/dist/res.volume.1943.lcragage\tcl\msgs</v>
      </c>
      <c r="B1295" t="str">
        <f>HYPERLINK("C:/Users/WThaman/PycharmProjects/usgs/dist/res.volume.1943.lcragage\tcl\msgs\ko_kr.msg", "ko_kr.msg")</f>
        <v>ko_kr.msg</v>
      </c>
      <c r="C1295" t="s">
        <v>37</v>
      </c>
      <c r="D1295">
        <v>346</v>
      </c>
      <c r="E1295" t="s">
        <v>66</v>
      </c>
    </row>
    <row r="1296" spans="1:5" x14ac:dyDescent="0.35">
      <c r="A1296" t="str">
        <f t="shared" si="44"/>
        <v>C:/Users/WThaman/PycharmProjects/usgs/dist/res.volume.1943.lcragage\tcl\msgs</v>
      </c>
      <c r="B1296" t="str">
        <f>HYPERLINK("C:/Users/WThaman/PycharmProjects/usgs/dist/res.volume.1943.lcragage\tcl\msgs\kw.msg", "kw.msg")</f>
        <v>kw.msg</v>
      </c>
      <c r="C1296" t="s">
        <v>37</v>
      </c>
      <c r="D1296">
        <v>966</v>
      </c>
      <c r="E1296" t="s">
        <v>66</v>
      </c>
    </row>
    <row r="1297" spans="1:5" x14ac:dyDescent="0.35">
      <c r="A1297" t="str">
        <f t="shared" si="44"/>
        <v>C:/Users/WThaman/PycharmProjects/usgs/dist/res.volume.1943.lcragage\tcl\msgs</v>
      </c>
      <c r="B1297" t="str">
        <f>HYPERLINK("C:/Users/WThaman/PycharmProjects/usgs/dist/res.volume.1943.lcragage\tcl\msgs\kw_gb.msg", "kw_gb.msg")</f>
        <v>kw_gb.msg</v>
      </c>
      <c r="C1297" t="s">
        <v>37</v>
      </c>
      <c r="D1297">
        <v>251</v>
      </c>
      <c r="E1297" t="s">
        <v>66</v>
      </c>
    </row>
    <row r="1298" spans="1:5" x14ac:dyDescent="0.35">
      <c r="A1298" t="str">
        <f t="shared" si="44"/>
        <v>C:/Users/WThaman/PycharmProjects/usgs/dist/res.volume.1943.lcragage\tcl\msgs</v>
      </c>
      <c r="B1298" t="str">
        <f>HYPERLINK("C:/Users/WThaman/PycharmProjects/usgs/dist/res.volume.1943.lcragage\tcl\msgs\lt.msg", "lt.msg")</f>
        <v>lt.msg</v>
      </c>
      <c r="C1298" t="s">
        <v>37</v>
      </c>
      <c r="D1298">
        <v>1255</v>
      </c>
      <c r="E1298" t="s">
        <v>66</v>
      </c>
    </row>
    <row r="1299" spans="1:5" x14ac:dyDescent="0.35">
      <c r="A1299" t="str">
        <f t="shared" si="44"/>
        <v>C:/Users/WThaman/PycharmProjects/usgs/dist/res.volume.1943.lcragage\tcl\msgs</v>
      </c>
      <c r="B1299" t="str">
        <f>HYPERLINK("C:/Users/WThaman/PycharmProjects/usgs/dist/res.volume.1943.lcragage\tcl\msgs\lv.msg", "lv.msg")</f>
        <v>lv.msg</v>
      </c>
      <c r="C1299" t="s">
        <v>37</v>
      </c>
      <c r="D1299">
        <v>1219</v>
      </c>
      <c r="E1299" t="s">
        <v>66</v>
      </c>
    </row>
    <row r="1300" spans="1:5" x14ac:dyDescent="0.35">
      <c r="A1300" t="str">
        <f t="shared" si="44"/>
        <v>C:/Users/WThaman/PycharmProjects/usgs/dist/res.volume.1943.lcragage\tcl\msgs</v>
      </c>
      <c r="B1300" t="str">
        <f>HYPERLINK("C:/Users/WThaman/PycharmProjects/usgs/dist/res.volume.1943.lcragage\tcl\msgs\mk.msg", "mk.msg")</f>
        <v>mk.msg</v>
      </c>
      <c r="C1300" t="s">
        <v>37</v>
      </c>
      <c r="D1300">
        <v>2105</v>
      </c>
      <c r="E1300" t="s">
        <v>66</v>
      </c>
    </row>
    <row r="1301" spans="1:5" x14ac:dyDescent="0.35">
      <c r="A1301" t="str">
        <f t="shared" si="44"/>
        <v>C:/Users/WThaman/PycharmProjects/usgs/dist/res.volume.1943.lcragage\tcl\msgs</v>
      </c>
      <c r="B1301" t="str">
        <f>HYPERLINK("C:/Users/WThaman/PycharmProjects/usgs/dist/res.volume.1943.lcragage\tcl\msgs\mr.msg", "mr.msg")</f>
        <v>mr.msg</v>
      </c>
      <c r="C1301" t="s">
        <v>37</v>
      </c>
      <c r="D1301">
        <v>1807</v>
      </c>
      <c r="E1301" t="s">
        <v>66</v>
      </c>
    </row>
    <row r="1302" spans="1:5" x14ac:dyDescent="0.35">
      <c r="A1302" t="str">
        <f t="shared" si="44"/>
        <v>C:/Users/WThaman/PycharmProjects/usgs/dist/res.volume.1943.lcragage\tcl\msgs</v>
      </c>
      <c r="B1302" t="str">
        <f>HYPERLINK("C:/Users/WThaman/PycharmProjects/usgs/dist/res.volume.1943.lcragage\tcl\msgs\mr_in.msg", "mr_in.msg")</f>
        <v>mr_in.msg</v>
      </c>
      <c r="C1302" t="s">
        <v>37</v>
      </c>
      <c r="D1302">
        <v>251</v>
      </c>
      <c r="E1302" t="s">
        <v>66</v>
      </c>
    </row>
    <row r="1303" spans="1:5" x14ac:dyDescent="0.35">
      <c r="A1303" t="str">
        <f t="shared" si="44"/>
        <v>C:/Users/WThaman/PycharmProjects/usgs/dist/res.volume.1943.lcragage\tcl\msgs</v>
      </c>
      <c r="B1303" t="str">
        <f>HYPERLINK("C:/Users/WThaman/PycharmProjects/usgs/dist/res.volume.1943.lcragage\tcl\msgs\ms.msg", "ms.msg")</f>
        <v>ms.msg</v>
      </c>
      <c r="C1303" t="s">
        <v>37</v>
      </c>
      <c r="D1303">
        <v>910</v>
      </c>
      <c r="E1303" t="s">
        <v>66</v>
      </c>
    </row>
    <row r="1304" spans="1:5" x14ac:dyDescent="0.35">
      <c r="A1304" t="str">
        <f t="shared" si="44"/>
        <v>C:/Users/WThaman/PycharmProjects/usgs/dist/res.volume.1943.lcragage\tcl\msgs</v>
      </c>
      <c r="B1304" t="str">
        <f>HYPERLINK("C:/Users/WThaman/PycharmProjects/usgs/dist/res.volume.1943.lcragage\tcl\msgs\ms_my.msg", "ms_my.msg")</f>
        <v>ms_my.msg</v>
      </c>
      <c r="C1304" t="s">
        <v>37</v>
      </c>
      <c r="D1304">
        <v>259</v>
      </c>
      <c r="E1304" t="s">
        <v>66</v>
      </c>
    </row>
    <row r="1305" spans="1:5" x14ac:dyDescent="0.35">
      <c r="A1305" t="str">
        <f t="shared" ref="A1305:A1335" si="45">HYPERLINK("C:/Users/WThaman/PycharmProjects/usgs/dist/res.volume.1943.lcragage\tcl\msgs")</f>
        <v>C:/Users/WThaman/PycharmProjects/usgs/dist/res.volume.1943.lcragage\tcl\msgs</v>
      </c>
      <c r="B1305" t="str">
        <f>HYPERLINK("C:/Users/WThaman/PycharmProjects/usgs/dist/res.volume.1943.lcragage\tcl\msgs\mt.msg", "mt.msg")</f>
        <v>mt.msg</v>
      </c>
      <c r="C1305" t="s">
        <v>37</v>
      </c>
      <c r="D1305">
        <v>690</v>
      </c>
      <c r="E1305" t="s">
        <v>66</v>
      </c>
    </row>
    <row r="1306" spans="1:5" x14ac:dyDescent="0.35">
      <c r="A1306" t="str">
        <f t="shared" si="45"/>
        <v>C:/Users/WThaman/PycharmProjects/usgs/dist/res.volume.1943.lcragage\tcl\msgs</v>
      </c>
      <c r="B1306" t="str">
        <f>HYPERLINK("C:/Users/WThaman/PycharmProjects/usgs/dist/res.volume.1943.lcragage\tcl\msgs\nb.msg", "nb.msg")</f>
        <v>nb.msg</v>
      </c>
      <c r="C1306" t="s">
        <v>37</v>
      </c>
      <c r="D1306">
        <v>1157</v>
      </c>
      <c r="E1306" t="s">
        <v>66</v>
      </c>
    </row>
    <row r="1307" spans="1:5" x14ac:dyDescent="0.35">
      <c r="A1307" t="str">
        <f t="shared" si="45"/>
        <v>C:/Users/WThaman/PycharmProjects/usgs/dist/res.volume.1943.lcragage\tcl\msgs</v>
      </c>
      <c r="B1307" t="str">
        <f>HYPERLINK("C:/Users/WThaman/PycharmProjects/usgs/dist/res.volume.1943.lcragage\tcl\msgs\nl.msg", "nl.msg")</f>
        <v>nl.msg</v>
      </c>
      <c r="C1307" t="s">
        <v>37</v>
      </c>
      <c r="D1307">
        <v>1079</v>
      </c>
      <c r="E1307" t="s">
        <v>66</v>
      </c>
    </row>
    <row r="1308" spans="1:5" x14ac:dyDescent="0.35">
      <c r="A1308" t="str">
        <f t="shared" si="45"/>
        <v>C:/Users/WThaman/PycharmProjects/usgs/dist/res.volume.1943.lcragage\tcl\msgs</v>
      </c>
      <c r="B1308" t="str">
        <f>HYPERLINK("C:/Users/WThaman/PycharmProjects/usgs/dist/res.volume.1943.lcragage\tcl\msgs\nl_be.msg", "nl_be.msg")</f>
        <v>nl_be.msg</v>
      </c>
      <c r="C1308" t="s">
        <v>37</v>
      </c>
      <c r="D1308">
        <v>279</v>
      </c>
      <c r="E1308" t="s">
        <v>66</v>
      </c>
    </row>
    <row r="1309" spans="1:5" x14ac:dyDescent="0.35">
      <c r="A1309" t="str">
        <f t="shared" si="45"/>
        <v>C:/Users/WThaman/PycharmProjects/usgs/dist/res.volume.1943.lcragage\tcl\msgs</v>
      </c>
      <c r="B1309" t="str">
        <f>HYPERLINK("C:/Users/WThaman/PycharmProjects/usgs/dist/res.volume.1943.lcragage\tcl\msgs\nn.msg", "nn.msg")</f>
        <v>nn.msg</v>
      </c>
      <c r="C1309" t="s">
        <v>37</v>
      </c>
      <c r="D1309">
        <v>1148</v>
      </c>
      <c r="E1309" t="s">
        <v>66</v>
      </c>
    </row>
    <row r="1310" spans="1:5" x14ac:dyDescent="0.35">
      <c r="A1310" t="str">
        <f t="shared" si="45"/>
        <v>C:/Users/WThaman/PycharmProjects/usgs/dist/res.volume.1943.lcragage\tcl\msgs</v>
      </c>
      <c r="B1310" t="str">
        <f>HYPERLINK("C:/Users/WThaman/PycharmProjects/usgs/dist/res.volume.1943.lcragage\tcl\msgs\pl.msg", "pl.msg")</f>
        <v>pl.msg</v>
      </c>
      <c r="C1310" t="s">
        <v>37</v>
      </c>
      <c r="D1310">
        <v>1211</v>
      </c>
      <c r="E1310" t="s">
        <v>66</v>
      </c>
    </row>
    <row r="1311" spans="1:5" x14ac:dyDescent="0.35">
      <c r="A1311" t="str">
        <f t="shared" si="45"/>
        <v>C:/Users/WThaman/PycharmProjects/usgs/dist/res.volume.1943.lcragage\tcl\msgs</v>
      </c>
      <c r="B1311" t="str">
        <f>HYPERLINK("C:/Users/WThaman/PycharmProjects/usgs/dist/res.volume.1943.lcragage\tcl\msgs\pt.msg", "pt.msg")</f>
        <v>pt.msg</v>
      </c>
      <c r="C1311" t="s">
        <v>37</v>
      </c>
      <c r="D1311">
        <v>1127</v>
      </c>
      <c r="E1311" t="s">
        <v>66</v>
      </c>
    </row>
    <row r="1312" spans="1:5" x14ac:dyDescent="0.35">
      <c r="A1312" t="str">
        <f t="shared" si="45"/>
        <v>C:/Users/WThaman/PycharmProjects/usgs/dist/res.volume.1943.lcragage\tcl\msgs</v>
      </c>
      <c r="B1312" t="str">
        <f>HYPERLINK("C:/Users/WThaman/PycharmProjects/usgs/dist/res.volume.1943.lcragage\tcl\msgs\pt_br.msg", "pt_br.msg")</f>
        <v>pt_br.msg</v>
      </c>
      <c r="C1312" t="s">
        <v>37</v>
      </c>
      <c r="D1312">
        <v>279</v>
      </c>
      <c r="E1312" t="s">
        <v>66</v>
      </c>
    </row>
    <row r="1313" spans="1:5" x14ac:dyDescent="0.35">
      <c r="A1313" t="str">
        <f t="shared" si="45"/>
        <v>C:/Users/WThaman/PycharmProjects/usgs/dist/res.volume.1943.lcragage\tcl\msgs</v>
      </c>
      <c r="B1313" t="str">
        <f>HYPERLINK("C:/Users/WThaman/PycharmProjects/usgs/dist/res.volume.1943.lcragage\tcl\msgs\ro.msg", "ro.msg")</f>
        <v>ro.msg</v>
      </c>
      <c r="C1313" t="s">
        <v>37</v>
      </c>
      <c r="D1313">
        <v>1172</v>
      </c>
      <c r="E1313" t="s">
        <v>66</v>
      </c>
    </row>
    <row r="1314" spans="1:5" x14ac:dyDescent="0.35">
      <c r="A1314" t="str">
        <f t="shared" si="45"/>
        <v>C:/Users/WThaman/PycharmProjects/usgs/dist/res.volume.1943.lcragage\tcl\msgs</v>
      </c>
      <c r="B1314" t="str">
        <f>HYPERLINK("C:/Users/WThaman/PycharmProjects/usgs/dist/res.volume.1943.lcragage\tcl\msgs\ru.msg", "ru.msg")</f>
        <v>ru.msg</v>
      </c>
      <c r="C1314" t="s">
        <v>37</v>
      </c>
      <c r="D1314">
        <v>2039</v>
      </c>
      <c r="E1314" t="s">
        <v>66</v>
      </c>
    </row>
    <row r="1315" spans="1:5" x14ac:dyDescent="0.35">
      <c r="A1315" t="str">
        <f t="shared" si="45"/>
        <v>C:/Users/WThaman/PycharmProjects/usgs/dist/res.volume.1943.lcragage\tcl\msgs</v>
      </c>
      <c r="B1315" t="str">
        <f>HYPERLINK("C:/Users/WThaman/PycharmProjects/usgs/dist/res.volume.1943.lcragage\tcl\msgs\ru_ua.msg", "ru_ua.msg")</f>
        <v>ru_ua.msg</v>
      </c>
      <c r="C1315" t="s">
        <v>37</v>
      </c>
      <c r="D1315">
        <v>242</v>
      </c>
      <c r="E1315" t="s">
        <v>66</v>
      </c>
    </row>
    <row r="1316" spans="1:5" x14ac:dyDescent="0.35">
      <c r="A1316" t="str">
        <f t="shared" si="45"/>
        <v>C:/Users/WThaman/PycharmProjects/usgs/dist/res.volume.1943.lcragage\tcl\msgs</v>
      </c>
      <c r="B1316" t="str">
        <f>HYPERLINK("C:/Users/WThaman/PycharmProjects/usgs/dist/res.volume.1943.lcragage\tcl\msgs\sh.msg", "sh.msg")</f>
        <v>sh.msg</v>
      </c>
      <c r="C1316" t="s">
        <v>37</v>
      </c>
      <c r="D1316">
        <v>1160</v>
      </c>
      <c r="E1316" t="s">
        <v>66</v>
      </c>
    </row>
    <row r="1317" spans="1:5" x14ac:dyDescent="0.35">
      <c r="A1317" t="str">
        <f t="shared" si="45"/>
        <v>C:/Users/WThaman/PycharmProjects/usgs/dist/res.volume.1943.lcragage\tcl\msgs</v>
      </c>
      <c r="B1317" t="str">
        <f>HYPERLINK("C:/Users/WThaman/PycharmProjects/usgs/dist/res.volume.1943.lcragage\tcl\msgs\sk.msg", "sk.msg")</f>
        <v>sk.msg</v>
      </c>
      <c r="C1317" t="s">
        <v>37</v>
      </c>
      <c r="D1317">
        <v>1203</v>
      </c>
      <c r="E1317" t="s">
        <v>66</v>
      </c>
    </row>
    <row r="1318" spans="1:5" x14ac:dyDescent="0.35">
      <c r="A1318" t="str">
        <f t="shared" si="45"/>
        <v>C:/Users/WThaman/PycharmProjects/usgs/dist/res.volume.1943.lcragage\tcl\msgs</v>
      </c>
      <c r="B1318" t="str">
        <f>HYPERLINK("C:/Users/WThaman/PycharmProjects/usgs/dist/res.volume.1943.lcragage\tcl\msgs\sl.msg", "sl.msg")</f>
        <v>sl.msg</v>
      </c>
      <c r="C1318" t="s">
        <v>37</v>
      </c>
      <c r="D1318">
        <v>1164</v>
      </c>
      <c r="E1318" t="s">
        <v>66</v>
      </c>
    </row>
    <row r="1319" spans="1:5" x14ac:dyDescent="0.35">
      <c r="A1319" t="str">
        <f t="shared" si="45"/>
        <v>C:/Users/WThaman/PycharmProjects/usgs/dist/res.volume.1943.lcragage\tcl\msgs</v>
      </c>
      <c r="B1319" t="str">
        <f>HYPERLINK("C:/Users/WThaman/PycharmProjects/usgs/dist/res.volume.1943.lcragage\tcl\msgs\sq.msg", "sq.msg")</f>
        <v>sq.msg</v>
      </c>
      <c r="C1319" t="s">
        <v>37</v>
      </c>
      <c r="D1319">
        <v>1267</v>
      </c>
      <c r="E1319" t="s">
        <v>66</v>
      </c>
    </row>
    <row r="1320" spans="1:5" x14ac:dyDescent="0.35">
      <c r="A1320" t="str">
        <f t="shared" si="45"/>
        <v>C:/Users/WThaman/PycharmProjects/usgs/dist/res.volume.1943.lcragage\tcl\msgs</v>
      </c>
      <c r="B1320" t="str">
        <f>HYPERLINK("C:/Users/WThaman/PycharmProjects/usgs/dist/res.volume.1943.lcragage\tcl\msgs\sr.msg", "sr.msg")</f>
        <v>sr.msg</v>
      </c>
      <c r="C1320" t="s">
        <v>37</v>
      </c>
      <c r="D1320">
        <v>2035</v>
      </c>
      <c r="E1320" t="s">
        <v>66</v>
      </c>
    </row>
    <row r="1321" spans="1:5" x14ac:dyDescent="0.35">
      <c r="A1321" t="str">
        <f t="shared" si="45"/>
        <v>C:/Users/WThaman/PycharmProjects/usgs/dist/res.volume.1943.lcragage\tcl\msgs</v>
      </c>
      <c r="B1321" t="str">
        <f>HYPERLINK("C:/Users/WThaman/PycharmProjects/usgs/dist/res.volume.1943.lcragage\tcl\msgs\sv.msg", "sv.msg")</f>
        <v>sv.msg</v>
      </c>
      <c r="C1321" t="s">
        <v>37</v>
      </c>
      <c r="D1321">
        <v>1167</v>
      </c>
      <c r="E1321" t="s">
        <v>66</v>
      </c>
    </row>
    <row r="1322" spans="1:5" x14ac:dyDescent="0.35">
      <c r="A1322" t="str">
        <f t="shared" si="45"/>
        <v>C:/Users/WThaman/PycharmProjects/usgs/dist/res.volume.1943.lcragage\tcl\msgs</v>
      </c>
      <c r="B1322" t="str">
        <f>HYPERLINK("C:/Users/WThaman/PycharmProjects/usgs/dist/res.volume.1943.lcragage\tcl\msgs\sw.msg", "sw.msg")</f>
        <v>sw.msg</v>
      </c>
      <c r="C1322" t="s">
        <v>37</v>
      </c>
      <c r="D1322">
        <v>991</v>
      </c>
      <c r="E1322" t="s">
        <v>66</v>
      </c>
    </row>
    <row r="1323" spans="1:5" x14ac:dyDescent="0.35">
      <c r="A1323" t="str">
        <f t="shared" si="45"/>
        <v>C:/Users/WThaman/PycharmProjects/usgs/dist/res.volume.1943.lcragage\tcl\msgs</v>
      </c>
      <c r="B1323" t="str">
        <f>HYPERLINK("C:/Users/WThaman/PycharmProjects/usgs/dist/res.volume.1943.lcragage\tcl\msgs\ta.msg", "ta.msg")</f>
        <v>ta.msg</v>
      </c>
      <c r="C1323" t="s">
        <v>37</v>
      </c>
      <c r="D1323">
        <v>1835</v>
      </c>
      <c r="E1323" t="s">
        <v>66</v>
      </c>
    </row>
    <row r="1324" spans="1:5" x14ac:dyDescent="0.35">
      <c r="A1324" t="str">
        <f t="shared" si="45"/>
        <v>C:/Users/WThaman/PycharmProjects/usgs/dist/res.volume.1943.lcragage\tcl\msgs</v>
      </c>
      <c r="B1324" t="str">
        <f>HYPERLINK("C:/Users/WThaman/PycharmProjects/usgs/dist/res.volume.1943.lcragage\tcl\msgs\ta_in.msg", "ta_in.msg")</f>
        <v>ta_in.msg</v>
      </c>
      <c r="C1324" t="s">
        <v>37</v>
      </c>
      <c r="D1324">
        <v>251</v>
      </c>
      <c r="E1324" t="s">
        <v>66</v>
      </c>
    </row>
    <row r="1325" spans="1:5" x14ac:dyDescent="0.35">
      <c r="A1325" t="str">
        <f t="shared" si="45"/>
        <v>C:/Users/WThaman/PycharmProjects/usgs/dist/res.volume.1943.lcragage\tcl\msgs</v>
      </c>
      <c r="B1325" t="str">
        <f>HYPERLINK("C:/Users/WThaman/PycharmProjects/usgs/dist/res.volume.1943.lcragage\tcl\msgs\te.msg", "te.msg")</f>
        <v>te.msg</v>
      </c>
      <c r="C1325" t="s">
        <v>37</v>
      </c>
      <c r="D1325">
        <v>2102</v>
      </c>
      <c r="E1325" t="s">
        <v>66</v>
      </c>
    </row>
    <row r="1326" spans="1:5" x14ac:dyDescent="0.35">
      <c r="A1326" t="str">
        <f t="shared" si="45"/>
        <v>C:/Users/WThaman/PycharmProjects/usgs/dist/res.volume.1943.lcragage\tcl\msgs</v>
      </c>
      <c r="B1326" t="str">
        <f>HYPERLINK("C:/Users/WThaman/PycharmProjects/usgs/dist/res.volume.1943.lcragage\tcl\msgs\te_in.msg", "te_in.msg")</f>
        <v>te_in.msg</v>
      </c>
      <c r="C1326" t="s">
        <v>37</v>
      </c>
      <c r="D1326">
        <v>411</v>
      </c>
      <c r="E1326" t="s">
        <v>66</v>
      </c>
    </row>
    <row r="1327" spans="1:5" x14ac:dyDescent="0.35">
      <c r="A1327" t="str">
        <f t="shared" si="45"/>
        <v>C:/Users/WThaman/PycharmProjects/usgs/dist/res.volume.1943.lcragage\tcl\msgs</v>
      </c>
      <c r="B1327" t="str">
        <f>HYPERLINK("C:/Users/WThaman/PycharmProjects/usgs/dist/res.volume.1943.lcragage\tcl\msgs\th.msg", "th.msg")</f>
        <v>th.msg</v>
      </c>
      <c r="C1327" t="s">
        <v>37</v>
      </c>
      <c r="D1327">
        <v>2305</v>
      </c>
      <c r="E1327" t="s">
        <v>66</v>
      </c>
    </row>
    <row r="1328" spans="1:5" x14ac:dyDescent="0.35">
      <c r="A1328" t="str">
        <f t="shared" si="45"/>
        <v>C:/Users/WThaman/PycharmProjects/usgs/dist/res.volume.1943.lcragage\tcl\msgs</v>
      </c>
      <c r="B1328" t="str">
        <f>HYPERLINK("C:/Users/WThaman/PycharmProjects/usgs/dist/res.volume.1943.lcragage\tcl\msgs\tr.msg", "tr.msg")</f>
        <v>tr.msg</v>
      </c>
      <c r="C1328" t="s">
        <v>37</v>
      </c>
      <c r="D1328">
        <v>1133</v>
      </c>
      <c r="E1328" t="s">
        <v>66</v>
      </c>
    </row>
    <row r="1329" spans="1:5" x14ac:dyDescent="0.35">
      <c r="A1329" t="str">
        <f t="shared" si="45"/>
        <v>C:/Users/WThaman/PycharmProjects/usgs/dist/res.volume.1943.lcragage\tcl\msgs</v>
      </c>
      <c r="B1329" t="str">
        <f>HYPERLINK("C:/Users/WThaman/PycharmProjects/usgs/dist/res.volume.1943.lcragage\tcl\msgs\uk.msg", "uk.msg")</f>
        <v>uk.msg</v>
      </c>
      <c r="C1329" t="s">
        <v>37</v>
      </c>
      <c r="D1329">
        <v>2113</v>
      </c>
      <c r="E1329" t="s">
        <v>66</v>
      </c>
    </row>
    <row r="1330" spans="1:5" x14ac:dyDescent="0.35">
      <c r="A1330" t="str">
        <f t="shared" si="45"/>
        <v>C:/Users/WThaman/PycharmProjects/usgs/dist/res.volume.1943.lcragage\tcl\msgs</v>
      </c>
      <c r="B1330" t="str">
        <f>HYPERLINK("C:/Users/WThaman/PycharmProjects/usgs/dist/res.volume.1943.lcragage\tcl\msgs\vi.msg", "vi.msg")</f>
        <v>vi.msg</v>
      </c>
      <c r="C1330" t="s">
        <v>37</v>
      </c>
      <c r="D1330">
        <v>1421</v>
      </c>
      <c r="E1330" t="s">
        <v>66</v>
      </c>
    </row>
    <row r="1331" spans="1:5" x14ac:dyDescent="0.35">
      <c r="A1331" t="str">
        <f t="shared" si="45"/>
        <v>C:/Users/WThaman/PycharmProjects/usgs/dist/res.volume.1943.lcragage\tcl\msgs</v>
      </c>
      <c r="B1331" t="str">
        <f>HYPERLINK("C:/Users/WThaman/PycharmProjects/usgs/dist/res.volume.1943.lcragage\tcl\msgs\zh.msg", "zh.msg")</f>
        <v>zh.msg</v>
      </c>
      <c r="C1331" t="s">
        <v>37</v>
      </c>
      <c r="D1331">
        <v>3330</v>
      </c>
      <c r="E1331" t="s">
        <v>66</v>
      </c>
    </row>
    <row r="1332" spans="1:5" x14ac:dyDescent="0.35">
      <c r="A1332" t="str">
        <f t="shared" si="45"/>
        <v>C:/Users/WThaman/PycharmProjects/usgs/dist/res.volume.1943.lcragage\tcl\msgs</v>
      </c>
      <c r="B1332" t="str">
        <f>HYPERLINK("C:/Users/WThaman/PycharmProjects/usgs/dist/res.volume.1943.lcragage\tcl\msgs\zh_cn.msg", "zh_cn.msg")</f>
        <v>zh_cn.msg</v>
      </c>
      <c r="C1332" t="s">
        <v>37</v>
      </c>
      <c r="D1332">
        <v>312</v>
      </c>
      <c r="E1332" t="s">
        <v>66</v>
      </c>
    </row>
    <row r="1333" spans="1:5" x14ac:dyDescent="0.35">
      <c r="A1333" t="str">
        <f t="shared" si="45"/>
        <v>C:/Users/WThaman/PycharmProjects/usgs/dist/res.volume.1943.lcragage\tcl\msgs</v>
      </c>
      <c r="B1333" t="str">
        <f>HYPERLINK("C:/Users/WThaman/PycharmProjects/usgs/dist/res.volume.1943.lcragage\tcl\msgs\zh_hk.msg", "zh_hk.msg")</f>
        <v>zh_hk.msg</v>
      </c>
      <c r="C1333" t="s">
        <v>37</v>
      </c>
      <c r="D1333">
        <v>752</v>
      </c>
      <c r="E1333" t="s">
        <v>66</v>
      </c>
    </row>
    <row r="1334" spans="1:5" x14ac:dyDescent="0.35">
      <c r="A1334" t="str">
        <f t="shared" si="45"/>
        <v>C:/Users/WThaman/PycharmProjects/usgs/dist/res.volume.1943.lcragage\tcl\msgs</v>
      </c>
      <c r="B1334" t="str">
        <f>HYPERLINK("C:/Users/WThaman/PycharmProjects/usgs/dist/res.volume.1943.lcragage\tcl\msgs\zh_sg.msg", "zh_sg.msg")</f>
        <v>zh_sg.msg</v>
      </c>
      <c r="C1334" t="s">
        <v>37</v>
      </c>
      <c r="D1334">
        <v>339</v>
      </c>
      <c r="E1334" t="s">
        <v>66</v>
      </c>
    </row>
    <row r="1335" spans="1:5" x14ac:dyDescent="0.35">
      <c r="A1335" t="str">
        <f t="shared" si="45"/>
        <v>C:/Users/WThaman/PycharmProjects/usgs/dist/res.volume.1943.lcragage\tcl\msgs</v>
      </c>
      <c r="B1335" t="str">
        <f>HYPERLINK("C:/Users/WThaman/PycharmProjects/usgs/dist/res.volume.1943.lcragage\tcl\msgs\zh_tw.msg", "zh_tw.msg")</f>
        <v>zh_tw.msg</v>
      </c>
      <c r="C1335" t="s">
        <v>37</v>
      </c>
      <c r="D1335">
        <v>346</v>
      </c>
      <c r="E1335" t="s">
        <v>66</v>
      </c>
    </row>
    <row r="1336" spans="1:5" x14ac:dyDescent="0.35">
      <c r="A1336" t="str">
        <f>HYPERLINK("C:/Users/WThaman/PycharmProjects/usgs/dist/res.volume.1943.lcragage\tcl\opt0.4")</f>
        <v>C:/Users/WThaman/PycharmProjects/usgs/dist/res.volume.1943.lcragage\tcl\opt0.4</v>
      </c>
      <c r="B1336" t="str">
        <f>HYPERLINK("C:/Users/WThaman/PycharmProjects/usgs/dist/res.volume.1943.lcragage\tcl\opt0.4\optparse.tcl", "optparse.tcl")</f>
        <v>optparse.tcl</v>
      </c>
      <c r="C1336" t="s">
        <v>35</v>
      </c>
      <c r="D1336">
        <v>32718</v>
      </c>
      <c r="E1336" t="s">
        <v>66</v>
      </c>
    </row>
    <row r="1337" spans="1:5" x14ac:dyDescent="0.35">
      <c r="A1337" t="str">
        <f>HYPERLINK("C:/Users/WThaman/PycharmProjects/usgs/dist/res.volume.1943.lcragage\tcl\opt0.4")</f>
        <v>C:/Users/WThaman/PycharmProjects/usgs/dist/res.volume.1943.lcragage\tcl\opt0.4</v>
      </c>
      <c r="B1337" t="str">
        <f>HYPERLINK("C:/Users/WThaman/PycharmProjects/usgs/dist/res.volume.1943.lcragage\tcl\opt0.4\pkgIndex.tcl", "pkgIndex.tcl")</f>
        <v>pkgIndex.tcl</v>
      </c>
      <c r="C1337" t="s">
        <v>35</v>
      </c>
      <c r="D1337">
        <v>607</v>
      </c>
      <c r="E1337" t="s">
        <v>66</v>
      </c>
    </row>
    <row r="1338" spans="1:5" x14ac:dyDescent="0.35">
      <c r="A1338" t="str">
        <f t="shared" ref="A1338:A1381" si="46">HYPERLINK("C:/Users/WThaman/PycharmProjects/usgs/dist/res.volume.1943.lcragage\tcl\tzdata")</f>
        <v>C:/Users/WThaman/PycharmProjects/usgs/dist/res.volume.1943.lcragage\tcl\tzdata</v>
      </c>
      <c r="B1338" t="str">
        <f>HYPERLINK("C:/Users/WThaman/PycharmProjects/usgs/dist/res.volume.1943.lcragage\tcl\tzdata\CET", "CET")</f>
        <v>CET</v>
      </c>
      <c r="D1338">
        <v>7471</v>
      </c>
      <c r="E1338" t="s">
        <v>66</v>
      </c>
    </row>
    <row r="1339" spans="1:5" x14ac:dyDescent="0.35">
      <c r="A1339" t="str">
        <f t="shared" si="46"/>
        <v>C:/Users/WThaman/PycharmProjects/usgs/dist/res.volume.1943.lcragage\tcl\tzdata</v>
      </c>
      <c r="B1339" t="str">
        <f>HYPERLINK("C:/Users/WThaman/PycharmProjects/usgs/dist/res.volume.1943.lcragage\tcl\tzdata\CST6CDT", "CST6CDT")</f>
        <v>CST6CDT</v>
      </c>
      <c r="D1339">
        <v>8227</v>
      </c>
      <c r="E1339" t="s">
        <v>66</v>
      </c>
    </row>
    <row r="1340" spans="1:5" x14ac:dyDescent="0.35">
      <c r="A1340" t="str">
        <f t="shared" si="46"/>
        <v>C:/Users/WThaman/PycharmProjects/usgs/dist/res.volume.1943.lcragage\tcl\tzdata</v>
      </c>
      <c r="B1340" t="str">
        <f>HYPERLINK("C:/Users/WThaman/PycharmProjects/usgs/dist/res.volume.1943.lcragage\tcl\tzdata\Cuba", "Cuba")</f>
        <v>Cuba</v>
      </c>
      <c r="D1340">
        <v>170</v>
      </c>
      <c r="E1340" t="s">
        <v>66</v>
      </c>
    </row>
    <row r="1341" spans="1:5" x14ac:dyDescent="0.35">
      <c r="A1341" t="str">
        <f t="shared" si="46"/>
        <v>C:/Users/WThaman/PycharmProjects/usgs/dist/res.volume.1943.lcragage\tcl\tzdata</v>
      </c>
      <c r="B1341" t="str">
        <f>HYPERLINK("C:/Users/WThaman/PycharmProjects/usgs/dist/res.volume.1943.lcragage\tcl\tzdata\EET", "EET")</f>
        <v>EET</v>
      </c>
      <c r="D1341">
        <v>7189</v>
      </c>
      <c r="E1341" t="s">
        <v>66</v>
      </c>
    </row>
    <row r="1342" spans="1:5" x14ac:dyDescent="0.35">
      <c r="A1342" t="str">
        <f t="shared" si="46"/>
        <v>C:/Users/WThaman/PycharmProjects/usgs/dist/res.volume.1943.lcragage\tcl\tzdata</v>
      </c>
      <c r="B1342" t="str">
        <f>HYPERLINK("C:/Users/WThaman/PycharmProjects/usgs/dist/res.volume.1943.lcragage\tcl\tzdata\Egypt", "Egypt")</f>
        <v>Egypt</v>
      </c>
      <c r="D1342">
        <v>165</v>
      </c>
      <c r="E1342" t="s">
        <v>66</v>
      </c>
    </row>
    <row r="1343" spans="1:5" x14ac:dyDescent="0.35">
      <c r="A1343" t="str">
        <f t="shared" si="46"/>
        <v>C:/Users/WThaman/PycharmProjects/usgs/dist/res.volume.1943.lcragage\tcl\tzdata</v>
      </c>
      <c r="B1343" t="str">
        <f>HYPERLINK("C:/Users/WThaman/PycharmProjects/usgs/dist/res.volume.1943.lcragage\tcl\tzdata\Eire", "Eire")</f>
        <v>Eire</v>
      </c>
      <c r="D1343">
        <v>167</v>
      </c>
      <c r="E1343" t="s">
        <v>66</v>
      </c>
    </row>
    <row r="1344" spans="1:5" x14ac:dyDescent="0.35">
      <c r="A1344" t="str">
        <f t="shared" si="46"/>
        <v>C:/Users/WThaman/PycharmProjects/usgs/dist/res.volume.1943.lcragage\tcl\tzdata</v>
      </c>
      <c r="B1344" t="str">
        <f>HYPERLINK("C:/Users/WThaman/PycharmProjects/usgs/dist/res.volume.1943.lcragage\tcl\tzdata\EST", "EST")</f>
        <v>EST</v>
      </c>
      <c r="D1344">
        <v>106</v>
      </c>
      <c r="E1344" t="s">
        <v>66</v>
      </c>
    </row>
    <row r="1345" spans="1:5" x14ac:dyDescent="0.35">
      <c r="A1345" t="str">
        <f t="shared" si="46"/>
        <v>C:/Users/WThaman/PycharmProjects/usgs/dist/res.volume.1943.lcragage\tcl\tzdata</v>
      </c>
      <c r="B1345" t="str">
        <f>HYPERLINK("C:/Users/WThaman/PycharmProjects/usgs/dist/res.volume.1943.lcragage\tcl\tzdata\EST5EDT", "EST5EDT")</f>
        <v>EST5EDT</v>
      </c>
      <c r="D1345">
        <v>8227</v>
      </c>
      <c r="E1345" t="s">
        <v>66</v>
      </c>
    </row>
    <row r="1346" spans="1:5" x14ac:dyDescent="0.35">
      <c r="A1346" t="str">
        <f t="shared" si="46"/>
        <v>C:/Users/WThaman/PycharmProjects/usgs/dist/res.volume.1943.lcragage\tcl\tzdata</v>
      </c>
      <c r="B1346" t="str">
        <f>HYPERLINK("C:/Users/WThaman/PycharmProjects/usgs/dist/res.volume.1943.lcragage\tcl\tzdata\GB", "GB")</f>
        <v>GB</v>
      </c>
      <c r="D1346">
        <v>165</v>
      </c>
      <c r="E1346" t="s">
        <v>66</v>
      </c>
    </row>
    <row r="1347" spans="1:5" x14ac:dyDescent="0.35">
      <c r="A1347" t="str">
        <f t="shared" si="46"/>
        <v>C:/Users/WThaman/PycharmProjects/usgs/dist/res.volume.1943.lcragage\tcl\tzdata</v>
      </c>
      <c r="B1347" t="str">
        <f>HYPERLINK("C:/Users/WThaman/PycharmProjects/usgs/dist/res.volume.1943.lcragage\tcl\tzdata\GB-Eire", "GB-Eire")</f>
        <v>GB-Eire</v>
      </c>
      <c r="D1347">
        <v>170</v>
      </c>
      <c r="E1347" t="s">
        <v>66</v>
      </c>
    </row>
    <row r="1348" spans="1:5" x14ac:dyDescent="0.35">
      <c r="A1348" t="str">
        <f t="shared" si="46"/>
        <v>C:/Users/WThaman/PycharmProjects/usgs/dist/res.volume.1943.lcragage\tcl\tzdata</v>
      </c>
      <c r="B1348" t="str">
        <f>HYPERLINK("C:/Users/WThaman/PycharmProjects/usgs/dist/res.volume.1943.lcragage\tcl\tzdata\GMT", "GMT")</f>
        <v>GMT</v>
      </c>
      <c r="D1348">
        <v>148</v>
      </c>
      <c r="E1348" t="s">
        <v>66</v>
      </c>
    </row>
    <row r="1349" spans="1:5" x14ac:dyDescent="0.35">
      <c r="A1349" t="str">
        <f t="shared" si="46"/>
        <v>C:/Users/WThaman/PycharmProjects/usgs/dist/res.volume.1943.lcragage\tcl\tzdata</v>
      </c>
      <c r="B1349" t="str">
        <f>HYPERLINK("C:/Users/WThaman/PycharmProjects/usgs/dist/res.volume.1943.lcragage\tcl\tzdata\GMT+0", "GMT+0")</f>
        <v>GMT+0</v>
      </c>
      <c r="D1349">
        <v>150</v>
      </c>
      <c r="E1349" t="s">
        <v>66</v>
      </c>
    </row>
    <row r="1350" spans="1:5" x14ac:dyDescent="0.35">
      <c r="A1350" t="str">
        <f t="shared" si="46"/>
        <v>C:/Users/WThaman/PycharmProjects/usgs/dist/res.volume.1943.lcragage\tcl\tzdata</v>
      </c>
      <c r="B1350" t="str">
        <f>HYPERLINK("C:/Users/WThaman/PycharmProjects/usgs/dist/res.volume.1943.lcragage\tcl\tzdata\GMT-0", "GMT-0")</f>
        <v>GMT-0</v>
      </c>
      <c r="D1350">
        <v>150</v>
      </c>
      <c r="E1350" t="s">
        <v>66</v>
      </c>
    </row>
    <row r="1351" spans="1:5" x14ac:dyDescent="0.35">
      <c r="A1351" t="str">
        <f t="shared" si="46"/>
        <v>C:/Users/WThaman/PycharmProjects/usgs/dist/res.volume.1943.lcragage\tcl\tzdata</v>
      </c>
      <c r="B1351" t="str">
        <f>HYPERLINK("C:/Users/WThaman/PycharmProjects/usgs/dist/res.volume.1943.lcragage\tcl\tzdata\GMT0", "GMT0")</f>
        <v>GMT0</v>
      </c>
      <c r="D1351">
        <v>149</v>
      </c>
      <c r="E1351" t="s">
        <v>66</v>
      </c>
    </row>
    <row r="1352" spans="1:5" x14ac:dyDescent="0.35">
      <c r="A1352" t="str">
        <f t="shared" si="46"/>
        <v>C:/Users/WThaman/PycharmProjects/usgs/dist/res.volume.1943.lcragage\tcl\tzdata</v>
      </c>
      <c r="B1352" t="str">
        <f>HYPERLINK("C:/Users/WThaman/PycharmProjects/usgs/dist/res.volume.1943.lcragage\tcl\tzdata\Greenwich", "Greenwich")</f>
        <v>Greenwich</v>
      </c>
      <c r="D1352">
        <v>154</v>
      </c>
      <c r="E1352" t="s">
        <v>66</v>
      </c>
    </row>
    <row r="1353" spans="1:5" x14ac:dyDescent="0.35">
      <c r="A1353" t="str">
        <f t="shared" si="46"/>
        <v>C:/Users/WThaman/PycharmProjects/usgs/dist/res.volume.1943.lcragage\tcl\tzdata</v>
      </c>
      <c r="B1353" t="str">
        <f>HYPERLINK("C:/Users/WThaman/PycharmProjects/usgs/dist/res.volume.1943.lcragage\tcl\tzdata\Hongkong", "Hongkong")</f>
        <v>Hongkong</v>
      </c>
      <c r="D1353">
        <v>174</v>
      </c>
      <c r="E1353" t="s">
        <v>66</v>
      </c>
    </row>
    <row r="1354" spans="1:5" x14ac:dyDescent="0.35">
      <c r="A1354" t="str">
        <f t="shared" si="46"/>
        <v>C:/Users/WThaman/PycharmProjects/usgs/dist/res.volume.1943.lcragage\tcl\tzdata</v>
      </c>
      <c r="B1354" t="str">
        <f>HYPERLINK("C:/Users/WThaman/PycharmProjects/usgs/dist/res.volume.1943.lcragage\tcl\tzdata\HST", "HST")</f>
        <v>HST</v>
      </c>
      <c r="D1354">
        <v>106</v>
      </c>
      <c r="E1354" t="s">
        <v>66</v>
      </c>
    </row>
    <row r="1355" spans="1:5" x14ac:dyDescent="0.35">
      <c r="A1355" t="str">
        <f t="shared" si="46"/>
        <v>C:/Users/WThaman/PycharmProjects/usgs/dist/res.volume.1943.lcragage\tcl\tzdata</v>
      </c>
      <c r="B1355" t="str">
        <f>HYPERLINK("C:/Users/WThaman/PycharmProjects/usgs/dist/res.volume.1943.lcragage\tcl\tzdata\Iceland", "Iceland")</f>
        <v>Iceland</v>
      </c>
      <c r="D1355">
        <v>185</v>
      </c>
      <c r="E1355" t="s">
        <v>66</v>
      </c>
    </row>
    <row r="1356" spans="1:5" x14ac:dyDescent="0.35">
      <c r="A1356" t="str">
        <f t="shared" si="46"/>
        <v>C:/Users/WThaman/PycharmProjects/usgs/dist/res.volume.1943.lcragage\tcl\tzdata</v>
      </c>
      <c r="B1356" t="str">
        <f>HYPERLINK("C:/Users/WThaman/PycharmProjects/usgs/dist/res.volume.1943.lcragage\tcl\tzdata\Iran", "Iran")</f>
        <v>Iran</v>
      </c>
      <c r="D1356">
        <v>161</v>
      </c>
      <c r="E1356" t="s">
        <v>66</v>
      </c>
    </row>
    <row r="1357" spans="1:5" x14ac:dyDescent="0.35">
      <c r="A1357" t="str">
        <f t="shared" si="46"/>
        <v>C:/Users/WThaman/PycharmProjects/usgs/dist/res.volume.1943.lcragage\tcl\tzdata</v>
      </c>
      <c r="B1357" t="str">
        <f>HYPERLINK("C:/Users/WThaman/PycharmProjects/usgs/dist/res.volume.1943.lcragage\tcl\tzdata\Israel", "Israel")</f>
        <v>Israel</v>
      </c>
      <c r="D1357">
        <v>172</v>
      </c>
      <c r="E1357" t="s">
        <v>66</v>
      </c>
    </row>
    <row r="1358" spans="1:5" x14ac:dyDescent="0.35">
      <c r="A1358" t="str">
        <f t="shared" si="46"/>
        <v>C:/Users/WThaman/PycharmProjects/usgs/dist/res.volume.1943.lcragage\tcl\tzdata</v>
      </c>
      <c r="B1358" t="str">
        <f>HYPERLINK("C:/Users/WThaman/PycharmProjects/usgs/dist/res.volume.1943.lcragage\tcl\tzdata\Jamaica", "Jamaica")</f>
        <v>Jamaica</v>
      </c>
      <c r="D1358">
        <v>176</v>
      </c>
      <c r="E1358" t="s">
        <v>66</v>
      </c>
    </row>
    <row r="1359" spans="1:5" x14ac:dyDescent="0.35">
      <c r="A1359" t="str">
        <f t="shared" si="46"/>
        <v>C:/Users/WThaman/PycharmProjects/usgs/dist/res.volume.1943.lcragage\tcl\tzdata</v>
      </c>
      <c r="B1359" t="str">
        <f>HYPERLINK("C:/Users/WThaman/PycharmProjects/usgs/dist/res.volume.1943.lcragage\tcl\tzdata\Japan", "Japan")</f>
        <v>Japan</v>
      </c>
      <c r="D1359">
        <v>159</v>
      </c>
      <c r="E1359" t="s">
        <v>66</v>
      </c>
    </row>
    <row r="1360" spans="1:5" x14ac:dyDescent="0.35">
      <c r="A1360" t="str">
        <f t="shared" si="46"/>
        <v>C:/Users/WThaman/PycharmProjects/usgs/dist/res.volume.1943.lcragage\tcl\tzdata</v>
      </c>
      <c r="B1360" t="str">
        <f>HYPERLINK("C:/Users/WThaman/PycharmProjects/usgs/dist/res.volume.1943.lcragage\tcl\tzdata\Kwajalein", "Kwajalein")</f>
        <v>Kwajalein</v>
      </c>
      <c r="D1360">
        <v>184</v>
      </c>
      <c r="E1360" t="s">
        <v>66</v>
      </c>
    </row>
    <row r="1361" spans="1:5" x14ac:dyDescent="0.35">
      <c r="A1361" t="str">
        <f t="shared" si="46"/>
        <v>C:/Users/WThaman/PycharmProjects/usgs/dist/res.volume.1943.lcragage\tcl\tzdata</v>
      </c>
      <c r="B1361" t="str">
        <f>HYPERLINK("C:/Users/WThaman/PycharmProjects/usgs/dist/res.volume.1943.lcragage\tcl\tzdata\Libya", "Libya")</f>
        <v>Libya</v>
      </c>
      <c r="D1361">
        <v>171</v>
      </c>
      <c r="E1361" t="s">
        <v>66</v>
      </c>
    </row>
    <row r="1362" spans="1:5" x14ac:dyDescent="0.35">
      <c r="A1362" t="str">
        <f t="shared" si="46"/>
        <v>C:/Users/WThaman/PycharmProjects/usgs/dist/res.volume.1943.lcragage\tcl\tzdata</v>
      </c>
      <c r="B1362" t="str">
        <f>HYPERLINK("C:/Users/WThaman/PycharmProjects/usgs/dist/res.volume.1943.lcragage\tcl\tzdata\MET", "MET")</f>
        <v>MET</v>
      </c>
      <c r="D1362">
        <v>7471</v>
      </c>
      <c r="E1362" t="s">
        <v>66</v>
      </c>
    </row>
    <row r="1363" spans="1:5" x14ac:dyDescent="0.35">
      <c r="A1363" t="str">
        <f t="shared" si="46"/>
        <v>C:/Users/WThaman/PycharmProjects/usgs/dist/res.volume.1943.lcragage\tcl\tzdata</v>
      </c>
      <c r="B1363" t="str">
        <f>HYPERLINK("C:/Users/WThaman/PycharmProjects/usgs/dist/res.volume.1943.lcragage\tcl\tzdata\MST", "MST")</f>
        <v>MST</v>
      </c>
      <c r="D1363">
        <v>106</v>
      </c>
      <c r="E1363" t="s">
        <v>66</v>
      </c>
    </row>
    <row r="1364" spans="1:5" x14ac:dyDescent="0.35">
      <c r="A1364" t="str">
        <f t="shared" si="46"/>
        <v>C:/Users/WThaman/PycharmProjects/usgs/dist/res.volume.1943.lcragage\tcl\tzdata</v>
      </c>
      <c r="B1364" t="str">
        <f>HYPERLINK("C:/Users/WThaman/PycharmProjects/usgs/dist/res.volume.1943.lcragage\tcl\tzdata\MST7MDT", "MST7MDT")</f>
        <v>MST7MDT</v>
      </c>
      <c r="D1364">
        <v>8227</v>
      </c>
      <c r="E1364" t="s">
        <v>66</v>
      </c>
    </row>
    <row r="1365" spans="1:5" x14ac:dyDescent="0.35">
      <c r="A1365" t="str">
        <f t="shared" si="46"/>
        <v>C:/Users/WThaman/PycharmProjects/usgs/dist/res.volume.1943.lcragage\tcl\tzdata</v>
      </c>
      <c r="B1365" t="str">
        <f>HYPERLINK("C:/Users/WThaman/PycharmProjects/usgs/dist/res.volume.1943.lcragage\tcl\tzdata\Navajo", "Navajo")</f>
        <v>Navajo</v>
      </c>
      <c r="D1365">
        <v>172</v>
      </c>
      <c r="E1365" t="s">
        <v>66</v>
      </c>
    </row>
    <row r="1366" spans="1:5" x14ac:dyDescent="0.35">
      <c r="A1366" t="str">
        <f t="shared" si="46"/>
        <v>C:/Users/WThaman/PycharmProjects/usgs/dist/res.volume.1943.lcragage\tcl\tzdata</v>
      </c>
      <c r="B1366" t="str">
        <f>HYPERLINK("C:/Users/WThaman/PycharmProjects/usgs/dist/res.volume.1943.lcragage\tcl\tzdata\NZ", "NZ")</f>
        <v>NZ</v>
      </c>
      <c r="D1366">
        <v>174</v>
      </c>
      <c r="E1366" t="s">
        <v>66</v>
      </c>
    </row>
    <row r="1367" spans="1:5" x14ac:dyDescent="0.35">
      <c r="A1367" t="str">
        <f t="shared" si="46"/>
        <v>C:/Users/WThaman/PycharmProjects/usgs/dist/res.volume.1943.lcragage\tcl\tzdata</v>
      </c>
      <c r="B1367" t="str">
        <f>HYPERLINK("C:/Users/WThaman/PycharmProjects/usgs/dist/res.volume.1943.lcragage\tcl\tzdata\NZ-CHAT", "NZ-CHAT")</f>
        <v>NZ-CHAT</v>
      </c>
      <c r="D1367">
        <v>176</v>
      </c>
      <c r="E1367" t="s">
        <v>66</v>
      </c>
    </row>
    <row r="1368" spans="1:5" x14ac:dyDescent="0.35">
      <c r="A1368" t="str">
        <f t="shared" si="46"/>
        <v>C:/Users/WThaman/PycharmProjects/usgs/dist/res.volume.1943.lcragage\tcl\tzdata</v>
      </c>
      <c r="B1368" t="str">
        <f>HYPERLINK("C:/Users/WThaman/PycharmProjects/usgs/dist/res.volume.1943.lcragage\tcl\tzdata\Poland", "Poland")</f>
        <v>Poland</v>
      </c>
      <c r="D1368">
        <v>169</v>
      </c>
      <c r="E1368" t="s">
        <v>66</v>
      </c>
    </row>
    <row r="1369" spans="1:5" x14ac:dyDescent="0.35">
      <c r="A1369" t="str">
        <f t="shared" si="46"/>
        <v>C:/Users/WThaman/PycharmProjects/usgs/dist/res.volume.1943.lcragage\tcl\tzdata</v>
      </c>
      <c r="B1369" t="str">
        <f>HYPERLINK("C:/Users/WThaman/PycharmProjects/usgs/dist/res.volume.1943.lcragage\tcl\tzdata\Portugal", "Portugal")</f>
        <v>Portugal</v>
      </c>
      <c r="D1369">
        <v>171</v>
      </c>
      <c r="E1369" t="s">
        <v>66</v>
      </c>
    </row>
    <row r="1370" spans="1:5" x14ac:dyDescent="0.35">
      <c r="A1370" t="str">
        <f t="shared" si="46"/>
        <v>C:/Users/WThaman/PycharmProjects/usgs/dist/res.volume.1943.lcragage\tcl\tzdata</v>
      </c>
      <c r="B1370" t="str">
        <f>HYPERLINK("C:/Users/WThaman/PycharmProjects/usgs/dist/res.volume.1943.lcragage\tcl\tzdata\PRC", "PRC")</f>
        <v>PRC</v>
      </c>
      <c r="D1370">
        <v>166</v>
      </c>
      <c r="E1370" t="s">
        <v>66</v>
      </c>
    </row>
    <row r="1371" spans="1:5" x14ac:dyDescent="0.35">
      <c r="A1371" t="str">
        <f t="shared" si="46"/>
        <v>C:/Users/WThaman/PycharmProjects/usgs/dist/res.volume.1943.lcragage\tcl\tzdata</v>
      </c>
      <c r="B1371" t="str">
        <f>HYPERLINK("C:/Users/WThaman/PycharmProjects/usgs/dist/res.volume.1943.lcragage\tcl\tzdata\PST8PDT", "PST8PDT")</f>
        <v>PST8PDT</v>
      </c>
      <c r="D1371">
        <v>8227</v>
      </c>
      <c r="E1371" t="s">
        <v>66</v>
      </c>
    </row>
    <row r="1372" spans="1:5" x14ac:dyDescent="0.35">
      <c r="A1372" t="str">
        <f t="shared" si="46"/>
        <v>C:/Users/WThaman/PycharmProjects/usgs/dist/res.volume.1943.lcragage\tcl\tzdata</v>
      </c>
      <c r="B1372" t="str">
        <f>HYPERLINK("C:/Users/WThaman/PycharmProjects/usgs/dist/res.volume.1943.lcragage\tcl\tzdata\ROC", "ROC")</f>
        <v>ROC</v>
      </c>
      <c r="D1372">
        <v>160</v>
      </c>
      <c r="E1372" t="s">
        <v>66</v>
      </c>
    </row>
    <row r="1373" spans="1:5" x14ac:dyDescent="0.35">
      <c r="A1373" t="str">
        <f t="shared" si="46"/>
        <v>C:/Users/WThaman/PycharmProjects/usgs/dist/res.volume.1943.lcragage\tcl\tzdata</v>
      </c>
      <c r="B1373" t="str">
        <f>HYPERLINK("C:/Users/WThaman/PycharmProjects/usgs/dist/res.volume.1943.lcragage\tcl\tzdata\ROK", "ROK")</f>
        <v>ROK</v>
      </c>
      <c r="D1373">
        <v>157</v>
      </c>
      <c r="E1373" t="s">
        <v>66</v>
      </c>
    </row>
    <row r="1374" spans="1:5" x14ac:dyDescent="0.35">
      <c r="A1374" t="str">
        <f t="shared" si="46"/>
        <v>C:/Users/WThaman/PycharmProjects/usgs/dist/res.volume.1943.lcragage\tcl\tzdata</v>
      </c>
      <c r="B1374" t="str">
        <f>HYPERLINK("C:/Users/WThaman/PycharmProjects/usgs/dist/res.volume.1943.lcragage\tcl\tzdata\Singapore", "Singapore")</f>
        <v>Singapore</v>
      </c>
      <c r="D1374">
        <v>175</v>
      </c>
      <c r="E1374" t="s">
        <v>66</v>
      </c>
    </row>
    <row r="1375" spans="1:5" x14ac:dyDescent="0.35">
      <c r="A1375" t="str">
        <f t="shared" si="46"/>
        <v>C:/Users/WThaman/PycharmProjects/usgs/dist/res.volume.1943.lcragage\tcl\tzdata</v>
      </c>
      <c r="B1375" t="str">
        <f>HYPERLINK("C:/Users/WThaman/PycharmProjects/usgs/dist/res.volume.1943.lcragage\tcl\tzdata\Turkey", "Turkey")</f>
        <v>Turkey</v>
      </c>
      <c r="D1375">
        <v>175</v>
      </c>
      <c r="E1375" t="s">
        <v>66</v>
      </c>
    </row>
    <row r="1376" spans="1:5" x14ac:dyDescent="0.35">
      <c r="A1376" t="str">
        <f t="shared" si="46"/>
        <v>C:/Users/WThaman/PycharmProjects/usgs/dist/res.volume.1943.lcragage\tcl\tzdata</v>
      </c>
      <c r="B1376" t="str">
        <f>HYPERLINK("C:/Users/WThaman/PycharmProjects/usgs/dist/res.volume.1943.lcragage\tcl\tzdata\UCT", "UCT")</f>
        <v>UCT</v>
      </c>
      <c r="D1376">
        <v>148</v>
      </c>
      <c r="E1376" t="s">
        <v>66</v>
      </c>
    </row>
    <row r="1377" spans="1:5" x14ac:dyDescent="0.35">
      <c r="A1377" t="str">
        <f t="shared" si="46"/>
        <v>C:/Users/WThaman/PycharmProjects/usgs/dist/res.volume.1943.lcragage\tcl\tzdata</v>
      </c>
      <c r="B1377" t="str">
        <f>HYPERLINK("C:/Users/WThaman/PycharmProjects/usgs/dist/res.volume.1943.lcragage\tcl\tzdata\Universal", "Universal")</f>
        <v>Universal</v>
      </c>
      <c r="D1377">
        <v>154</v>
      </c>
      <c r="E1377" t="s">
        <v>66</v>
      </c>
    </row>
    <row r="1378" spans="1:5" x14ac:dyDescent="0.35">
      <c r="A1378" t="str">
        <f t="shared" si="46"/>
        <v>C:/Users/WThaman/PycharmProjects/usgs/dist/res.volume.1943.lcragage\tcl\tzdata</v>
      </c>
      <c r="B1378" t="str">
        <f>HYPERLINK("C:/Users/WThaman/PycharmProjects/usgs/dist/res.volume.1943.lcragage\tcl\tzdata\UTC", "UTC")</f>
        <v>UTC</v>
      </c>
      <c r="D1378">
        <v>148</v>
      </c>
      <c r="E1378" t="s">
        <v>66</v>
      </c>
    </row>
    <row r="1379" spans="1:5" x14ac:dyDescent="0.35">
      <c r="A1379" t="str">
        <f t="shared" si="46"/>
        <v>C:/Users/WThaman/PycharmProjects/usgs/dist/res.volume.1943.lcragage\tcl\tzdata</v>
      </c>
      <c r="B1379" t="str">
        <f>HYPERLINK("C:/Users/WThaman/PycharmProjects/usgs/dist/res.volume.1943.lcragage\tcl\tzdata\W-SU", "W-SU")</f>
        <v>W-SU</v>
      </c>
      <c r="D1379">
        <v>167</v>
      </c>
      <c r="E1379" t="s">
        <v>66</v>
      </c>
    </row>
    <row r="1380" spans="1:5" x14ac:dyDescent="0.35">
      <c r="A1380" t="str">
        <f t="shared" si="46"/>
        <v>C:/Users/WThaman/PycharmProjects/usgs/dist/res.volume.1943.lcragage\tcl\tzdata</v>
      </c>
      <c r="B1380" t="str">
        <f>HYPERLINK("C:/Users/WThaman/PycharmProjects/usgs/dist/res.volume.1943.lcragage\tcl\tzdata\WET", "WET")</f>
        <v>WET</v>
      </c>
      <c r="D1380">
        <v>6694</v>
      </c>
      <c r="E1380" t="s">
        <v>66</v>
      </c>
    </row>
    <row r="1381" spans="1:5" x14ac:dyDescent="0.35">
      <c r="A1381" t="str">
        <f t="shared" si="46"/>
        <v>C:/Users/WThaman/PycharmProjects/usgs/dist/res.volume.1943.lcragage\tcl\tzdata</v>
      </c>
      <c r="B1381" t="str">
        <f>HYPERLINK("C:/Users/WThaman/PycharmProjects/usgs/dist/res.volume.1943.lcragage\tcl\tzdata\Zulu", "Zulu")</f>
        <v>Zulu</v>
      </c>
      <c r="D1381">
        <v>149</v>
      </c>
      <c r="E1381" t="s">
        <v>66</v>
      </c>
    </row>
    <row r="1382" spans="1:5" x14ac:dyDescent="0.35">
      <c r="A1382" t="str">
        <f t="shared" ref="A1382:A1413" si="47">HYPERLINK("C:/Users/WThaman/PycharmProjects/usgs/dist/res.volume.1943.lcragage\tcl\tzdata\Africa")</f>
        <v>C:/Users/WThaman/PycharmProjects/usgs/dist/res.volume.1943.lcragage\tcl\tzdata\Africa</v>
      </c>
      <c r="B1382" t="str">
        <f>HYPERLINK("C:/Users/WThaman/PycharmProjects/usgs/dist/res.volume.1943.lcragage\tcl\tzdata\Africa\Abidjan", "Abidjan")</f>
        <v>Abidjan</v>
      </c>
      <c r="D1382">
        <v>141</v>
      </c>
      <c r="E1382" t="s">
        <v>66</v>
      </c>
    </row>
    <row r="1383" spans="1:5" x14ac:dyDescent="0.35">
      <c r="A1383" t="str">
        <f t="shared" si="47"/>
        <v>C:/Users/WThaman/PycharmProjects/usgs/dist/res.volume.1943.lcragage\tcl\tzdata\Africa</v>
      </c>
      <c r="B1383" t="str">
        <f>HYPERLINK("C:/Users/WThaman/PycharmProjects/usgs/dist/res.volume.1943.lcragage\tcl\tzdata\Africa\Accra", "Accra")</f>
        <v>Accra</v>
      </c>
      <c r="D1383">
        <v>1416</v>
      </c>
      <c r="E1383" t="s">
        <v>66</v>
      </c>
    </row>
    <row r="1384" spans="1:5" x14ac:dyDescent="0.35">
      <c r="A1384" t="str">
        <f t="shared" si="47"/>
        <v>C:/Users/WThaman/PycharmProjects/usgs/dist/res.volume.1943.lcragage\tcl\tzdata\Africa</v>
      </c>
      <c r="B1384" t="str">
        <f>HYPERLINK("C:/Users/WThaman/PycharmProjects/usgs/dist/res.volume.1943.lcragage\tcl\tzdata\Africa\Addis_Ababa", "Addis_Ababa")</f>
        <v>Addis_Ababa</v>
      </c>
      <c r="D1384">
        <v>184</v>
      </c>
      <c r="E1384" t="s">
        <v>66</v>
      </c>
    </row>
    <row r="1385" spans="1:5" x14ac:dyDescent="0.35">
      <c r="A1385" t="str">
        <f t="shared" si="47"/>
        <v>C:/Users/WThaman/PycharmProjects/usgs/dist/res.volume.1943.lcragage\tcl\tzdata\Africa</v>
      </c>
      <c r="B1385" t="str">
        <f>HYPERLINK("C:/Users/WThaman/PycharmProjects/usgs/dist/res.volume.1943.lcragage\tcl\tzdata\Africa\Algiers", "Algiers")</f>
        <v>Algiers</v>
      </c>
      <c r="D1385">
        <v>1041</v>
      </c>
      <c r="E1385" t="s">
        <v>66</v>
      </c>
    </row>
    <row r="1386" spans="1:5" x14ac:dyDescent="0.35">
      <c r="A1386" t="str">
        <f t="shared" si="47"/>
        <v>C:/Users/WThaman/PycharmProjects/usgs/dist/res.volume.1943.lcragage\tcl\tzdata\Africa</v>
      </c>
      <c r="B1386" t="str">
        <f>HYPERLINK("C:/Users/WThaman/PycharmProjects/usgs/dist/res.volume.1943.lcragage\tcl\tzdata\Africa\Asmara", "Asmara")</f>
        <v>Asmara</v>
      </c>
      <c r="D1386">
        <v>179</v>
      </c>
      <c r="E1386" t="s">
        <v>66</v>
      </c>
    </row>
    <row r="1387" spans="1:5" x14ac:dyDescent="0.35">
      <c r="A1387" t="str">
        <f t="shared" si="47"/>
        <v>C:/Users/WThaman/PycharmProjects/usgs/dist/res.volume.1943.lcragage\tcl\tzdata\Africa</v>
      </c>
      <c r="B1387" t="str">
        <f>HYPERLINK("C:/Users/WThaman/PycharmProjects/usgs/dist/res.volume.1943.lcragage\tcl\tzdata\Africa\Asmera", "Asmera")</f>
        <v>Asmera</v>
      </c>
      <c r="D1387">
        <v>179</v>
      </c>
      <c r="E1387" t="s">
        <v>66</v>
      </c>
    </row>
    <row r="1388" spans="1:5" x14ac:dyDescent="0.35">
      <c r="A1388" t="str">
        <f t="shared" si="47"/>
        <v>C:/Users/WThaman/PycharmProjects/usgs/dist/res.volume.1943.lcragage\tcl\tzdata\Africa</v>
      </c>
      <c r="B1388" t="str">
        <f>HYPERLINK("C:/Users/WThaman/PycharmProjects/usgs/dist/res.volume.1943.lcragage\tcl\tzdata\Africa\Bamako", "Bamako")</f>
        <v>Bamako</v>
      </c>
      <c r="D1388">
        <v>179</v>
      </c>
      <c r="E1388" t="s">
        <v>66</v>
      </c>
    </row>
    <row r="1389" spans="1:5" x14ac:dyDescent="0.35">
      <c r="A1389" t="str">
        <f t="shared" si="47"/>
        <v>C:/Users/WThaman/PycharmProjects/usgs/dist/res.volume.1943.lcragage\tcl\tzdata\Africa</v>
      </c>
      <c r="B1389" t="str">
        <f>HYPERLINK("C:/Users/WThaman/PycharmProjects/usgs/dist/res.volume.1943.lcragage\tcl\tzdata\Africa\Bangui", "Bangui")</f>
        <v>Bangui</v>
      </c>
      <c r="D1389">
        <v>173</v>
      </c>
      <c r="E1389" t="s">
        <v>66</v>
      </c>
    </row>
    <row r="1390" spans="1:5" x14ac:dyDescent="0.35">
      <c r="A1390" t="str">
        <f t="shared" si="47"/>
        <v>C:/Users/WThaman/PycharmProjects/usgs/dist/res.volume.1943.lcragage\tcl\tzdata\Africa</v>
      </c>
      <c r="B1390" t="str">
        <f>HYPERLINK("C:/Users/WThaman/PycharmProjects/usgs/dist/res.volume.1943.lcragage\tcl\tzdata\Africa\Banjul", "Banjul")</f>
        <v>Banjul</v>
      </c>
      <c r="D1390">
        <v>179</v>
      </c>
      <c r="E1390" t="s">
        <v>66</v>
      </c>
    </row>
    <row r="1391" spans="1:5" x14ac:dyDescent="0.35">
      <c r="A1391" t="str">
        <f t="shared" si="47"/>
        <v>C:/Users/WThaman/PycharmProjects/usgs/dist/res.volume.1943.lcragage\tcl\tzdata\Africa</v>
      </c>
      <c r="B1391" t="str">
        <f>HYPERLINK("C:/Users/WThaman/PycharmProjects/usgs/dist/res.volume.1943.lcragage\tcl\tzdata\Africa\Bissau", "Bissau")</f>
        <v>Bissau</v>
      </c>
      <c r="D1391">
        <v>169</v>
      </c>
      <c r="E1391" t="s">
        <v>66</v>
      </c>
    </row>
    <row r="1392" spans="1:5" x14ac:dyDescent="0.35">
      <c r="A1392" t="str">
        <f t="shared" si="47"/>
        <v>C:/Users/WThaman/PycharmProjects/usgs/dist/res.volume.1943.lcragage\tcl\tzdata\Africa</v>
      </c>
      <c r="B1392" t="str">
        <f>HYPERLINK("C:/Users/WThaman/PycharmProjects/usgs/dist/res.volume.1943.lcragage\tcl\tzdata\Africa\Blantyre", "Blantyre")</f>
        <v>Blantyre</v>
      </c>
      <c r="D1392">
        <v>178</v>
      </c>
      <c r="E1392" t="s">
        <v>66</v>
      </c>
    </row>
    <row r="1393" spans="1:5" x14ac:dyDescent="0.35">
      <c r="A1393" t="str">
        <f t="shared" si="47"/>
        <v>C:/Users/WThaman/PycharmProjects/usgs/dist/res.volume.1943.lcragage\tcl\tzdata\Africa</v>
      </c>
      <c r="B1393" t="str">
        <f>HYPERLINK("C:/Users/WThaman/PycharmProjects/usgs/dist/res.volume.1943.lcragage\tcl\tzdata\Africa\Brazzaville", "Brazzaville")</f>
        <v>Brazzaville</v>
      </c>
      <c r="D1393">
        <v>178</v>
      </c>
      <c r="E1393" t="s">
        <v>66</v>
      </c>
    </row>
    <row r="1394" spans="1:5" x14ac:dyDescent="0.35">
      <c r="A1394" t="str">
        <f t="shared" si="47"/>
        <v>C:/Users/WThaman/PycharmProjects/usgs/dist/res.volume.1943.lcragage\tcl\tzdata\Africa</v>
      </c>
      <c r="B1394" t="str">
        <f>HYPERLINK("C:/Users/WThaman/PycharmProjects/usgs/dist/res.volume.1943.lcragage\tcl\tzdata\Africa\Bujumbura", "Bujumbura")</f>
        <v>Bujumbura</v>
      </c>
      <c r="D1394">
        <v>179</v>
      </c>
      <c r="E1394" t="s">
        <v>66</v>
      </c>
    </row>
    <row r="1395" spans="1:5" x14ac:dyDescent="0.35">
      <c r="A1395" t="str">
        <f t="shared" si="47"/>
        <v>C:/Users/WThaman/PycharmProjects/usgs/dist/res.volume.1943.lcragage\tcl\tzdata\Africa</v>
      </c>
      <c r="B1395" t="str">
        <f>HYPERLINK("C:/Users/WThaman/PycharmProjects/usgs/dist/res.volume.1943.lcragage\tcl\tzdata\Africa\Cairo", "Cairo")</f>
        <v>Cairo</v>
      </c>
      <c r="D1395">
        <v>3720</v>
      </c>
      <c r="E1395" t="s">
        <v>66</v>
      </c>
    </row>
    <row r="1396" spans="1:5" x14ac:dyDescent="0.35">
      <c r="A1396" t="str">
        <f t="shared" si="47"/>
        <v>C:/Users/WThaman/PycharmProjects/usgs/dist/res.volume.1943.lcragage\tcl\tzdata\Africa</v>
      </c>
      <c r="B1396" t="str">
        <f>HYPERLINK("C:/Users/WThaman/PycharmProjects/usgs/dist/res.volume.1943.lcragage\tcl\tzdata\Africa\Casablanca", "Casablanca")</f>
        <v>Casablanca</v>
      </c>
      <c r="D1396">
        <v>6176</v>
      </c>
      <c r="E1396" t="s">
        <v>66</v>
      </c>
    </row>
    <row r="1397" spans="1:5" x14ac:dyDescent="0.35">
      <c r="A1397" t="str">
        <f t="shared" si="47"/>
        <v>C:/Users/WThaman/PycharmProjects/usgs/dist/res.volume.1943.lcragage\tcl\tzdata\Africa</v>
      </c>
      <c r="B1397" t="str">
        <f>HYPERLINK("C:/Users/WThaman/PycharmProjects/usgs/dist/res.volume.1943.lcragage\tcl\tzdata\Africa\Ceuta", "Ceuta")</f>
        <v>Ceuta</v>
      </c>
      <c r="D1397">
        <v>7253</v>
      </c>
      <c r="E1397" t="s">
        <v>66</v>
      </c>
    </row>
    <row r="1398" spans="1:5" x14ac:dyDescent="0.35">
      <c r="A1398" t="str">
        <f t="shared" si="47"/>
        <v>C:/Users/WThaman/PycharmProjects/usgs/dist/res.volume.1943.lcragage\tcl\tzdata\Africa</v>
      </c>
      <c r="B1398" t="str">
        <f>HYPERLINK("C:/Users/WThaman/PycharmProjects/usgs/dist/res.volume.1943.lcragage\tcl\tzdata\Africa\Conakry", "Conakry")</f>
        <v>Conakry</v>
      </c>
      <c r="D1398">
        <v>180</v>
      </c>
      <c r="E1398" t="s">
        <v>66</v>
      </c>
    </row>
    <row r="1399" spans="1:5" x14ac:dyDescent="0.35">
      <c r="A1399" t="str">
        <f t="shared" si="47"/>
        <v>C:/Users/WThaman/PycharmProjects/usgs/dist/res.volume.1943.lcragage\tcl\tzdata\Africa</v>
      </c>
      <c r="B1399" t="str">
        <f>HYPERLINK("C:/Users/WThaman/PycharmProjects/usgs/dist/res.volume.1943.lcragage\tcl\tzdata\Africa\Dakar", "Dakar")</f>
        <v>Dakar</v>
      </c>
      <c r="D1399">
        <v>178</v>
      </c>
      <c r="E1399" t="s">
        <v>66</v>
      </c>
    </row>
    <row r="1400" spans="1:5" x14ac:dyDescent="0.35">
      <c r="A1400" t="str">
        <f t="shared" si="47"/>
        <v>C:/Users/WThaman/PycharmProjects/usgs/dist/res.volume.1943.lcragage\tcl\tzdata\Africa</v>
      </c>
      <c r="B1400" t="str">
        <f>HYPERLINK("C:/Users/WThaman/PycharmProjects/usgs/dist/res.volume.1943.lcragage\tcl\tzdata\Africa\Dar_es_Salaam", "Dar_es_Salaam")</f>
        <v>Dar_es_Salaam</v>
      </c>
      <c r="D1400">
        <v>186</v>
      </c>
      <c r="E1400" t="s">
        <v>66</v>
      </c>
    </row>
    <row r="1401" spans="1:5" x14ac:dyDescent="0.35">
      <c r="A1401" t="str">
        <f t="shared" si="47"/>
        <v>C:/Users/WThaman/PycharmProjects/usgs/dist/res.volume.1943.lcragage\tcl\tzdata\Africa</v>
      </c>
      <c r="B1401" t="str">
        <f>HYPERLINK("C:/Users/WThaman/PycharmProjects/usgs/dist/res.volume.1943.lcragage\tcl\tzdata\Africa\Djibouti", "Djibouti")</f>
        <v>Djibouti</v>
      </c>
      <c r="D1401">
        <v>181</v>
      </c>
      <c r="E1401" t="s">
        <v>66</v>
      </c>
    </row>
    <row r="1402" spans="1:5" x14ac:dyDescent="0.35">
      <c r="A1402" t="str">
        <f t="shared" si="47"/>
        <v>C:/Users/WThaman/PycharmProjects/usgs/dist/res.volume.1943.lcragage\tcl\tzdata\Africa</v>
      </c>
      <c r="B1402" t="str">
        <f>HYPERLINK("C:/Users/WThaman/PycharmProjects/usgs/dist/res.volume.1943.lcragage\tcl\tzdata\Africa\Douala", "Douala")</f>
        <v>Douala</v>
      </c>
      <c r="D1402">
        <v>173</v>
      </c>
      <c r="E1402" t="s">
        <v>66</v>
      </c>
    </row>
    <row r="1403" spans="1:5" x14ac:dyDescent="0.35">
      <c r="A1403" t="str">
        <f t="shared" si="47"/>
        <v>C:/Users/WThaman/PycharmProjects/usgs/dist/res.volume.1943.lcragage\tcl\tzdata\Africa</v>
      </c>
      <c r="B1403" t="str">
        <f>HYPERLINK("C:/Users/WThaman/PycharmProjects/usgs/dist/res.volume.1943.lcragage\tcl\tzdata\Africa\El_Aaiun", "El_Aaiun")</f>
        <v>El_Aaiun</v>
      </c>
      <c r="D1403">
        <v>5885</v>
      </c>
      <c r="E1403" t="s">
        <v>66</v>
      </c>
    </row>
    <row r="1404" spans="1:5" x14ac:dyDescent="0.35">
      <c r="A1404" t="str">
        <f t="shared" si="47"/>
        <v>C:/Users/WThaman/PycharmProjects/usgs/dist/res.volume.1943.lcragage\tcl\tzdata\Africa</v>
      </c>
      <c r="B1404" t="str">
        <f>HYPERLINK("C:/Users/WThaman/PycharmProjects/usgs/dist/res.volume.1943.lcragage\tcl\tzdata\Africa\Freetown", "Freetown")</f>
        <v>Freetown</v>
      </c>
      <c r="D1404">
        <v>181</v>
      </c>
      <c r="E1404" t="s">
        <v>66</v>
      </c>
    </row>
    <row r="1405" spans="1:5" x14ac:dyDescent="0.35">
      <c r="A1405" t="str">
        <f t="shared" si="47"/>
        <v>C:/Users/WThaman/PycharmProjects/usgs/dist/res.volume.1943.lcragage\tcl\tzdata\Africa</v>
      </c>
      <c r="B1405" t="str">
        <f>HYPERLINK("C:/Users/WThaman/PycharmProjects/usgs/dist/res.volume.1943.lcragage\tcl\tzdata\Africa\Gaborone", "Gaborone")</f>
        <v>Gaborone</v>
      </c>
      <c r="D1405">
        <v>178</v>
      </c>
      <c r="E1405" t="s">
        <v>66</v>
      </c>
    </row>
    <row r="1406" spans="1:5" x14ac:dyDescent="0.35">
      <c r="A1406" t="str">
        <f t="shared" si="47"/>
        <v>C:/Users/WThaman/PycharmProjects/usgs/dist/res.volume.1943.lcragage\tcl\tzdata\Africa</v>
      </c>
      <c r="B1406" t="str">
        <f>HYPERLINK("C:/Users/WThaman/PycharmProjects/usgs/dist/res.volume.1943.lcragage\tcl\tzdata\Africa\Harare", "Harare")</f>
        <v>Harare</v>
      </c>
      <c r="D1406">
        <v>176</v>
      </c>
      <c r="E1406" t="s">
        <v>66</v>
      </c>
    </row>
    <row r="1407" spans="1:5" x14ac:dyDescent="0.35">
      <c r="A1407" t="str">
        <f t="shared" si="47"/>
        <v>C:/Users/WThaman/PycharmProjects/usgs/dist/res.volume.1943.lcragage\tcl\tzdata\Africa</v>
      </c>
      <c r="B1407" t="str">
        <f>HYPERLINK("C:/Users/WThaman/PycharmProjects/usgs/dist/res.volume.1943.lcragage\tcl\tzdata\Africa\Johannesburg", "Johannesburg")</f>
        <v>Johannesburg</v>
      </c>
      <c r="D1407">
        <v>298</v>
      </c>
      <c r="E1407" t="s">
        <v>66</v>
      </c>
    </row>
    <row r="1408" spans="1:5" x14ac:dyDescent="0.35">
      <c r="A1408" t="str">
        <f t="shared" si="47"/>
        <v>C:/Users/WThaman/PycharmProjects/usgs/dist/res.volume.1943.lcragage\tcl\tzdata\Africa</v>
      </c>
      <c r="B1408" t="str">
        <f>HYPERLINK("C:/Users/WThaman/PycharmProjects/usgs/dist/res.volume.1943.lcragage\tcl\tzdata\Africa\Juba", "Juba")</f>
        <v>Juba</v>
      </c>
      <c r="D1408">
        <v>180</v>
      </c>
      <c r="E1408" t="s">
        <v>66</v>
      </c>
    </row>
    <row r="1409" spans="1:5" x14ac:dyDescent="0.35">
      <c r="A1409" t="str">
        <f t="shared" si="47"/>
        <v>C:/Users/WThaman/PycharmProjects/usgs/dist/res.volume.1943.lcragage\tcl\tzdata\Africa</v>
      </c>
      <c r="B1409" t="str">
        <f>HYPERLINK("C:/Users/WThaman/PycharmProjects/usgs/dist/res.volume.1943.lcragage\tcl\tzdata\Africa\Kampala", "Kampala")</f>
        <v>Kampala</v>
      </c>
      <c r="D1409">
        <v>180</v>
      </c>
      <c r="E1409" t="s">
        <v>66</v>
      </c>
    </row>
    <row r="1410" spans="1:5" x14ac:dyDescent="0.35">
      <c r="A1410" t="str">
        <f t="shared" si="47"/>
        <v>C:/Users/WThaman/PycharmProjects/usgs/dist/res.volume.1943.lcragage\tcl\tzdata\Africa</v>
      </c>
      <c r="B1410" t="str">
        <f>HYPERLINK("C:/Users/WThaman/PycharmProjects/usgs/dist/res.volume.1943.lcragage\tcl\tzdata\Africa\Khartoum", "Khartoum")</f>
        <v>Khartoum</v>
      </c>
      <c r="D1410">
        <v>1063</v>
      </c>
      <c r="E1410" t="s">
        <v>66</v>
      </c>
    </row>
    <row r="1411" spans="1:5" x14ac:dyDescent="0.35">
      <c r="A1411" t="str">
        <f t="shared" si="47"/>
        <v>C:/Users/WThaman/PycharmProjects/usgs/dist/res.volume.1943.lcragage\tcl\tzdata\Africa</v>
      </c>
      <c r="B1411" t="str">
        <f>HYPERLINK("C:/Users/WThaman/PycharmProjects/usgs/dist/res.volume.1943.lcragage\tcl\tzdata\Africa\Kigali", "Kigali")</f>
        <v>Kigali</v>
      </c>
      <c r="D1411">
        <v>176</v>
      </c>
      <c r="E1411" t="s">
        <v>66</v>
      </c>
    </row>
    <row r="1412" spans="1:5" x14ac:dyDescent="0.35">
      <c r="A1412" t="str">
        <f t="shared" si="47"/>
        <v>C:/Users/WThaman/PycharmProjects/usgs/dist/res.volume.1943.lcragage\tcl\tzdata\Africa</v>
      </c>
      <c r="B1412" t="str">
        <f>HYPERLINK("C:/Users/WThaman/PycharmProjects/usgs/dist/res.volume.1943.lcragage\tcl\tzdata\Africa\Kinshasa", "Kinshasa")</f>
        <v>Kinshasa</v>
      </c>
      <c r="D1412">
        <v>175</v>
      </c>
      <c r="E1412" t="s">
        <v>66</v>
      </c>
    </row>
    <row r="1413" spans="1:5" x14ac:dyDescent="0.35">
      <c r="A1413" t="str">
        <f t="shared" si="47"/>
        <v>C:/Users/WThaman/PycharmProjects/usgs/dist/res.volume.1943.lcragage\tcl\tzdata\Africa</v>
      </c>
      <c r="B1413" t="str">
        <f>HYPERLINK("C:/Users/WThaman/PycharmProjects/usgs/dist/res.volume.1943.lcragage\tcl\tzdata\Africa\Lagos", "Lagos")</f>
        <v>Lagos</v>
      </c>
      <c r="D1413">
        <v>141</v>
      </c>
      <c r="E1413" t="s">
        <v>66</v>
      </c>
    </row>
    <row r="1414" spans="1:5" x14ac:dyDescent="0.35">
      <c r="A1414" t="str">
        <f t="shared" ref="A1414:A1435" si="48">HYPERLINK("C:/Users/WThaman/PycharmProjects/usgs/dist/res.volume.1943.lcragage\tcl\tzdata\Africa")</f>
        <v>C:/Users/WThaman/PycharmProjects/usgs/dist/res.volume.1943.lcragage\tcl\tzdata\Africa</v>
      </c>
      <c r="B1414" t="str">
        <f>HYPERLINK("C:/Users/WThaman/PycharmProjects/usgs/dist/res.volume.1943.lcragage\tcl\tzdata\Africa\Libreville", "Libreville")</f>
        <v>Libreville</v>
      </c>
      <c r="D1414">
        <v>177</v>
      </c>
      <c r="E1414" t="s">
        <v>66</v>
      </c>
    </row>
    <row r="1415" spans="1:5" x14ac:dyDescent="0.35">
      <c r="A1415" t="str">
        <f t="shared" si="48"/>
        <v>C:/Users/WThaman/PycharmProjects/usgs/dist/res.volume.1943.lcragage\tcl\tzdata\Africa</v>
      </c>
      <c r="B1415" t="str">
        <f>HYPERLINK("C:/Users/WThaman/PycharmProjects/usgs/dist/res.volume.1943.lcragage\tcl\tzdata\Africa\Lome", "Lome")</f>
        <v>Lome</v>
      </c>
      <c r="D1415">
        <v>177</v>
      </c>
      <c r="E1415" t="s">
        <v>66</v>
      </c>
    </row>
    <row r="1416" spans="1:5" x14ac:dyDescent="0.35">
      <c r="A1416" t="str">
        <f t="shared" si="48"/>
        <v>C:/Users/WThaman/PycharmProjects/usgs/dist/res.volume.1943.lcragage\tcl\tzdata\Africa</v>
      </c>
      <c r="B1416" t="str">
        <f>HYPERLINK("C:/Users/WThaman/PycharmProjects/usgs/dist/res.volume.1943.lcragage\tcl\tzdata\Africa\Luanda", "Luanda")</f>
        <v>Luanda</v>
      </c>
      <c r="D1416">
        <v>173</v>
      </c>
      <c r="E1416" t="s">
        <v>66</v>
      </c>
    </row>
    <row r="1417" spans="1:5" x14ac:dyDescent="0.35">
      <c r="A1417" t="str">
        <f t="shared" si="48"/>
        <v>C:/Users/WThaman/PycharmProjects/usgs/dist/res.volume.1943.lcragage\tcl\tzdata\Africa</v>
      </c>
      <c r="B1417" t="str">
        <f>HYPERLINK("C:/Users/WThaman/PycharmProjects/usgs/dist/res.volume.1943.lcragage\tcl\tzdata\Africa\Lubumbashi", "Lubumbashi")</f>
        <v>Lubumbashi</v>
      </c>
      <c r="D1417">
        <v>180</v>
      </c>
      <c r="E1417" t="s">
        <v>66</v>
      </c>
    </row>
    <row r="1418" spans="1:5" x14ac:dyDescent="0.35">
      <c r="A1418" t="str">
        <f t="shared" si="48"/>
        <v>C:/Users/WThaman/PycharmProjects/usgs/dist/res.volume.1943.lcragage\tcl\tzdata\Africa</v>
      </c>
      <c r="B1418" t="str">
        <f>HYPERLINK("C:/Users/WThaman/PycharmProjects/usgs/dist/res.volume.1943.lcragage\tcl\tzdata\Africa\Lusaka", "Lusaka")</f>
        <v>Lusaka</v>
      </c>
      <c r="D1418">
        <v>176</v>
      </c>
      <c r="E1418" t="s">
        <v>66</v>
      </c>
    </row>
    <row r="1419" spans="1:5" x14ac:dyDescent="0.35">
      <c r="A1419" t="str">
        <f t="shared" si="48"/>
        <v>C:/Users/WThaman/PycharmProjects/usgs/dist/res.volume.1943.lcragage\tcl\tzdata\Africa</v>
      </c>
      <c r="B1419" t="str">
        <f>HYPERLINK("C:/Users/WThaman/PycharmProjects/usgs/dist/res.volume.1943.lcragage\tcl\tzdata\Africa\Malabo", "Malabo")</f>
        <v>Malabo</v>
      </c>
      <c r="D1419">
        <v>173</v>
      </c>
      <c r="E1419" t="s">
        <v>66</v>
      </c>
    </row>
    <row r="1420" spans="1:5" x14ac:dyDescent="0.35">
      <c r="A1420" t="str">
        <f t="shared" si="48"/>
        <v>C:/Users/WThaman/PycharmProjects/usgs/dist/res.volume.1943.lcragage\tcl\tzdata\Africa</v>
      </c>
      <c r="B1420" t="str">
        <f>HYPERLINK("C:/Users/WThaman/PycharmProjects/usgs/dist/res.volume.1943.lcragage\tcl\tzdata\Africa\Maputo", "Maputo")</f>
        <v>Maputo</v>
      </c>
      <c r="D1420">
        <v>143</v>
      </c>
      <c r="E1420" t="s">
        <v>66</v>
      </c>
    </row>
    <row r="1421" spans="1:5" x14ac:dyDescent="0.35">
      <c r="A1421" t="str">
        <f t="shared" si="48"/>
        <v>C:/Users/WThaman/PycharmProjects/usgs/dist/res.volume.1943.lcragage\tcl\tzdata\Africa</v>
      </c>
      <c r="B1421" t="str">
        <f>HYPERLINK("C:/Users/WThaman/PycharmProjects/usgs/dist/res.volume.1943.lcragage\tcl\tzdata\Africa\Maseru", "Maseru")</f>
        <v>Maseru</v>
      </c>
      <c r="D1421">
        <v>194</v>
      </c>
      <c r="E1421" t="s">
        <v>66</v>
      </c>
    </row>
    <row r="1422" spans="1:5" x14ac:dyDescent="0.35">
      <c r="A1422" t="str">
        <f t="shared" si="48"/>
        <v>C:/Users/WThaman/PycharmProjects/usgs/dist/res.volume.1943.lcragage\tcl\tzdata\Africa</v>
      </c>
      <c r="B1422" t="str">
        <f>HYPERLINK("C:/Users/WThaman/PycharmProjects/usgs/dist/res.volume.1943.lcragage\tcl\tzdata\Africa\Mbabane", "Mbabane")</f>
        <v>Mbabane</v>
      </c>
      <c r="D1422">
        <v>195</v>
      </c>
      <c r="E1422" t="s">
        <v>66</v>
      </c>
    </row>
    <row r="1423" spans="1:5" x14ac:dyDescent="0.35">
      <c r="A1423" t="str">
        <f t="shared" si="48"/>
        <v>C:/Users/WThaman/PycharmProjects/usgs/dist/res.volume.1943.lcragage\tcl\tzdata\Africa</v>
      </c>
      <c r="B1423" t="str">
        <f>HYPERLINK("C:/Users/WThaman/PycharmProjects/usgs/dist/res.volume.1943.lcragage\tcl\tzdata\Africa\Mogadishu", "Mogadishu")</f>
        <v>Mogadishu</v>
      </c>
      <c r="D1423">
        <v>182</v>
      </c>
      <c r="E1423" t="s">
        <v>66</v>
      </c>
    </row>
    <row r="1424" spans="1:5" x14ac:dyDescent="0.35">
      <c r="A1424" t="str">
        <f t="shared" si="48"/>
        <v>C:/Users/WThaman/PycharmProjects/usgs/dist/res.volume.1943.lcragage\tcl\tzdata\Africa</v>
      </c>
      <c r="B1424" t="str">
        <f>HYPERLINK("C:/Users/WThaman/PycharmProjects/usgs/dist/res.volume.1943.lcragage\tcl\tzdata\Africa\Monrovia", "Monrovia")</f>
        <v>Monrovia</v>
      </c>
      <c r="D1424">
        <v>200</v>
      </c>
      <c r="E1424" t="s">
        <v>66</v>
      </c>
    </row>
    <row r="1425" spans="1:5" x14ac:dyDescent="0.35">
      <c r="A1425" t="str">
        <f t="shared" si="48"/>
        <v>C:/Users/WThaman/PycharmProjects/usgs/dist/res.volume.1943.lcragage\tcl\tzdata\Africa</v>
      </c>
      <c r="B1425" t="str">
        <f>HYPERLINK("C:/Users/WThaman/PycharmProjects/usgs/dist/res.volume.1943.lcragage\tcl\tzdata\Africa\Nairobi", "Nairobi")</f>
        <v>Nairobi</v>
      </c>
      <c r="D1425">
        <v>234</v>
      </c>
      <c r="E1425" t="s">
        <v>66</v>
      </c>
    </row>
    <row r="1426" spans="1:5" x14ac:dyDescent="0.35">
      <c r="A1426" t="str">
        <f t="shared" si="48"/>
        <v>C:/Users/WThaman/PycharmProjects/usgs/dist/res.volume.1943.lcragage\tcl\tzdata\Africa</v>
      </c>
      <c r="B1426" t="str">
        <f>HYPERLINK("C:/Users/WThaman/PycharmProjects/usgs/dist/res.volume.1943.lcragage\tcl\tzdata\Africa\Ndjamena", "Ndjamena")</f>
        <v>Ndjamena</v>
      </c>
      <c r="D1426">
        <v>200</v>
      </c>
      <c r="E1426" t="s">
        <v>66</v>
      </c>
    </row>
    <row r="1427" spans="1:5" x14ac:dyDescent="0.35">
      <c r="A1427" t="str">
        <f t="shared" si="48"/>
        <v>C:/Users/WThaman/PycharmProjects/usgs/dist/res.volume.1943.lcragage\tcl\tzdata\Africa</v>
      </c>
      <c r="B1427" t="str">
        <f>HYPERLINK("C:/Users/WThaman/PycharmProjects/usgs/dist/res.volume.1943.lcragage\tcl\tzdata\Africa\Niamey", "Niamey")</f>
        <v>Niamey</v>
      </c>
      <c r="D1427">
        <v>173</v>
      </c>
      <c r="E1427" t="s">
        <v>66</v>
      </c>
    </row>
    <row r="1428" spans="1:5" x14ac:dyDescent="0.35">
      <c r="A1428" t="str">
        <f t="shared" si="48"/>
        <v>C:/Users/WThaman/PycharmProjects/usgs/dist/res.volume.1943.lcragage\tcl\tzdata\Africa</v>
      </c>
      <c r="B1428" t="str">
        <f>HYPERLINK("C:/Users/WThaman/PycharmProjects/usgs/dist/res.volume.1943.lcragage\tcl\tzdata\Africa\Nouakchott", "Nouakchott")</f>
        <v>Nouakchott</v>
      </c>
      <c r="D1428">
        <v>183</v>
      </c>
      <c r="E1428" t="s">
        <v>66</v>
      </c>
    </row>
    <row r="1429" spans="1:5" x14ac:dyDescent="0.35">
      <c r="A1429" t="str">
        <f t="shared" si="48"/>
        <v>C:/Users/WThaman/PycharmProjects/usgs/dist/res.volume.1943.lcragage\tcl\tzdata\Africa</v>
      </c>
      <c r="B1429" t="str">
        <f>HYPERLINK("C:/Users/WThaman/PycharmProjects/usgs/dist/res.volume.1943.lcragage\tcl\tzdata\Africa\Ouagadougou", "Ouagadougou")</f>
        <v>Ouagadougou</v>
      </c>
      <c r="D1429">
        <v>184</v>
      </c>
      <c r="E1429" t="s">
        <v>66</v>
      </c>
    </row>
    <row r="1430" spans="1:5" x14ac:dyDescent="0.35">
      <c r="A1430" t="str">
        <f t="shared" si="48"/>
        <v>C:/Users/WThaman/PycharmProjects/usgs/dist/res.volume.1943.lcragage\tcl\tzdata\Africa</v>
      </c>
      <c r="B1430" t="str">
        <f>HYPERLINK("C:/Users/WThaman/PycharmProjects/usgs/dist/res.volume.1943.lcragage\tcl\tzdata\Africa\Porto-Novo", "Porto-Novo")</f>
        <v>Porto-Novo</v>
      </c>
      <c r="D1430">
        <v>177</v>
      </c>
      <c r="E1430" t="s">
        <v>66</v>
      </c>
    </row>
    <row r="1431" spans="1:5" x14ac:dyDescent="0.35">
      <c r="A1431" t="str">
        <f t="shared" si="48"/>
        <v>C:/Users/WThaman/PycharmProjects/usgs/dist/res.volume.1943.lcragage\tcl\tzdata\Africa</v>
      </c>
      <c r="B1431" t="str">
        <f>HYPERLINK("C:/Users/WThaman/PycharmProjects/usgs/dist/res.volume.1943.lcragage\tcl\tzdata\Africa\Sao_Tome", "Sao_Tome")</f>
        <v>Sao_Tome</v>
      </c>
      <c r="D1431">
        <v>181</v>
      </c>
      <c r="E1431" t="s">
        <v>66</v>
      </c>
    </row>
    <row r="1432" spans="1:5" x14ac:dyDescent="0.35">
      <c r="A1432" t="str">
        <f t="shared" si="48"/>
        <v>C:/Users/WThaman/PycharmProjects/usgs/dist/res.volume.1943.lcragage\tcl\tzdata\Africa</v>
      </c>
      <c r="B1432" t="str">
        <f>HYPERLINK("C:/Users/WThaman/PycharmProjects/usgs/dist/res.volume.1943.lcragage\tcl\tzdata\Africa\Timbuktu", "Timbuktu")</f>
        <v>Timbuktu</v>
      </c>
      <c r="D1432">
        <v>181</v>
      </c>
      <c r="E1432" t="s">
        <v>66</v>
      </c>
    </row>
    <row r="1433" spans="1:5" x14ac:dyDescent="0.35">
      <c r="A1433" t="str">
        <f t="shared" si="48"/>
        <v>C:/Users/WThaman/PycharmProjects/usgs/dist/res.volume.1943.lcragage\tcl\tzdata\Africa</v>
      </c>
      <c r="B1433" t="str">
        <f>HYPERLINK("C:/Users/WThaman/PycharmProjects/usgs/dist/res.volume.1943.lcragage\tcl\tzdata\Africa\Tripoli", "Tripoli")</f>
        <v>Tripoli</v>
      </c>
      <c r="D1433">
        <v>920</v>
      </c>
      <c r="E1433" t="s">
        <v>66</v>
      </c>
    </row>
    <row r="1434" spans="1:5" x14ac:dyDescent="0.35">
      <c r="A1434" t="str">
        <f t="shared" si="48"/>
        <v>C:/Users/WThaman/PycharmProjects/usgs/dist/res.volume.1943.lcragage\tcl\tzdata\Africa</v>
      </c>
      <c r="B1434" t="str">
        <f>HYPERLINK("C:/Users/WThaman/PycharmProjects/usgs/dist/res.volume.1943.lcragage\tcl\tzdata\Africa\Tunis", "Tunis")</f>
        <v>Tunis</v>
      </c>
      <c r="D1434">
        <v>1072</v>
      </c>
      <c r="E1434" t="s">
        <v>66</v>
      </c>
    </row>
    <row r="1435" spans="1:5" x14ac:dyDescent="0.35">
      <c r="A1435" t="str">
        <f t="shared" si="48"/>
        <v>C:/Users/WThaman/PycharmProjects/usgs/dist/res.volume.1943.lcragage\tcl\tzdata\Africa</v>
      </c>
      <c r="B1435" t="str">
        <f>HYPERLINK("C:/Users/WThaman/PycharmProjects/usgs/dist/res.volume.1943.lcragage\tcl\tzdata\Africa\Windhoek", "Windhoek")</f>
        <v>Windhoek</v>
      </c>
      <c r="D1435">
        <v>6288</v>
      </c>
      <c r="E1435" t="s">
        <v>66</v>
      </c>
    </row>
    <row r="1436" spans="1:5" x14ac:dyDescent="0.35">
      <c r="A1436" t="str">
        <f t="shared" ref="A1436:A1467" si="49">HYPERLINK("C:/Users/WThaman/PycharmProjects/usgs/dist/res.volume.1943.lcragage\tcl\tzdata\America")</f>
        <v>C:/Users/WThaman/PycharmProjects/usgs/dist/res.volume.1943.lcragage\tcl\tzdata\America</v>
      </c>
      <c r="B1436" t="str">
        <f>HYPERLINK("C:/Users/WThaman/PycharmProjects/usgs/dist/res.volume.1943.lcragage\tcl\tzdata\America\Adak", "Adak")</f>
        <v>Adak</v>
      </c>
      <c r="D1436">
        <v>8171</v>
      </c>
      <c r="E1436" t="s">
        <v>66</v>
      </c>
    </row>
    <row r="1437" spans="1:5" x14ac:dyDescent="0.35">
      <c r="A1437" t="str">
        <f t="shared" si="49"/>
        <v>C:/Users/WThaman/PycharmProjects/usgs/dist/res.volume.1943.lcragage\tcl\tzdata\America</v>
      </c>
      <c r="B1437" t="str">
        <f>HYPERLINK("C:/Users/WThaman/PycharmProjects/usgs/dist/res.volume.1943.lcragage\tcl\tzdata\America\Anchorage", "Anchorage")</f>
        <v>Anchorage</v>
      </c>
      <c r="D1437">
        <v>8444</v>
      </c>
      <c r="E1437" t="s">
        <v>66</v>
      </c>
    </row>
    <row r="1438" spans="1:5" x14ac:dyDescent="0.35">
      <c r="A1438" t="str">
        <f t="shared" si="49"/>
        <v>C:/Users/WThaman/PycharmProjects/usgs/dist/res.volume.1943.lcragage\tcl\tzdata\America</v>
      </c>
      <c r="B1438" t="str">
        <f>HYPERLINK("C:/Users/WThaman/PycharmProjects/usgs/dist/res.volume.1943.lcragage\tcl\tzdata\America\Anguilla", "Anguilla")</f>
        <v>Anguilla</v>
      </c>
      <c r="D1438">
        <v>203</v>
      </c>
      <c r="E1438" t="s">
        <v>66</v>
      </c>
    </row>
    <row r="1439" spans="1:5" x14ac:dyDescent="0.35">
      <c r="A1439" t="str">
        <f t="shared" si="49"/>
        <v>C:/Users/WThaman/PycharmProjects/usgs/dist/res.volume.1943.lcragage\tcl\tzdata\America</v>
      </c>
      <c r="B1439" t="str">
        <f>HYPERLINK("C:/Users/WThaman/PycharmProjects/usgs/dist/res.volume.1943.lcragage\tcl\tzdata\America\Antigua", "Antigua")</f>
        <v>Antigua</v>
      </c>
      <c r="D1439">
        <v>202</v>
      </c>
      <c r="E1439" t="s">
        <v>66</v>
      </c>
    </row>
    <row r="1440" spans="1:5" x14ac:dyDescent="0.35">
      <c r="A1440" t="str">
        <f t="shared" si="49"/>
        <v>C:/Users/WThaman/PycharmProjects/usgs/dist/res.volume.1943.lcragage\tcl\tzdata\America</v>
      </c>
      <c r="B1440" t="str">
        <f>HYPERLINK("C:/Users/WThaman/PycharmProjects/usgs/dist/res.volume.1943.lcragage\tcl\tzdata\America\Araguaina", "Araguaina")</f>
        <v>Araguaina</v>
      </c>
      <c r="D1440">
        <v>1747</v>
      </c>
      <c r="E1440" t="s">
        <v>66</v>
      </c>
    </row>
    <row r="1441" spans="1:5" x14ac:dyDescent="0.35">
      <c r="A1441" t="str">
        <f t="shared" si="49"/>
        <v>C:/Users/WThaman/PycharmProjects/usgs/dist/res.volume.1943.lcragage\tcl\tzdata\America</v>
      </c>
      <c r="B1441" t="str">
        <f>HYPERLINK("C:/Users/WThaman/PycharmProjects/usgs/dist/res.volume.1943.lcragage\tcl\tzdata\America\Aruba", "Aruba")</f>
        <v>Aruba</v>
      </c>
      <c r="D1441">
        <v>182</v>
      </c>
      <c r="E1441" t="s">
        <v>66</v>
      </c>
    </row>
    <row r="1442" spans="1:5" x14ac:dyDescent="0.35">
      <c r="A1442" t="str">
        <f t="shared" si="49"/>
        <v>C:/Users/WThaman/PycharmProjects/usgs/dist/res.volume.1943.lcragage\tcl\tzdata\America</v>
      </c>
      <c r="B1442" t="str">
        <f>HYPERLINK("C:/Users/WThaman/PycharmProjects/usgs/dist/res.volume.1943.lcragage\tcl\tzdata\America\Asuncion", "Asuncion")</f>
        <v>Asuncion</v>
      </c>
      <c r="D1442">
        <v>7810</v>
      </c>
      <c r="E1442" t="s">
        <v>66</v>
      </c>
    </row>
    <row r="1443" spans="1:5" x14ac:dyDescent="0.35">
      <c r="A1443" t="str">
        <f t="shared" si="49"/>
        <v>C:/Users/WThaman/PycharmProjects/usgs/dist/res.volume.1943.lcragage\tcl\tzdata\America</v>
      </c>
      <c r="B1443" t="str">
        <f>HYPERLINK("C:/Users/WThaman/PycharmProjects/usgs/dist/res.volume.1943.lcragage\tcl\tzdata\America\Atikokan", "Atikokan")</f>
        <v>Atikokan</v>
      </c>
      <c r="D1443">
        <v>332</v>
      </c>
      <c r="E1443" t="s">
        <v>66</v>
      </c>
    </row>
    <row r="1444" spans="1:5" x14ac:dyDescent="0.35">
      <c r="A1444" t="str">
        <f t="shared" si="49"/>
        <v>C:/Users/WThaman/PycharmProjects/usgs/dist/res.volume.1943.lcragage\tcl\tzdata\America</v>
      </c>
      <c r="B1444" t="str">
        <f>HYPERLINK("C:/Users/WThaman/PycharmProjects/usgs/dist/res.volume.1943.lcragage\tcl\tzdata\America\Atka", "Atka")</f>
        <v>Atka</v>
      </c>
      <c r="D1444">
        <v>172</v>
      </c>
      <c r="E1444" t="s">
        <v>66</v>
      </c>
    </row>
    <row r="1445" spans="1:5" x14ac:dyDescent="0.35">
      <c r="A1445" t="str">
        <f t="shared" si="49"/>
        <v>C:/Users/WThaman/PycharmProjects/usgs/dist/res.volume.1943.lcragage\tcl\tzdata\America</v>
      </c>
      <c r="B1445" t="str">
        <f>HYPERLINK("C:/Users/WThaman/PycharmProjects/usgs/dist/res.volume.1943.lcragage\tcl\tzdata\America\Bahia", "Bahia")</f>
        <v>Bahia</v>
      </c>
      <c r="D1445">
        <v>1974</v>
      </c>
      <c r="E1445" t="s">
        <v>66</v>
      </c>
    </row>
    <row r="1446" spans="1:5" x14ac:dyDescent="0.35">
      <c r="A1446" t="str">
        <f t="shared" si="49"/>
        <v>C:/Users/WThaman/PycharmProjects/usgs/dist/res.volume.1943.lcragage\tcl\tzdata\America</v>
      </c>
      <c r="B1446" t="str">
        <f>HYPERLINK("C:/Users/WThaman/PycharmProjects/usgs/dist/res.volume.1943.lcragage\tcl\tzdata\America\Bahia_Banderas", "Bahia_Banderas")</f>
        <v>Bahia_Banderas</v>
      </c>
      <c r="D1446">
        <v>6625</v>
      </c>
      <c r="E1446" t="s">
        <v>66</v>
      </c>
    </row>
    <row r="1447" spans="1:5" x14ac:dyDescent="0.35">
      <c r="A1447" t="str">
        <f t="shared" si="49"/>
        <v>C:/Users/WThaman/PycharmProjects/usgs/dist/res.volume.1943.lcragage\tcl\tzdata\America</v>
      </c>
      <c r="B1447" t="str">
        <f>HYPERLINK("C:/Users/WThaman/PycharmProjects/usgs/dist/res.volume.1943.lcragage\tcl\tzdata\America\Barbados", "Barbados")</f>
        <v>Barbados</v>
      </c>
      <c r="D1447">
        <v>413</v>
      </c>
      <c r="E1447" t="s">
        <v>66</v>
      </c>
    </row>
    <row r="1448" spans="1:5" x14ac:dyDescent="0.35">
      <c r="A1448" t="str">
        <f t="shared" si="49"/>
        <v>C:/Users/WThaman/PycharmProjects/usgs/dist/res.volume.1943.lcragage\tcl\tzdata\America</v>
      </c>
      <c r="B1448" t="str">
        <f>HYPERLINK("C:/Users/WThaman/PycharmProjects/usgs/dist/res.volume.1943.lcragage\tcl\tzdata\America\Belem", "Belem")</f>
        <v>Belem</v>
      </c>
      <c r="D1448">
        <v>1010</v>
      </c>
      <c r="E1448" t="s">
        <v>66</v>
      </c>
    </row>
    <row r="1449" spans="1:5" x14ac:dyDescent="0.35">
      <c r="A1449" t="str">
        <f t="shared" si="49"/>
        <v>C:/Users/WThaman/PycharmProjects/usgs/dist/res.volume.1943.lcragage\tcl\tzdata\America</v>
      </c>
      <c r="B1449" t="str">
        <f>HYPERLINK("C:/Users/WThaman/PycharmProjects/usgs/dist/res.volume.1943.lcragage\tcl\tzdata\America\Belize", "Belize")</f>
        <v>Belize</v>
      </c>
      <c r="D1449">
        <v>1829</v>
      </c>
      <c r="E1449" t="s">
        <v>66</v>
      </c>
    </row>
    <row r="1450" spans="1:5" x14ac:dyDescent="0.35">
      <c r="A1450" t="str">
        <f t="shared" si="49"/>
        <v>C:/Users/WThaman/PycharmProjects/usgs/dist/res.volume.1943.lcragage\tcl\tzdata\America</v>
      </c>
      <c r="B1450" t="str">
        <f>HYPERLINK("C:/Users/WThaman/PycharmProjects/usgs/dist/res.volume.1943.lcragage\tcl\tzdata\America\Blanc-Sablon", "Blanc-Sablon")</f>
        <v>Blanc-Sablon</v>
      </c>
      <c r="D1450">
        <v>331</v>
      </c>
      <c r="E1450" t="s">
        <v>66</v>
      </c>
    </row>
    <row r="1451" spans="1:5" x14ac:dyDescent="0.35">
      <c r="A1451" t="str">
        <f t="shared" si="49"/>
        <v>C:/Users/WThaman/PycharmProjects/usgs/dist/res.volume.1943.lcragage\tcl\tzdata\America</v>
      </c>
      <c r="B1451" t="str">
        <f>HYPERLINK("C:/Users/WThaman/PycharmProjects/usgs/dist/res.volume.1943.lcragage\tcl\tzdata\America\Boa_Vista", "Boa_Vista")</f>
        <v>Boa_Vista</v>
      </c>
      <c r="D1451">
        <v>1175</v>
      </c>
      <c r="E1451" t="s">
        <v>66</v>
      </c>
    </row>
    <row r="1452" spans="1:5" x14ac:dyDescent="0.35">
      <c r="A1452" t="str">
        <f t="shared" si="49"/>
        <v>C:/Users/WThaman/PycharmProjects/usgs/dist/res.volume.1943.lcragage\tcl\tzdata\America</v>
      </c>
      <c r="B1452" t="str">
        <f>HYPERLINK("C:/Users/WThaman/PycharmProjects/usgs/dist/res.volume.1943.lcragage\tcl\tzdata\America\Bogota", "Bogota")</f>
        <v>Bogota</v>
      </c>
      <c r="D1452">
        <v>238</v>
      </c>
      <c r="E1452" t="s">
        <v>66</v>
      </c>
    </row>
    <row r="1453" spans="1:5" x14ac:dyDescent="0.35">
      <c r="A1453" t="str">
        <f t="shared" si="49"/>
        <v>C:/Users/WThaman/PycharmProjects/usgs/dist/res.volume.1943.lcragage\tcl\tzdata\America</v>
      </c>
      <c r="B1453" t="str">
        <f>HYPERLINK("C:/Users/WThaman/PycharmProjects/usgs/dist/res.volume.1943.lcragage\tcl\tzdata\America\Boise", "Boise")</f>
        <v>Boise</v>
      </c>
      <c r="D1453">
        <v>8324</v>
      </c>
      <c r="E1453" t="s">
        <v>66</v>
      </c>
    </row>
    <row r="1454" spans="1:5" x14ac:dyDescent="0.35">
      <c r="A1454" t="str">
        <f t="shared" si="49"/>
        <v>C:/Users/WThaman/PycharmProjects/usgs/dist/res.volume.1943.lcragage\tcl\tzdata\America</v>
      </c>
      <c r="B1454" t="str">
        <f>HYPERLINK("C:/Users/WThaman/PycharmProjects/usgs/dist/res.volume.1943.lcragage\tcl\tzdata\America\Buenos_Aires", "Buenos_Aires")</f>
        <v>Buenos_Aires</v>
      </c>
      <c r="D1454">
        <v>234</v>
      </c>
      <c r="E1454" t="s">
        <v>66</v>
      </c>
    </row>
    <row r="1455" spans="1:5" x14ac:dyDescent="0.35">
      <c r="A1455" t="str">
        <f t="shared" si="49"/>
        <v>C:/Users/WThaman/PycharmProjects/usgs/dist/res.volume.1943.lcragage\tcl\tzdata\America</v>
      </c>
      <c r="B1455" t="str">
        <f>HYPERLINK("C:/Users/WThaman/PycharmProjects/usgs/dist/res.volume.1943.lcragage\tcl\tzdata\America\Cambridge_Bay", "Cambridge_Bay")</f>
        <v>Cambridge_Bay</v>
      </c>
      <c r="D1455">
        <v>7487</v>
      </c>
      <c r="E1455" t="s">
        <v>66</v>
      </c>
    </row>
    <row r="1456" spans="1:5" x14ac:dyDescent="0.35">
      <c r="A1456" t="str">
        <f t="shared" si="49"/>
        <v>C:/Users/WThaman/PycharmProjects/usgs/dist/res.volume.1943.lcragage\tcl\tzdata\America</v>
      </c>
      <c r="B1456" t="str">
        <f>HYPERLINK("C:/Users/WThaman/PycharmProjects/usgs/dist/res.volume.1943.lcragage\tcl\tzdata\America\Campo_Grande", "Campo_Grande")</f>
        <v>Campo_Grande</v>
      </c>
      <c r="D1456">
        <v>7778</v>
      </c>
      <c r="E1456" t="s">
        <v>66</v>
      </c>
    </row>
    <row r="1457" spans="1:5" x14ac:dyDescent="0.35">
      <c r="A1457" t="str">
        <f t="shared" si="49"/>
        <v>C:/Users/WThaman/PycharmProjects/usgs/dist/res.volume.1943.lcragage\tcl\tzdata\America</v>
      </c>
      <c r="B1457" t="str">
        <f>HYPERLINK("C:/Users/WThaman/PycharmProjects/usgs/dist/res.volume.1943.lcragage\tcl\tzdata\America\Cancun", "Cancun")</f>
        <v>Cancun</v>
      </c>
      <c r="D1457">
        <v>1365</v>
      </c>
      <c r="E1457" t="s">
        <v>66</v>
      </c>
    </row>
    <row r="1458" spans="1:5" x14ac:dyDescent="0.35">
      <c r="A1458" t="str">
        <f t="shared" si="49"/>
        <v>C:/Users/WThaman/PycharmProjects/usgs/dist/res.volume.1943.lcragage\tcl\tzdata\America</v>
      </c>
      <c r="B1458" t="str">
        <f>HYPERLINK("C:/Users/WThaman/PycharmProjects/usgs/dist/res.volume.1943.lcragage\tcl\tzdata\America\Caracas", "Caracas")</f>
        <v>Caracas</v>
      </c>
      <c r="D1458">
        <v>270</v>
      </c>
      <c r="E1458" t="s">
        <v>66</v>
      </c>
    </row>
    <row r="1459" spans="1:5" x14ac:dyDescent="0.35">
      <c r="A1459" t="str">
        <f t="shared" si="49"/>
        <v>C:/Users/WThaman/PycharmProjects/usgs/dist/res.volume.1943.lcragage\tcl\tzdata\America</v>
      </c>
      <c r="B1459" t="str">
        <f>HYPERLINK("C:/Users/WThaman/PycharmProjects/usgs/dist/res.volume.1943.lcragage\tcl\tzdata\America\Catamarca", "Catamarca")</f>
        <v>Catamarca</v>
      </c>
      <c r="D1459">
        <v>222</v>
      </c>
      <c r="E1459" t="s">
        <v>66</v>
      </c>
    </row>
    <row r="1460" spans="1:5" x14ac:dyDescent="0.35">
      <c r="A1460" t="str">
        <f t="shared" si="49"/>
        <v>C:/Users/WThaman/PycharmProjects/usgs/dist/res.volume.1943.lcragage\tcl\tzdata\America</v>
      </c>
      <c r="B1460" t="str">
        <f>HYPERLINK("C:/Users/WThaman/PycharmProjects/usgs/dist/res.volume.1943.lcragage\tcl\tzdata\America\Cayenne", "Cayenne")</f>
        <v>Cayenne</v>
      </c>
      <c r="D1460">
        <v>178</v>
      </c>
      <c r="E1460" t="s">
        <v>66</v>
      </c>
    </row>
    <row r="1461" spans="1:5" x14ac:dyDescent="0.35">
      <c r="A1461" t="str">
        <f t="shared" si="49"/>
        <v>C:/Users/WThaman/PycharmProjects/usgs/dist/res.volume.1943.lcragage\tcl\tzdata\America</v>
      </c>
      <c r="B1461" t="str">
        <f>HYPERLINK("C:/Users/WThaman/PycharmProjects/usgs/dist/res.volume.1943.lcragage\tcl\tzdata\America\Cayman", "Cayman")</f>
        <v>Cayman</v>
      </c>
      <c r="D1461">
        <v>180</v>
      </c>
      <c r="E1461" t="s">
        <v>66</v>
      </c>
    </row>
    <row r="1462" spans="1:5" x14ac:dyDescent="0.35">
      <c r="A1462" t="str">
        <f t="shared" si="49"/>
        <v>C:/Users/WThaman/PycharmProjects/usgs/dist/res.volume.1943.lcragage\tcl\tzdata\America</v>
      </c>
      <c r="B1462" t="str">
        <f>HYPERLINK("C:/Users/WThaman/PycharmProjects/usgs/dist/res.volume.1943.lcragage\tcl\tzdata\America\Chicago", "Chicago")</f>
        <v>Chicago</v>
      </c>
      <c r="D1462">
        <v>11003</v>
      </c>
      <c r="E1462" t="s">
        <v>66</v>
      </c>
    </row>
    <row r="1463" spans="1:5" x14ac:dyDescent="0.35">
      <c r="A1463" t="str">
        <f t="shared" si="49"/>
        <v>C:/Users/WThaman/PycharmProjects/usgs/dist/res.volume.1943.lcragage\tcl\tzdata\America</v>
      </c>
      <c r="B1463" t="str">
        <f>HYPERLINK("C:/Users/WThaman/PycharmProjects/usgs/dist/res.volume.1943.lcragage\tcl\tzdata\America\Chihuahua", "Chihuahua")</f>
        <v>Chihuahua</v>
      </c>
      <c r="D1463">
        <v>6593</v>
      </c>
      <c r="E1463" t="s">
        <v>66</v>
      </c>
    </row>
    <row r="1464" spans="1:5" x14ac:dyDescent="0.35">
      <c r="A1464" t="str">
        <f t="shared" si="49"/>
        <v>C:/Users/WThaman/PycharmProjects/usgs/dist/res.volume.1943.lcragage\tcl\tzdata\America</v>
      </c>
      <c r="B1464" t="str">
        <f>HYPERLINK("C:/Users/WThaman/PycharmProjects/usgs/dist/res.volume.1943.lcragage\tcl\tzdata\America\Coral_Harbour", "Coral_Harbour")</f>
        <v>Coral_Harbour</v>
      </c>
      <c r="D1464">
        <v>193</v>
      </c>
      <c r="E1464" t="s">
        <v>66</v>
      </c>
    </row>
    <row r="1465" spans="1:5" x14ac:dyDescent="0.35">
      <c r="A1465" t="str">
        <f t="shared" si="49"/>
        <v>C:/Users/WThaman/PycharmProjects/usgs/dist/res.volume.1943.lcragage\tcl\tzdata\America</v>
      </c>
      <c r="B1465" t="str">
        <f>HYPERLINK("C:/Users/WThaman/PycharmProjects/usgs/dist/res.volume.1943.lcragage\tcl\tzdata\America\Cordoba", "Cordoba")</f>
        <v>Cordoba</v>
      </c>
      <c r="D1465">
        <v>214</v>
      </c>
      <c r="E1465" t="s">
        <v>66</v>
      </c>
    </row>
    <row r="1466" spans="1:5" x14ac:dyDescent="0.35">
      <c r="A1466" t="str">
        <f t="shared" si="49"/>
        <v>C:/Users/WThaman/PycharmProjects/usgs/dist/res.volume.1943.lcragage\tcl\tzdata\America</v>
      </c>
      <c r="B1466" t="str">
        <f>HYPERLINK("C:/Users/WThaman/PycharmProjects/usgs/dist/res.volume.1943.lcragage\tcl\tzdata\America\Costa_Rica", "Costa_Rica")</f>
        <v>Costa_Rica</v>
      </c>
      <c r="D1466">
        <v>416</v>
      </c>
      <c r="E1466" t="s">
        <v>66</v>
      </c>
    </row>
    <row r="1467" spans="1:5" x14ac:dyDescent="0.35">
      <c r="A1467" t="str">
        <f t="shared" si="49"/>
        <v>C:/Users/WThaman/PycharmProjects/usgs/dist/res.volume.1943.lcragage\tcl\tzdata\America</v>
      </c>
      <c r="B1467" t="str">
        <f>HYPERLINK("C:/Users/WThaman/PycharmProjects/usgs/dist/res.volume.1943.lcragage\tcl\tzdata\America\Creston", "Creston")</f>
        <v>Creston</v>
      </c>
      <c r="D1467">
        <v>211</v>
      </c>
      <c r="E1467" t="s">
        <v>66</v>
      </c>
    </row>
    <row r="1468" spans="1:5" x14ac:dyDescent="0.35">
      <c r="A1468" t="str">
        <f t="shared" ref="A1468:A1499" si="50">HYPERLINK("C:/Users/WThaman/PycharmProjects/usgs/dist/res.volume.1943.lcragage\tcl\tzdata\America")</f>
        <v>C:/Users/WThaman/PycharmProjects/usgs/dist/res.volume.1943.lcragage\tcl\tzdata\America</v>
      </c>
      <c r="B1468" t="str">
        <f>HYPERLINK("C:/Users/WThaman/PycharmProjects/usgs/dist/res.volume.1943.lcragage\tcl\tzdata\America\Cuiaba", "Cuiaba")</f>
        <v>Cuiaba</v>
      </c>
      <c r="D1468">
        <v>7771</v>
      </c>
      <c r="E1468" t="s">
        <v>66</v>
      </c>
    </row>
    <row r="1469" spans="1:5" x14ac:dyDescent="0.35">
      <c r="A1469" t="str">
        <f t="shared" si="50"/>
        <v>C:/Users/WThaman/PycharmProjects/usgs/dist/res.volume.1943.lcragage\tcl\tzdata\America</v>
      </c>
      <c r="B1469" t="str">
        <f>HYPERLINK("C:/Users/WThaman/PycharmProjects/usgs/dist/res.volume.1943.lcragage\tcl\tzdata\America\Curacao", "Curacao")</f>
        <v>Curacao</v>
      </c>
      <c r="D1469">
        <v>179</v>
      </c>
      <c r="E1469" t="s">
        <v>66</v>
      </c>
    </row>
    <row r="1470" spans="1:5" x14ac:dyDescent="0.35">
      <c r="A1470" t="str">
        <f t="shared" si="50"/>
        <v>C:/Users/WThaman/PycharmProjects/usgs/dist/res.volume.1943.lcragage\tcl\tzdata\America</v>
      </c>
      <c r="B1470" t="str">
        <f>HYPERLINK("C:/Users/WThaman/PycharmProjects/usgs/dist/res.volume.1943.lcragage\tcl\tzdata\America\Danmarkshavn", "Danmarkshavn")</f>
        <v>Danmarkshavn</v>
      </c>
      <c r="D1470">
        <v>1105</v>
      </c>
      <c r="E1470" t="s">
        <v>66</v>
      </c>
    </row>
    <row r="1471" spans="1:5" x14ac:dyDescent="0.35">
      <c r="A1471" t="str">
        <f t="shared" si="50"/>
        <v>C:/Users/WThaman/PycharmProjects/usgs/dist/res.volume.1943.lcragage\tcl\tzdata\America</v>
      </c>
      <c r="B1471" t="str">
        <f>HYPERLINK("C:/Users/WThaman/PycharmProjects/usgs/dist/res.volume.1943.lcragage\tcl\tzdata\America\Dawson", "Dawson")</f>
        <v>Dawson</v>
      </c>
      <c r="D1471">
        <v>7609</v>
      </c>
      <c r="E1471" t="s">
        <v>66</v>
      </c>
    </row>
    <row r="1472" spans="1:5" x14ac:dyDescent="0.35">
      <c r="A1472" t="str">
        <f t="shared" si="50"/>
        <v>C:/Users/WThaman/PycharmProjects/usgs/dist/res.volume.1943.lcragage\tcl\tzdata\America</v>
      </c>
      <c r="B1472" t="str">
        <f>HYPERLINK("C:/Users/WThaman/PycharmProjects/usgs/dist/res.volume.1943.lcragage\tcl\tzdata\America\Dawson_Creek", "Dawson_Creek")</f>
        <v>Dawson_Creek</v>
      </c>
      <c r="D1472">
        <v>1876</v>
      </c>
      <c r="E1472" t="s">
        <v>66</v>
      </c>
    </row>
    <row r="1473" spans="1:5" x14ac:dyDescent="0.35">
      <c r="A1473" t="str">
        <f t="shared" si="50"/>
        <v>C:/Users/WThaman/PycharmProjects/usgs/dist/res.volume.1943.lcragage\tcl\tzdata\America</v>
      </c>
      <c r="B1473" t="str">
        <f>HYPERLINK("C:/Users/WThaman/PycharmProjects/usgs/dist/res.volume.1943.lcragage\tcl\tzdata\America\Denver", "Denver")</f>
        <v>Denver</v>
      </c>
      <c r="D1473">
        <v>8629</v>
      </c>
      <c r="E1473" t="s">
        <v>66</v>
      </c>
    </row>
    <row r="1474" spans="1:5" x14ac:dyDescent="0.35">
      <c r="A1474" t="str">
        <f t="shared" si="50"/>
        <v>C:/Users/WThaman/PycharmProjects/usgs/dist/res.volume.1943.lcragage\tcl\tzdata\America</v>
      </c>
      <c r="B1474" t="str">
        <f>HYPERLINK("C:/Users/WThaman/PycharmProjects/usgs/dist/res.volume.1943.lcragage\tcl\tzdata\America\Detroit", "Detroit")</f>
        <v>Detroit</v>
      </c>
      <c r="D1474">
        <v>8068</v>
      </c>
      <c r="E1474" t="s">
        <v>66</v>
      </c>
    </row>
    <row r="1475" spans="1:5" x14ac:dyDescent="0.35">
      <c r="A1475" t="str">
        <f t="shared" si="50"/>
        <v>C:/Users/WThaman/PycharmProjects/usgs/dist/res.volume.1943.lcragage\tcl\tzdata\America</v>
      </c>
      <c r="B1475" t="str">
        <f>HYPERLINK("C:/Users/WThaman/PycharmProjects/usgs/dist/res.volume.1943.lcragage\tcl\tzdata\America\Dominica", "Dominica")</f>
        <v>Dominica</v>
      </c>
      <c r="D1475">
        <v>203</v>
      </c>
      <c r="E1475" t="s">
        <v>66</v>
      </c>
    </row>
    <row r="1476" spans="1:5" x14ac:dyDescent="0.35">
      <c r="A1476" t="str">
        <f t="shared" si="50"/>
        <v>C:/Users/WThaman/PycharmProjects/usgs/dist/res.volume.1943.lcragage\tcl\tzdata\America</v>
      </c>
      <c r="B1476" t="str">
        <f>HYPERLINK("C:/Users/WThaman/PycharmProjects/usgs/dist/res.volume.1943.lcragage\tcl\tzdata\America\Edmonton", "Edmonton")</f>
        <v>Edmonton</v>
      </c>
      <c r="D1476">
        <v>8435</v>
      </c>
      <c r="E1476" t="s">
        <v>66</v>
      </c>
    </row>
    <row r="1477" spans="1:5" x14ac:dyDescent="0.35">
      <c r="A1477" t="str">
        <f t="shared" si="50"/>
        <v>C:/Users/WThaman/PycharmProjects/usgs/dist/res.volume.1943.lcragage\tcl\tzdata\America</v>
      </c>
      <c r="B1477" t="str">
        <f>HYPERLINK("C:/Users/WThaman/PycharmProjects/usgs/dist/res.volume.1943.lcragage\tcl\tzdata\America\Eirunepe", "Eirunepe")</f>
        <v>Eirunepe</v>
      </c>
      <c r="D1477">
        <v>1204</v>
      </c>
      <c r="E1477" t="s">
        <v>66</v>
      </c>
    </row>
    <row r="1478" spans="1:5" x14ac:dyDescent="0.35">
      <c r="A1478" t="str">
        <f t="shared" si="50"/>
        <v>C:/Users/WThaman/PycharmProjects/usgs/dist/res.volume.1943.lcragage\tcl\tzdata\America</v>
      </c>
      <c r="B1478" t="str">
        <f>HYPERLINK("C:/Users/WThaman/PycharmProjects/usgs/dist/res.volume.1943.lcragage\tcl\tzdata\America\El_Salvador", "El_Salvador")</f>
        <v>El_Salvador</v>
      </c>
      <c r="D1478">
        <v>269</v>
      </c>
      <c r="E1478" t="s">
        <v>66</v>
      </c>
    </row>
    <row r="1479" spans="1:5" x14ac:dyDescent="0.35">
      <c r="A1479" t="str">
        <f t="shared" si="50"/>
        <v>C:/Users/WThaman/PycharmProjects/usgs/dist/res.volume.1943.lcragage\tcl\tzdata\America</v>
      </c>
      <c r="B1479" t="str">
        <f>HYPERLINK("C:/Users/WThaman/PycharmProjects/usgs/dist/res.volume.1943.lcragage\tcl\tzdata\America\Ensenada", "Ensenada")</f>
        <v>Ensenada</v>
      </c>
      <c r="D1479">
        <v>185</v>
      </c>
      <c r="E1479" t="s">
        <v>66</v>
      </c>
    </row>
    <row r="1480" spans="1:5" x14ac:dyDescent="0.35">
      <c r="A1480" t="str">
        <f t="shared" si="50"/>
        <v>C:/Users/WThaman/PycharmProjects/usgs/dist/res.volume.1943.lcragage\tcl\tzdata\America</v>
      </c>
      <c r="B1480" t="str">
        <f>HYPERLINK("C:/Users/WThaman/PycharmProjects/usgs/dist/res.volume.1943.lcragage\tcl\tzdata\America\Fortaleza", "Fortaleza")</f>
        <v>Fortaleza</v>
      </c>
      <c r="D1480">
        <v>1394</v>
      </c>
      <c r="E1480" t="s">
        <v>66</v>
      </c>
    </row>
    <row r="1481" spans="1:5" x14ac:dyDescent="0.35">
      <c r="A1481" t="str">
        <f t="shared" si="50"/>
        <v>C:/Users/WThaman/PycharmProjects/usgs/dist/res.volume.1943.lcragage\tcl\tzdata\America</v>
      </c>
      <c r="B1481" t="str">
        <f>HYPERLINK("C:/Users/WThaman/PycharmProjects/usgs/dist/res.volume.1943.lcragage\tcl\tzdata\America\Fort_Nelson", "Fort_Nelson")</f>
        <v>Fort_Nelson</v>
      </c>
      <c r="D1481">
        <v>4427</v>
      </c>
      <c r="E1481" t="s">
        <v>66</v>
      </c>
    </row>
    <row r="1482" spans="1:5" x14ac:dyDescent="0.35">
      <c r="A1482" t="str">
        <f t="shared" si="50"/>
        <v>C:/Users/WThaman/PycharmProjects/usgs/dist/res.volume.1943.lcragage\tcl\tzdata\America</v>
      </c>
      <c r="B1482" t="str">
        <f>HYPERLINK("C:/Users/WThaman/PycharmProjects/usgs/dist/res.volume.1943.lcragage\tcl\tzdata\America\Fort_Wayne", "Fort_Wayne")</f>
        <v>Fort_Wayne</v>
      </c>
      <c r="D1482">
        <v>226</v>
      </c>
      <c r="E1482" t="s">
        <v>66</v>
      </c>
    </row>
    <row r="1483" spans="1:5" x14ac:dyDescent="0.35">
      <c r="A1483" t="str">
        <f t="shared" si="50"/>
        <v>C:/Users/WThaman/PycharmProjects/usgs/dist/res.volume.1943.lcragage\tcl\tzdata\America</v>
      </c>
      <c r="B1483" t="str">
        <f>HYPERLINK("C:/Users/WThaman/PycharmProjects/usgs/dist/res.volume.1943.lcragage\tcl\tzdata\America\Glace_Bay", "Glace_Bay")</f>
        <v>Glace_Bay</v>
      </c>
      <c r="D1483">
        <v>8099</v>
      </c>
      <c r="E1483" t="s">
        <v>66</v>
      </c>
    </row>
    <row r="1484" spans="1:5" x14ac:dyDescent="0.35">
      <c r="A1484" t="str">
        <f t="shared" si="50"/>
        <v>C:/Users/WThaman/PycharmProjects/usgs/dist/res.volume.1943.lcragage\tcl\tzdata\America</v>
      </c>
      <c r="B1484" t="str">
        <f>HYPERLINK("C:/Users/WThaman/PycharmProjects/usgs/dist/res.volume.1943.lcragage\tcl\tzdata\America\Godthab", "Godthab")</f>
        <v>Godthab</v>
      </c>
      <c r="D1484">
        <v>7306</v>
      </c>
      <c r="E1484" t="s">
        <v>66</v>
      </c>
    </row>
    <row r="1485" spans="1:5" x14ac:dyDescent="0.35">
      <c r="A1485" t="str">
        <f t="shared" si="50"/>
        <v>C:/Users/WThaman/PycharmProjects/usgs/dist/res.volume.1943.lcragage\tcl\tzdata\America</v>
      </c>
      <c r="B1485" t="str">
        <f>HYPERLINK("C:/Users/WThaman/PycharmProjects/usgs/dist/res.volume.1943.lcragage\tcl\tzdata\America\Goose_Bay", "Goose_Bay")</f>
        <v>Goose_Bay</v>
      </c>
      <c r="D1485">
        <v>10015</v>
      </c>
      <c r="E1485" t="s">
        <v>66</v>
      </c>
    </row>
    <row r="1486" spans="1:5" x14ac:dyDescent="0.35">
      <c r="A1486" t="str">
        <f t="shared" si="50"/>
        <v>C:/Users/WThaman/PycharmProjects/usgs/dist/res.volume.1943.lcragage\tcl\tzdata\America</v>
      </c>
      <c r="B1486" t="str">
        <f>HYPERLINK("C:/Users/WThaman/PycharmProjects/usgs/dist/res.volume.1943.lcragage\tcl\tzdata\America\Grand_Turk", "Grand_Turk")</f>
        <v>Grand_Turk</v>
      </c>
      <c r="D1486">
        <v>2387</v>
      </c>
      <c r="E1486" t="s">
        <v>66</v>
      </c>
    </row>
    <row r="1487" spans="1:5" x14ac:dyDescent="0.35">
      <c r="A1487" t="str">
        <f t="shared" si="50"/>
        <v>C:/Users/WThaman/PycharmProjects/usgs/dist/res.volume.1943.lcragage\tcl\tzdata\America</v>
      </c>
      <c r="B1487" t="str">
        <f>HYPERLINK("C:/Users/WThaman/PycharmProjects/usgs/dist/res.volume.1943.lcragage\tcl\tzdata\America\Grenada", "Grenada")</f>
        <v>Grenada</v>
      </c>
      <c r="D1487">
        <v>202</v>
      </c>
      <c r="E1487" t="s">
        <v>66</v>
      </c>
    </row>
    <row r="1488" spans="1:5" x14ac:dyDescent="0.35">
      <c r="A1488" t="str">
        <f t="shared" si="50"/>
        <v>C:/Users/WThaman/PycharmProjects/usgs/dist/res.volume.1943.lcragage\tcl\tzdata\America</v>
      </c>
      <c r="B1488" t="str">
        <f>HYPERLINK("C:/Users/WThaman/PycharmProjects/usgs/dist/res.volume.1943.lcragage\tcl\tzdata\America\Guadeloupe", "Guadeloupe")</f>
        <v>Guadeloupe</v>
      </c>
      <c r="D1488">
        <v>205</v>
      </c>
      <c r="E1488" t="s">
        <v>66</v>
      </c>
    </row>
    <row r="1489" spans="1:5" x14ac:dyDescent="0.35">
      <c r="A1489" t="str">
        <f t="shared" si="50"/>
        <v>C:/Users/WThaman/PycharmProjects/usgs/dist/res.volume.1943.lcragage\tcl\tzdata\America</v>
      </c>
      <c r="B1489" t="str">
        <f>HYPERLINK("C:/Users/WThaman/PycharmProjects/usgs/dist/res.volume.1943.lcragage\tcl\tzdata\America\Guatemala", "Guatemala")</f>
        <v>Guatemala</v>
      </c>
      <c r="D1489">
        <v>385</v>
      </c>
      <c r="E1489" t="s">
        <v>66</v>
      </c>
    </row>
    <row r="1490" spans="1:5" x14ac:dyDescent="0.35">
      <c r="A1490" t="str">
        <f t="shared" si="50"/>
        <v>C:/Users/WThaman/PycharmProjects/usgs/dist/res.volume.1943.lcragage\tcl\tzdata\America</v>
      </c>
      <c r="B1490" t="str">
        <f>HYPERLINK("C:/Users/WThaman/PycharmProjects/usgs/dist/res.volume.1943.lcragage\tcl\tzdata\America\Guayaquil", "Guayaquil")</f>
        <v>Guayaquil</v>
      </c>
      <c r="D1490">
        <v>182</v>
      </c>
      <c r="E1490" t="s">
        <v>66</v>
      </c>
    </row>
    <row r="1491" spans="1:5" x14ac:dyDescent="0.35">
      <c r="A1491" t="str">
        <f t="shared" si="50"/>
        <v>C:/Users/WThaman/PycharmProjects/usgs/dist/res.volume.1943.lcragage\tcl\tzdata\America</v>
      </c>
      <c r="B1491" t="str">
        <f>HYPERLINK("C:/Users/WThaman/PycharmProjects/usgs/dist/res.volume.1943.lcragage\tcl\tzdata\America\Guyana", "Guyana")</f>
        <v>Guyana</v>
      </c>
      <c r="D1491">
        <v>237</v>
      </c>
      <c r="E1491" t="s">
        <v>66</v>
      </c>
    </row>
    <row r="1492" spans="1:5" x14ac:dyDescent="0.35">
      <c r="A1492" t="str">
        <f t="shared" si="50"/>
        <v>C:/Users/WThaman/PycharmProjects/usgs/dist/res.volume.1943.lcragage\tcl\tzdata\America</v>
      </c>
      <c r="B1492" t="str">
        <f>HYPERLINK("C:/Users/WThaman/PycharmProjects/usgs/dist/res.volume.1943.lcragage\tcl\tzdata\America\Halifax", "Halifax")</f>
        <v>Halifax</v>
      </c>
      <c r="D1492">
        <v>10763</v>
      </c>
      <c r="E1492" t="s">
        <v>66</v>
      </c>
    </row>
    <row r="1493" spans="1:5" x14ac:dyDescent="0.35">
      <c r="A1493" t="str">
        <f t="shared" si="50"/>
        <v>C:/Users/WThaman/PycharmProjects/usgs/dist/res.volume.1943.lcragage\tcl\tzdata\America</v>
      </c>
      <c r="B1493" t="str">
        <f>HYPERLINK("C:/Users/WThaman/PycharmProjects/usgs/dist/res.volume.1943.lcragage\tcl\tzdata\America\Havana", "Havana")</f>
        <v>Havana</v>
      </c>
      <c r="D1493">
        <v>8444</v>
      </c>
      <c r="E1493" t="s">
        <v>66</v>
      </c>
    </row>
    <row r="1494" spans="1:5" x14ac:dyDescent="0.35">
      <c r="A1494" t="str">
        <f t="shared" si="50"/>
        <v>C:/Users/WThaman/PycharmProjects/usgs/dist/res.volume.1943.lcragage\tcl\tzdata\America</v>
      </c>
      <c r="B1494" t="str">
        <f>HYPERLINK("C:/Users/WThaman/PycharmProjects/usgs/dist/res.volume.1943.lcragage\tcl\tzdata\America\Hermosillo", "Hermosillo")</f>
        <v>Hermosillo</v>
      </c>
      <c r="D1494">
        <v>595</v>
      </c>
      <c r="E1494" t="s">
        <v>66</v>
      </c>
    </row>
    <row r="1495" spans="1:5" x14ac:dyDescent="0.35">
      <c r="A1495" t="str">
        <f t="shared" si="50"/>
        <v>C:/Users/WThaman/PycharmProjects/usgs/dist/res.volume.1943.lcragage\tcl\tzdata\America</v>
      </c>
      <c r="B1495" t="str">
        <f>HYPERLINK("C:/Users/WThaman/PycharmProjects/usgs/dist/res.volume.1943.lcragage\tcl\tzdata\America\Indianapolis", "Indianapolis")</f>
        <v>Indianapolis</v>
      </c>
      <c r="D1495">
        <v>228</v>
      </c>
      <c r="E1495" t="s">
        <v>66</v>
      </c>
    </row>
    <row r="1496" spans="1:5" x14ac:dyDescent="0.35">
      <c r="A1496" t="str">
        <f t="shared" si="50"/>
        <v>C:/Users/WThaman/PycharmProjects/usgs/dist/res.volume.1943.lcragage\tcl\tzdata\America</v>
      </c>
      <c r="B1496" t="str">
        <f>HYPERLINK("C:/Users/WThaman/PycharmProjects/usgs/dist/res.volume.1943.lcragage\tcl\tzdata\America\Inuvik", "Inuvik")</f>
        <v>Inuvik</v>
      </c>
      <c r="D1496">
        <v>7389</v>
      </c>
      <c r="E1496" t="s">
        <v>66</v>
      </c>
    </row>
    <row r="1497" spans="1:5" x14ac:dyDescent="0.35">
      <c r="A1497" t="str">
        <f t="shared" si="50"/>
        <v>C:/Users/WThaman/PycharmProjects/usgs/dist/res.volume.1943.lcragage\tcl\tzdata\America</v>
      </c>
      <c r="B1497" t="str">
        <f>HYPERLINK("C:/Users/WThaman/PycharmProjects/usgs/dist/res.volume.1943.lcragage\tcl\tzdata\America\Iqaluit", "Iqaluit")</f>
        <v>Iqaluit</v>
      </c>
      <c r="D1497">
        <v>7421</v>
      </c>
      <c r="E1497" t="s">
        <v>66</v>
      </c>
    </row>
    <row r="1498" spans="1:5" x14ac:dyDescent="0.35">
      <c r="A1498" t="str">
        <f t="shared" si="50"/>
        <v>C:/Users/WThaman/PycharmProjects/usgs/dist/res.volume.1943.lcragage\tcl\tzdata\America</v>
      </c>
      <c r="B1498" t="str">
        <f>HYPERLINK("C:/Users/WThaman/PycharmProjects/usgs/dist/res.volume.1943.lcragage\tcl\tzdata\America\Jamaica", "Jamaica")</f>
        <v>Jamaica</v>
      </c>
      <c r="D1498">
        <v>818</v>
      </c>
      <c r="E1498" t="s">
        <v>66</v>
      </c>
    </row>
    <row r="1499" spans="1:5" x14ac:dyDescent="0.35">
      <c r="A1499" t="str">
        <f t="shared" si="50"/>
        <v>C:/Users/WThaman/PycharmProjects/usgs/dist/res.volume.1943.lcragage\tcl\tzdata\America</v>
      </c>
      <c r="B1499" t="str">
        <f>HYPERLINK("C:/Users/WThaman/PycharmProjects/usgs/dist/res.volume.1943.lcragage\tcl\tzdata\America\Jujuy", "Jujuy")</f>
        <v>Jujuy</v>
      </c>
      <c r="D1499">
        <v>206</v>
      </c>
      <c r="E1499" t="s">
        <v>66</v>
      </c>
    </row>
    <row r="1500" spans="1:5" x14ac:dyDescent="0.35">
      <c r="A1500" t="str">
        <f t="shared" ref="A1500:A1531" si="51">HYPERLINK("C:/Users/WThaman/PycharmProjects/usgs/dist/res.volume.1943.lcragage\tcl\tzdata\America")</f>
        <v>C:/Users/WThaman/PycharmProjects/usgs/dist/res.volume.1943.lcragage\tcl\tzdata\America</v>
      </c>
      <c r="B1500" t="str">
        <f>HYPERLINK("C:/Users/WThaman/PycharmProjects/usgs/dist/res.volume.1943.lcragage\tcl\tzdata\America\Juneau", "Juneau")</f>
        <v>Juneau</v>
      </c>
      <c r="D1500">
        <v>8406</v>
      </c>
      <c r="E1500" t="s">
        <v>66</v>
      </c>
    </row>
    <row r="1501" spans="1:5" x14ac:dyDescent="0.35">
      <c r="A1501" t="str">
        <f t="shared" si="51"/>
        <v>C:/Users/WThaman/PycharmProjects/usgs/dist/res.volume.1943.lcragage\tcl\tzdata\America</v>
      </c>
      <c r="B1501" t="str">
        <f>HYPERLINK("C:/Users/WThaman/PycharmProjects/usgs/dist/res.volume.1943.lcragage\tcl\tzdata\America\Knox_IN", "Knox_IN")</f>
        <v>Knox_IN</v>
      </c>
      <c r="D1501">
        <v>199</v>
      </c>
      <c r="E1501" t="s">
        <v>66</v>
      </c>
    </row>
    <row r="1502" spans="1:5" x14ac:dyDescent="0.35">
      <c r="A1502" t="str">
        <f t="shared" si="51"/>
        <v>C:/Users/WThaman/PycharmProjects/usgs/dist/res.volume.1943.lcragage\tcl\tzdata\America</v>
      </c>
      <c r="B1502" t="str">
        <f>HYPERLINK("C:/Users/WThaman/PycharmProjects/usgs/dist/res.volume.1943.lcragage\tcl\tzdata\America\Kralendijk", "Kralendijk")</f>
        <v>Kralendijk</v>
      </c>
      <c r="D1502">
        <v>187</v>
      </c>
      <c r="E1502" t="s">
        <v>66</v>
      </c>
    </row>
    <row r="1503" spans="1:5" x14ac:dyDescent="0.35">
      <c r="A1503" t="str">
        <f t="shared" si="51"/>
        <v>C:/Users/WThaman/PycharmProjects/usgs/dist/res.volume.1943.lcragage\tcl\tzdata\America</v>
      </c>
      <c r="B1503" t="str">
        <f>HYPERLINK("C:/Users/WThaman/PycharmProjects/usgs/dist/res.volume.1943.lcragage\tcl\tzdata\America\La_Paz", "La_Paz")</f>
        <v>La_Paz</v>
      </c>
      <c r="D1503">
        <v>211</v>
      </c>
      <c r="E1503" t="s">
        <v>66</v>
      </c>
    </row>
    <row r="1504" spans="1:5" x14ac:dyDescent="0.35">
      <c r="A1504" t="str">
        <f t="shared" si="51"/>
        <v>C:/Users/WThaman/PycharmProjects/usgs/dist/res.volume.1943.lcragage\tcl\tzdata\America</v>
      </c>
      <c r="B1504" t="str">
        <f>HYPERLINK("C:/Users/WThaman/PycharmProjects/usgs/dist/res.volume.1943.lcragage\tcl\tzdata\America\Lima", "Lima")</f>
        <v>Lima</v>
      </c>
      <c r="D1504">
        <v>447</v>
      </c>
      <c r="E1504" t="s">
        <v>66</v>
      </c>
    </row>
    <row r="1505" spans="1:5" x14ac:dyDescent="0.35">
      <c r="A1505" t="str">
        <f t="shared" si="51"/>
        <v>C:/Users/WThaman/PycharmProjects/usgs/dist/res.volume.1943.lcragage\tcl\tzdata\America</v>
      </c>
      <c r="B1505" t="str">
        <f>HYPERLINK("C:/Users/WThaman/PycharmProjects/usgs/dist/res.volume.1943.lcragage\tcl\tzdata\America\Los_Angeles", "Los_Angeles")</f>
        <v>Los_Angeles</v>
      </c>
      <c r="D1505">
        <v>9409</v>
      </c>
      <c r="E1505" t="s">
        <v>66</v>
      </c>
    </row>
    <row r="1506" spans="1:5" x14ac:dyDescent="0.35">
      <c r="A1506" t="str">
        <f t="shared" si="51"/>
        <v>C:/Users/WThaman/PycharmProjects/usgs/dist/res.volume.1943.lcragage\tcl\tzdata\America</v>
      </c>
      <c r="B1506" t="str">
        <f>HYPERLINK("C:/Users/WThaman/PycharmProjects/usgs/dist/res.volume.1943.lcragage\tcl\tzdata\America\Louisville", "Louisville")</f>
        <v>Louisville</v>
      </c>
      <c r="D1506">
        <v>223</v>
      </c>
      <c r="E1506" t="s">
        <v>66</v>
      </c>
    </row>
    <row r="1507" spans="1:5" x14ac:dyDescent="0.35">
      <c r="A1507" t="str">
        <f t="shared" si="51"/>
        <v>C:/Users/WThaman/PycharmProjects/usgs/dist/res.volume.1943.lcragage\tcl\tzdata\America</v>
      </c>
      <c r="B1507" t="str">
        <f>HYPERLINK("C:/Users/WThaman/PycharmProjects/usgs/dist/res.volume.1943.lcragage\tcl\tzdata\America\Lower_Princes", "Lower_Princes")</f>
        <v>Lower_Princes</v>
      </c>
      <c r="D1507">
        <v>190</v>
      </c>
      <c r="E1507" t="s">
        <v>66</v>
      </c>
    </row>
    <row r="1508" spans="1:5" x14ac:dyDescent="0.35">
      <c r="A1508" t="str">
        <f t="shared" si="51"/>
        <v>C:/Users/WThaman/PycharmProjects/usgs/dist/res.volume.1943.lcragage\tcl\tzdata\America</v>
      </c>
      <c r="B1508" t="str">
        <f>HYPERLINK("C:/Users/WThaman/PycharmProjects/usgs/dist/res.volume.1943.lcragage\tcl\tzdata\America\Maceio", "Maceio")</f>
        <v>Maceio</v>
      </c>
      <c r="D1508">
        <v>1507</v>
      </c>
      <c r="E1508" t="s">
        <v>66</v>
      </c>
    </row>
    <row r="1509" spans="1:5" x14ac:dyDescent="0.35">
      <c r="A1509" t="str">
        <f t="shared" si="51"/>
        <v>C:/Users/WThaman/PycharmProjects/usgs/dist/res.volume.1943.lcragage\tcl\tzdata\America</v>
      </c>
      <c r="B1509" t="str">
        <f>HYPERLINK("C:/Users/WThaman/PycharmProjects/usgs/dist/res.volume.1943.lcragage\tcl\tzdata\America\Managua", "Managua")</f>
        <v>Managua</v>
      </c>
      <c r="D1509">
        <v>590</v>
      </c>
      <c r="E1509" t="s">
        <v>66</v>
      </c>
    </row>
    <row r="1510" spans="1:5" x14ac:dyDescent="0.35">
      <c r="A1510" t="str">
        <f t="shared" si="51"/>
        <v>C:/Users/WThaman/PycharmProjects/usgs/dist/res.volume.1943.lcragage\tcl\tzdata\America</v>
      </c>
      <c r="B1510" t="str">
        <f>HYPERLINK("C:/Users/WThaman/PycharmProjects/usgs/dist/res.volume.1943.lcragage\tcl\tzdata\America\Manaus", "Manaus")</f>
        <v>Manaus</v>
      </c>
      <c r="D1510">
        <v>1142</v>
      </c>
      <c r="E1510" t="s">
        <v>66</v>
      </c>
    </row>
    <row r="1511" spans="1:5" x14ac:dyDescent="0.35">
      <c r="A1511" t="str">
        <f t="shared" si="51"/>
        <v>C:/Users/WThaman/PycharmProjects/usgs/dist/res.volume.1943.lcragage\tcl\tzdata\America</v>
      </c>
      <c r="B1511" t="str">
        <f>HYPERLINK("C:/Users/WThaman/PycharmProjects/usgs/dist/res.volume.1943.lcragage\tcl\tzdata\America\Marigot", "Marigot")</f>
        <v>Marigot</v>
      </c>
      <c r="D1511">
        <v>202</v>
      </c>
      <c r="E1511" t="s">
        <v>66</v>
      </c>
    </row>
    <row r="1512" spans="1:5" x14ac:dyDescent="0.35">
      <c r="A1512" t="str">
        <f t="shared" si="51"/>
        <v>C:/Users/WThaman/PycharmProjects/usgs/dist/res.volume.1943.lcragage\tcl\tzdata\America</v>
      </c>
      <c r="B1512" t="str">
        <f>HYPERLINK("C:/Users/WThaman/PycharmProjects/usgs/dist/res.volume.1943.lcragage\tcl\tzdata\America\Martinique", "Martinique")</f>
        <v>Martinique</v>
      </c>
      <c r="D1512">
        <v>242</v>
      </c>
      <c r="E1512" t="s">
        <v>66</v>
      </c>
    </row>
    <row r="1513" spans="1:5" x14ac:dyDescent="0.35">
      <c r="A1513" t="str">
        <f t="shared" si="51"/>
        <v>C:/Users/WThaman/PycharmProjects/usgs/dist/res.volume.1943.lcragage\tcl\tzdata\America</v>
      </c>
      <c r="B1513" t="str">
        <f>HYPERLINK("C:/Users/WThaman/PycharmProjects/usgs/dist/res.volume.1943.lcragage\tcl\tzdata\America\Matamoros", "Matamoros")</f>
        <v>Matamoros</v>
      </c>
      <c r="D1513">
        <v>6526</v>
      </c>
      <c r="E1513" t="s">
        <v>66</v>
      </c>
    </row>
    <row r="1514" spans="1:5" x14ac:dyDescent="0.35">
      <c r="A1514" t="str">
        <f t="shared" si="51"/>
        <v>C:/Users/WThaman/PycharmProjects/usgs/dist/res.volume.1943.lcragage\tcl\tzdata\America</v>
      </c>
      <c r="B1514" t="str">
        <f>HYPERLINK("C:/Users/WThaman/PycharmProjects/usgs/dist/res.volume.1943.lcragage\tcl\tzdata\America\Mazatlan", "Mazatlan")</f>
        <v>Mazatlan</v>
      </c>
      <c r="D1514">
        <v>6619</v>
      </c>
      <c r="E1514" t="s">
        <v>66</v>
      </c>
    </row>
    <row r="1515" spans="1:5" x14ac:dyDescent="0.35">
      <c r="A1515" t="str">
        <f t="shared" si="51"/>
        <v>C:/Users/WThaman/PycharmProjects/usgs/dist/res.volume.1943.lcragage\tcl\tzdata\America</v>
      </c>
      <c r="B1515" t="str">
        <f>HYPERLINK("C:/Users/WThaman/PycharmProjects/usgs/dist/res.volume.1943.lcragage\tcl\tzdata\America\Mendoza", "Mendoza")</f>
        <v>Mendoza</v>
      </c>
      <c r="D1515">
        <v>214</v>
      </c>
      <c r="E1515" t="s">
        <v>66</v>
      </c>
    </row>
    <row r="1516" spans="1:5" x14ac:dyDescent="0.35">
      <c r="A1516" t="str">
        <f t="shared" si="51"/>
        <v>C:/Users/WThaman/PycharmProjects/usgs/dist/res.volume.1943.lcragage\tcl\tzdata\America</v>
      </c>
      <c r="B1516" t="str">
        <f>HYPERLINK("C:/Users/WThaman/PycharmProjects/usgs/dist/res.volume.1943.lcragage\tcl\tzdata\America\Menominee", "Menominee")</f>
        <v>Menominee</v>
      </c>
      <c r="D1516">
        <v>8136</v>
      </c>
      <c r="E1516" t="s">
        <v>66</v>
      </c>
    </row>
    <row r="1517" spans="1:5" x14ac:dyDescent="0.35">
      <c r="A1517" t="str">
        <f t="shared" si="51"/>
        <v>C:/Users/WThaman/PycharmProjects/usgs/dist/res.volume.1943.lcragage\tcl\tzdata\America</v>
      </c>
      <c r="B1517" t="str">
        <f>HYPERLINK("C:/Users/WThaman/PycharmProjects/usgs/dist/res.volume.1943.lcragage\tcl\tzdata\America\Merida", "Merida")</f>
        <v>Merida</v>
      </c>
      <c r="D1517">
        <v>6435</v>
      </c>
      <c r="E1517" t="s">
        <v>66</v>
      </c>
    </row>
    <row r="1518" spans="1:5" x14ac:dyDescent="0.35">
      <c r="A1518" t="str">
        <f t="shared" si="51"/>
        <v>C:/Users/WThaman/PycharmProjects/usgs/dist/res.volume.1943.lcragage\tcl\tzdata\America</v>
      </c>
      <c r="B1518" t="str">
        <f>HYPERLINK("C:/Users/WThaman/PycharmProjects/usgs/dist/res.volume.1943.lcragage\tcl\tzdata\America\Metlakatla", "Metlakatla")</f>
        <v>Metlakatla</v>
      </c>
      <c r="D1518">
        <v>6462</v>
      </c>
      <c r="E1518" t="s">
        <v>66</v>
      </c>
    </row>
    <row r="1519" spans="1:5" x14ac:dyDescent="0.35">
      <c r="A1519" t="str">
        <f t="shared" si="51"/>
        <v>C:/Users/WThaman/PycharmProjects/usgs/dist/res.volume.1943.lcragage\tcl\tzdata\America</v>
      </c>
      <c r="B1519" t="str">
        <f>HYPERLINK("C:/Users/WThaman/PycharmProjects/usgs/dist/res.volume.1943.lcragage\tcl\tzdata\America\Mexico_City", "Mexico_City")</f>
        <v>Mexico_City</v>
      </c>
      <c r="D1519">
        <v>6807</v>
      </c>
      <c r="E1519" t="s">
        <v>66</v>
      </c>
    </row>
    <row r="1520" spans="1:5" x14ac:dyDescent="0.35">
      <c r="A1520" t="str">
        <f t="shared" si="51"/>
        <v>C:/Users/WThaman/PycharmProjects/usgs/dist/res.volume.1943.lcragage\tcl\tzdata\America</v>
      </c>
      <c r="B1520" t="str">
        <f>HYPERLINK("C:/Users/WThaman/PycharmProjects/usgs/dist/res.volume.1943.lcragage\tcl\tzdata\America\Miquelon", "Miquelon")</f>
        <v>Miquelon</v>
      </c>
      <c r="D1520">
        <v>7074</v>
      </c>
      <c r="E1520" t="s">
        <v>66</v>
      </c>
    </row>
    <row r="1521" spans="1:5" x14ac:dyDescent="0.35">
      <c r="A1521" t="str">
        <f t="shared" si="51"/>
        <v>C:/Users/WThaman/PycharmProjects/usgs/dist/res.volume.1943.lcragage\tcl\tzdata\America</v>
      </c>
      <c r="B1521" t="str">
        <f>HYPERLINK("C:/Users/WThaman/PycharmProjects/usgs/dist/res.volume.1943.lcragage\tcl\tzdata\America\Moncton", "Moncton")</f>
        <v>Moncton</v>
      </c>
      <c r="D1521">
        <v>10165</v>
      </c>
      <c r="E1521" t="s">
        <v>66</v>
      </c>
    </row>
    <row r="1522" spans="1:5" x14ac:dyDescent="0.35">
      <c r="A1522" t="str">
        <f t="shared" si="51"/>
        <v>C:/Users/WThaman/PycharmProjects/usgs/dist/res.volume.1943.lcragage\tcl\tzdata\America</v>
      </c>
      <c r="B1522" t="str">
        <f>HYPERLINK("C:/Users/WThaman/PycharmProjects/usgs/dist/res.volume.1943.lcragage\tcl\tzdata\America\Monterrey", "Monterrey")</f>
        <v>Monterrey</v>
      </c>
      <c r="D1522">
        <v>6496</v>
      </c>
      <c r="E1522" t="s">
        <v>66</v>
      </c>
    </row>
    <row r="1523" spans="1:5" x14ac:dyDescent="0.35">
      <c r="A1523" t="str">
        <f t="shared" si="51"/>
        <v>C:/Users/WThaman/PycharmProjects/usgs/dist/res.volume.1943.lcragage\tcl\tzdata\America</v>
      </c>
      <c r="B1523" t="str">
        <f>HYPERLINK("C:/Users/WThaman/PycharmProjects/usgs/dist/res.volume.1943.lcragage\tcl\tzdata\America\Montevideo", "Montevideo")</f>
        <v>Montevideo</v>
      </c>
      <c r="D1523">
        <v>2743</v>
      </c>
      <c r="E1523" t="s">
        <v>66</v>
      </c>
    </row>
    <row r="1524" spans="1:5" x14ac:dyDescent="0.35">
      <c r="A1524" t="str">
        <f t="shared" si="51"/>
        <v>C:/Users/WThaman/PycharmProjects/usgs/dist/res.volume.1943.lcragage\tcl\tzdata\America</v>
      </c>
      <c r="B1524" t="str">
        <f>HYPERLINK("C:/Users/WThaman/PycharmProjects/usgs/dist/res.volume.1943.lcragage\tcl\tzdata\America\Montreal", "Montreal")</f>
        <v>Montreal</v>
      </c>
      <c r="D1524">
        <v>185</v>
      </c>
      <c r="E1524" t="s">
        <v>66</v>
      </c>
    </row>
    <row r="1525" spans="1:5" x14ac:dyDescent="0.35">
      <c r="A1525" t="str">
        <f t="shared" si="51"/>
        <v>C:/Users/WThaman/PycharmProjects/usgs/dist/res.volume.1943.lcragage\tcl\tzdata\America</v>
      </c>
      <c r="B1525" t="str">
        <f>HYPERLINK("C:/Users/WThaman/PycharmProjects/usgs/dist/res.volume.1943.lcragage\tcl\tzdata\America\Montserrat", "Montserrat")</f>
        <v>Montserrat</v>
      </c>
      <c r="D1525">
        <v>205</v>
      </c>
      <c r="E1525" t="s">
        <v>66</v>
      </c>
    </row>
    <row r="1526" spans="1:5" x14ac:dyDescent="0.35">
      <c r="A1526" t="str">
        <f t="shared" si="51"/>
        <v>C:/Users/WThaman/PycharmProjects/usgs/dist/res.volume.1943.lcragage\tcl\tzdata\America</v>
      </c>
      <c r="B1526" t="str">
        <f>HYPERLINK("C:/Users/WThaman/PycharmProjects/usgs/dist/res.volume.1943.lcragage\tcl\tzdata\America\Nassau", "Nassau")</f>
        <v>Nassau</v>
      </c>
      <c r="D1526">
        <v>8260</v>
      </c>
      <c r="E1526" t="s">
        <v>66</v>
      </c>
    </row>
    <row r="1527" spans="1:5" x14ac:dyDescent="0.35">
      <c r="A1527" t="str">
        <f t="shared" si="51"/>
        <v>C:/Users/WThaman/PycharmProjects/usgs/dist/res.volume.1943.lcragage\tcl\tzdata\America</v>
      </c>
      <c r="B1527" t="str">
        <f>HYPERLINK("C:/Users/WThaman/PycharmProjects/usgs/dist/res.volume.1943.lcragage\tcl\tzdata\America\New_York", "New_York")</f>
        <v>New_York</v>
      </c>
      <c r="D1527">
        <v>11004</v>
      </c>
      <c r="E1527" t="s">
        <v>66</v>
      </c>
    </row>
    <row r="1528" spans="1:5" x14ac:dyDescent="0.35">
      <c r="A1528" t="str">
        <f t="shared" si="51"/>
        <v>C:/Users/WThaman/PycharmProjects/usgs/dist/res.volume.1943.lcragage\tcl\tzdata\America</v>
      </c>
      <c r="B1528" t="str">
        <f>HYPERLINK("C:/Users/WThaman/PycharmProjects/usgs/dist/res.volume.1943.lcragage\tcl\tzdata\America\Nipigon", "Nipigon")</f>
        <v>Nipigon</v>
      </c>
      <c r="D1528">
        <v>7836</v>
      </c>
      <c r="E1528" t="s">
        <v>66</v>
      </c>
    </row>
    <row r="1529" spans="1:5" x14ac:dyDescent="0.35">
      <c r="A1529" t="str">
        <f t="shared" si="51"/>
        <v>C:/Users/WThaman/PycharmProjects/usgs/dist/res.volume.1943.lcragage\tcl\tzdata\America</v>
      </c>
      <c r="B1529" t="str">
        <f>HYPERLINK("C:/Users/WThaman/PycharmProjects/usgs/dist/res.volume.1943.lcragage\tcl\tzdata\America\Nome", "Nome")</f>
        <v>Nome</v>
      </c>
      <c r="D1529">
        <v>8404</v>
      </c>
      <c r="E1529" t="s">
        <v>66</v>
      </c>
    </row>
    <row r="1530" spans="1:5" x14ac:dyDescent="0.35">
      <c r="A1530" t="str">
        <f t="shared" si="51"/>
        <v>C:/Users/WThaman/PycharmProjects/usgs/dist/res.volume.1943.lcragage\tcl\tzdata\America</v>
      </c>
      <c r="B1530" t="str">
        <f>HYPERLINK("C:/Users/WThaman/PycharmProjects/usgs/dist/res.volume.1943.lcragage\tcl\tzdata\America\Noronha", "Noronha")</f>
        <v>Noronha</v>
      </c>
      <c r="D1530">
        <v>1368</v>
      </c>
      <c r="E1530" t="s">
        <v>66</v>
      </c>
    </row>
    <row r="1531" spans="1:5" x14ac:dyDescent="0.35">
      <c r="A1531" t="str">
        <f t="shared" si="51"/>
        <v>C:/Users/WThaman/PycharmProjects/usgs/dist/res.volume.1943.lcragage\tcl\tzdata\America</v>
      </c>
      <c r="B1531" t="str">
        <f>HYPERLINK("C:/Users/WThaman/PycharmProjects/usgs/dist/res.volume.1943.lcragage\tcl\tzdata\America\Ojinaga", "Ojinaga")</f>
        <v>Ojinaga</v>
      </c>
      <c r="D1531">
        <v>6621</v>
      </c>
      <c r="E1531" t="s">
        <v>66</v>
      </c>
    </row>
    <row r="1532" spans="1:5" x14ac:dyDescent="0.35">
      <c r="A1532" t="str">
        <f t="shared" ref="A1532:A1563" si="52">HYPERLINK("C:/Users/WThaman/PycharmProjects/usgs/dist/res.volume.1943.lcragage\tcl\tzdata\America")</f>
        <v>C:/Users/WThaman/PycharmProjects/usgs/dist/res.volume.1943.lcragage\tcl\tzdata\America</v>
      </c>
      <c r="B1532" t="str">
        <f>HYPERLINK("C:/Users/WThaman/PycharmProjects/usgs/dist/res.volume.1943.lcragage\tcl\tzdata\America\Panama", "Panama")</f>
        <v>Panama</v>
      </c>
      <c r="D1532">
        <v>179</v>
      </c>
      <c r="E1532" t="s">
        <v>66</v>
      </c>
    </row>
    <row r="1533" spans="1:5" x14ac:dyDescent="0.35">
      <c r="A1533" t="str">
        <f t="shared" si="52"/>
        <v>C:/Users/WThaman/PycharmProjects/usgs/dist/res.volume.1943.lcragage\tcl\tzdata\America</v>
      </c>
      <c r="B1533" t="str">
        <f>HYPERLINK("C:/Users/WThaman/PycharmProjects/usgs/dist/res.volume.1943.lcragage\tcl\tzdata\America\Pangnirtung", "Pangnirtung")</f>
        <v>Pangnirtung</v>
      </c>
      <c r="D1533">
        <v>7484</v>
      </c>
      <c r="E1533" t="s">
        <v>66</v>
      </c>
    </row>
    <row r="1534" spans="1:5" x14ac:dyDescent="0.35">
      <c r="A1534" t="str">
        <f t="shared" si="52"/>
        <v>C:/Users/WThaman/PycharmProjects/usgs/dist/res.volume.1943.lcragage\tcl\tzdata\America</v>
      </c>
      <c r="B1534" t="str">
        <f>HYPERLINK("C:/Users/WThaman/PycharmProjects/usgs/dist/res.volume.1943.lcragage\tcl\tzdata\America\Paramaribo", "Paramaribo")</f>
        <v>Paramaribo</v>
      </c>
      <c r="D1534">
        <v>272</v>
      </c>
      <c r="E1534" t="s">
        <v>66</v>
      </c>
    </row>
    <row r="1535" spans="1:5" x14ac:dyDescent="0.35">
      <c r="A1535" t="str">
        <f t="shared" si="52"/>
        <v>C:/Users/WThaman/PycharmProjects/usgs/dist/res.volume.1943.lcragage\tcl\tzdata\America</v>
      </c>
      <c r="B1535" t="str">
        <f>HYPERLINK("C:/Users/WThaman/PycharmProjects/usgs/dist/res.volume.1943.lcragage\tcl\tzdata\America\Phoenix", "Phoenix")</f>
        <v>Phoenix</v>
      </c>
      <c r="D1535">
        <v>479</v>
      </c>
      <c r="E1535" t="s">
        <v>66</v>
      </c>
    </row>
    <row r="1536" spans="1:5" x14ac:dyDescent="0.35">
      <c r="A1536" t="str">
        <f t="shared" si="52"/>
        <v>C:/Users/WThaman/PycharmProjects/usgs/dist/res.volume.1943.lcragage\tcl\tzdata\America</v>
      </c>
      <c r="B1536" t="str">
        <f>HYPERLINK("C:/Users/WThaman/PycharmProjects/usgs/dist/res.volume.1943.lcragage\tcl\tzdata\America\Port-au-Prince", "Port-au-Prince")</f>
        <v>Port-au-Prince</v>
      </c>
      <c r="D1536">
        <v>1418</v>
      </c>
      <c r="E1536" t="s">
        <v>66</v>
      </c>
    </row>
    <row r="1537" spans="1:5" x14ac:dyDescent="0.35">
      <c r="A1537" t="str">
        <f t="shared" si="52"/>
        <v>C:/Users/WThaman/PycharmProjects/usgs/dist/res.volume.1943.lcragage\tcl\tzdata\America</v>
      </c>
      <c r="B1537" t="str">
        <f>HYPERLINK("C:/Users/WThaman/PycharmProjects/usgs/dist/res.volume.1943.lcragage\tcl\tzdata\America\Porto_Acre", "Porto_Acre")</f>
        <v>Porto_Acre</v>
      </c>
      <c r="D1537">
        <v>196</v>
      </c>
      <c r="E1537" t="s">
        <v>66</v>
      </c>
    </row>
    <row r="1538" spans="1:5" x14ac:dyDescent="0.35">
      <c r="A1538" t="str">
        <f t="shared" si="52"/>
        <v>C:/Users/WThaman/PycharmProjects/usgs/dist/res.volume.1943.lcragage\tcl\tzdata\America</v>
      </c>
      <c r="B1538" t="str">
        <f>HYPERLINK("C:/Users/WThaman/PycharmProjects/usgs/dist/res.volume.1943.lcragage\tcl\tzdata\America\Porto_Velho", "Porto_Velho")</f>
        <v>Porto_Velho</v>
      </c>
      <c r="D1538">
        <v>1030</v>
      </c>
      <c r="E1538" t="s">
        <v>66</v>
      </c>
    </row>
    <row r="1539" spans="1:5" x14ac:dyDescent="0.35">
      <c r="A1539" t="str">
        <f t="shared" si="52"/>
        <v>C:/Users/WThaman/PycharmProjects/usgs/dist/res.volume.1943.lcragage\tcl\tzdata\America</v>
      </c>
      <c r="B1539" t="str">
        <f>HYPERLINK("C:/Users/WThaman/PycharmProjects/usgs/dist/res.volume.1943.lcragage\tcl\tzdata\America\Port_of_Spain", "Port_of_Spain")</f>
        <v>Port_of_Spain</v>
      </c>
      <c r="D1539">
        <v>155</v>
      </c>
      <c r="E1539" t="s">
        <v>66</v>
      </c>
    </row>
    <row r="1540" spans="1:5" x14ac:dyDescent="0.35">
      <c r="A1540" t="str">
        <f t="shared" si="52"/>
        <v>C:/Users/WThaman/PycharmProjects/usgs/dist/res.volume.1943.lcragage\tcl\tzdata\America</v>
      </c>
      <c r="B1540" t="str">
        <f>HYPERLINK("C:/Users/WThaman/PycharmProjects/usgs/dist/res.volume.1943.lcragage\tcl\tzdata\America\Puerto_Rico", "Puerto_Rico")</f>
        <v>Puerto_Rico</v>
      </c>
      <c r="D1540">
        <v>273</v>
      </c>
      <c r="E1540" t="s">
        <v>66</v>
      </c>
    </row>
    <row r="1541" spans="1:5" x14ac:dyDescent="0.35">
      <c r="A1541" t="str">
        <f t="shared" si="52"/>
        <v>C:/Users/WThaman/PycharmProjects/usgs/dist/res.volume.1943.lcragage\tcl\tzdata\America</v>
      </c>
      <c r="B1541" t="str">
        <f>HYPERLINK("C:/Users/WThaman/PycharmProjects/usgs/dist/res.volume.1943.lcragage\tcl\tzdata\America\Rainy_River", "Rainy_River")</f>
        <v>Rainy_River</v>
      </c>
      <c r="D1541">
        <v>7840</v>
      </c>
      <c r="E1541" t="s">
        <v>66</v>
      </c>
    </row>
    <row r="1542" spans="1:5" x14ac:dyDescent="0.35">
      <c r="A1542" t="str">
        <f t="shared" si="52"/>
        <v>C:/Users/WThaman/PycharmProjects/usgs/dist/res.volume.1943.lcragage\tcl\tzdata\America</v>
      </c>
      <c r="B1542" t="str">
        <f>HYPERLINK("C:/Users/WThaman/PycharmProjects/usgs/dist/res.volume.1943.lcragage\tcl\tzdata\America\Rankin_Inlet", "Rankin_Inlet")</f>
        <v>Rankin_Inlet</v>
      </c>
      <c r="D1542">
        <v>7366</v>
      </c>
      <c r="E1542" t="s">
        <v>66</v>
      </c>
    </row>
    <row r="1543" spans="1:5" x14ac:dyDescent="0.35">
      <c r="A1543" t="str">
        <f t="shared" si="52"/>
        <v>C:/Users/WThaman/PycharmProjects/usgs/dist/res.volume.1943.lcragage\tcl\tzdata\America</v>
      </c>
      <c r="B1543" t="str">
        <f>HYPERLINK("C:/Users/WThaman/PycharmProjects/usgs/dist/res.volume.1943.lcragage\tcl\tzdata\America\Recife", "Recife")</f>
        <v>Recife</v>
      </c>
      <c r="D1543">
        <v>1391</v>
      </c>
      <c r="E1543" t="s">
        <v>66</v>
      </c>
    </row>
    <row r="1544" spans="1:5" x14ac:dyDescent="0.35">
      <c r="A1544" t="str">
        <f t="shared" si="52"/>
        <v>C:/Users/WThaman/PycharmProjects/usgs/dist/res.volume.1943.lcragage\tcl\tzdata\America</v>
      </c>
      <c r="B1544" t="str">
        <f>HYPERLINK("C:/Users/WThaman/PycharmProjects/usgs/dist/res.volume.1943.lcragage\tcl\tzdata\America\Regina", "Regina")</f>
        <v>Regina</v>
      </c>
      <c r="D1544">
        <v>1723</v>
      </c>
      <c r="E1544" t="s">
        <v>66</v>
      </c>
    </row>
    <row r="1545" spans="1:5" x14ac:dyDescent="0.35">
      <c r="A1545" t="str">
        <f t="shared" si="52"/>
        <v>C:/Users/WThaman/PycharmProjects/usgs/dist/res.volume.1943.lcragage\tcl\tzdata\America</v>
      </c>
      <c r="B1545" t="str">
        <f>HYPERLINK("C:/Users/WThaman/PycharmProjects/usgs/dist/res.volume.1943.lcragage\tcl\tzdata\America\Resolute", "Resolute")</f>
        <v>Resolute</v>
      </c>
      <c r="D1545">
        <v>7362</v>
      </c>
      <c r="E1545" t="s">
        <v>66</v>
      </c>
    </row>
    <row r="1546" spans="1:5" x14ac:dyDescent="0.35">
      <c r="A1546" t="str">
        <f t="shared" si="52"/>
        <v>C:/Users/WThaman/PycharmProjects/usgs/dist/res.volume.1943.lcragage\tcl\tzdata\America</v>
      </c>
      <c r="B1546" t="str">
        <f>HYPERLINK("C:/Users/WThaman/PycharmProjects/usgs/dist/res.volume.1943.lcragage\tcl\tzdata\America\Rio_Branco", "Rio_Branco")</f>
        <v>Rio_Branco</v>
      </c>
      <c r="D1546">
        <v>1089</v>
      </c>
      <c r="E1546" t="s">
        <v>66</v>
      </c>
    </row>
    <row r="1547" spans="1:5" x14ac:dyDescent="0.35">
      <c r="A1547" t="str">
        <f t="shared" si="52"/>
        <v>C:/Users/WThaman/PycharmProjects/usgs/dist/res.volume.1943.lcragage\tcl\tzdata\America</v>
      </c>
      <c r="B1547" t="str">
        <f>HYPERLINK("C:/Users/WThaman/PycharmProjects/usgs/dist/res.volume.1943.lcragage\tcl\tzdata\America\Rosario", "Rosario")</f>
        <v>Rosario</v>
      </c>
      <c r="D1547">
        <v>214</v>
      </c>
      <c r="E1547" t="s">
        <v>66</v>
      </c>
    </row>
    <row r="1548" spans="1:5" x14ac:dyDescent="0.35">
      <c r="A1548" t="str">
        <f t="shared" si="52"/>
        <v>C:/Users/WThaman/PycharmProjects/usgs/dist/res.volume.1943.lcragage\tcl\tzdata\America</v>
      </c>
      <c r="B1548" t="str">
        <f>HYPERLINK("C:/Users/WThaman/PycharmProjects/usgs/dist/res.volume.1943.lcragage\tcl\tzdata\America\Santarem", "Santarem")</f>
        <v>Santarem</v>
      </c>
      <c r="D1548">
        <v>1057</v>
      </c>
      <c r="E1548" t="s">
        <v>66</v>
      </c>
    </row>
    <row r="1549" spans="1:5" x14ac:dyDescent="0.35">
      <c r="A1549" t="str">
        <f t="shared" si="52"/>
        <v>C:/Users/WThaman/PycharmProjects/usgs/dist/res.volume.1943.lcragage\tcl\tzdata\America</v>
      </c>
      <c r="B1549" t="str">
        <f>HYPERLINK("C:/Users/WThaman/PycharmProjects/usgs/dist/res.volume.1943.lcragage\tcl\tzdata\America\Santa_Isabel", "Santa_Isabel")</f>
        <v>Santa_Isabel</v>
      </c>
      <c r="D1549">
        <v>189</v>
      </c>
      <c r="E1549" t="s">
        <v>66</v>
      </c>
    </row>
    <row r="1550" spans="1:5" x14ac:dyDescent="0.35">
      <c r="A1550" t="str">
        <f t="shared" si="52"/>
        <v>C:/Users/WThaman/PycharmProjects/usgs/dist/res.volume.1943.lcragage\tcl\tzdata\America</v>
      </c>
      <c r="B1550" t="str">
        <f>HYPERLINK("C:/Users/WThaman/PycharmProjects/usgs/dist/res.volume.1943.lcragage\tcl\tzdata\America\Santiago", "Santiago")</f>
        <v>Santiago</v>
      </c>
      <c r="D1550">
        <v>8719</v>
      </c>
      <c r="E1550" t="s">
        <v>66</v>
      </c>
    </row>
    <row r="1551" spans="1:5" x14ac:dyDescent="0.35">
      <c r="A1551" t="str">
        <f t="shared" si="52"/>
        <v>C:/Users/WThaman/PycharmProjects/usgs/dist/res.volume.1943.lcragage\tcl\tzdata\America</v>
      </c>
      <c r="B1551" t="str">
        <f>HYPERLINK("C:/Users/WThaman/PycharmProjects/usgs/dist/res.volume.1943.lcragage\tcl\tzdata\America\Santo_Domingo", "Santo_Domingo")</f>
        <v>Santo_Domingo</v>
      </c>
      <c r="D1551">
        <v>590</v>
      </c>
      <c r="E1551" t="s">
        <v>66</v>
      </c>
    </row>
    <row r="1552" spans="1:5" x14ac:dyDescent="0.35">
      <c r="A1552" t="str">
        <f t="shared" si="52"/>
        <v>C:/Users/WThaman/PycharmProjects/usgs/dist/res.volume.1943.lcragage\tcl\tzdata\America</v>
      </c>
      <c r="B1552" t="str">
        <f>HYPERLINK("C:/Users/WThaman/PycharmProjects/usgs/dist/res.volume.1943.lcragage\tcl\tzdata\America\Sao_Paulo", "Sao_Paulo")</f>
        <v>Sao_Paulo</v>
      </c>
      <c r="D1552">
        <v>7678</v>
      </c>
      <c r="E1552" t="s">
        <v>66</v>
      </c>
    </row>
    <row r="1553" spans="1:5" x14ac:dyDescent="0.35">
      <c r="A1553" t="str">
        <f t="shared" si="52"/>
        <v>C:/Users/WThaman/PycharmProjects/usgs/dist/res.volume.1943.lcragage\tcl\tzdata\America</v>
      </c>
      <c r="B1553" t="str">
        <f>HYPERLINK("C:/Users/WThaman/PycharmProjects/usgs/dist/res.volume.1943.lcragage\tcl\tzdata\America\Scoresbysund", "Scoresbysund")</f>
        <v>Scoresbysund</v>
      </c>
      <c r="D1553">
        <v>6713</v>
      </c>
      <c r="E1553" t="s">
        <v>66</v>
      </c>
    </row>
    <row r="1554" spans="1:5" x14ac:dyDescent="0.35">
      <c r="A1554" t="str">
        <f t="shared" si="52"/>
        <v>C:/Users/WThaman/PycharmProjects/usgs/dist/res.volume.1943.lcragage\tcl\tzdata\America</v>
      </c>
      <c r="B1554" t="str">
        <f>HYPERLINK("C:/Users/WThaman/PycharmProjects/usgs/dist/res.volume.1943.lcragage\tcl\tzdata\America\Shiprock", "Shiprock")</f>
        <v>Shiprock</v>
      </c>
      <c r="D1554">
        <v>182</v>
      </c>
      <c r="E1554" t="s">
        <v>66</v>
      </c>
    </row>
    <row r="1555" spans="1:5" x14ac:dyDescent="0.35">
      <c r="A1555" t="str">
        <f t="shared" si="52"/>
        <v>C:/Users/WThaman/PycharmProjects/usgs/dist/res.volume.1943.lcragage\tcl\tzdata\America</v>
      </c>
      <c r="B1555" t="str">
        <f>HYPERLINK("C:/Users/WThaman/PycharmProjects/usgs/dist/res.volume.1943.lcragage\tcl\tzdata\America\Sitka", "Sitka")</f>
        <v>Sitka</v>
      </c>
      <c r="D1555">
        <v>8376</v>
      </c>
      <c r="E1555" t="s">
        <v>66</v>
      </c>
    </row>
    <row r="1556" spans="1:5" x14ac:dyDescent="0.35">
      <c r="A1556" t="str">
        <f t="shared" si="52"/>
        <v>C:/Users/WThaman/PycharmProjects/usgs/dist/res.volume.1943.lcragage\tcl\tzdata\America</v>
      </c>
      <c r="B1556" t="str">
        <f>HYPERLINK("C:/Users/WThaman/PycharmProjects/usgs/dist/res.volume.1943.lcragage\tcl\tzdata\America\St_Barthelemy", "St_Barthelemy")</f>
        <v>St_Barthelemy</v>
      </c>
      <c r="D1556">
        <v>208</v>
      </c>
      <c r="E1556" t="s">
        <v>66</v>
      </c>
    </row>
    <row r="1557" spans="1:5" x14ac:dyDescent="0.35">
      <c r="A1557" t="str">
        <f t="shared" si="52"/>
        <v>C:/Users/WThaman/PycharmProjects/usgs/dist/res.volume.1943.lcragage\tcl\tzdata\America</v>
      </c>
      <c r="B1557" t="str">
        <f>HYPERLINK("C:/Users/WThaman/PycharmProjects/usgs/dist/res.volume.1943.lcragage\tcl\tzdata\America\St_Johns", "St_Johns")</f>
        <v>St_Johns</v>
      </c>
      <c r="D1557">
        <v>10917</v>
      </c>
      <c r="E1557" t="s">
        <v>66</v>
      </c>
    </row>
    <row r="1558" spans="1:5" x14ac:dyDescent="0.35">
      <c r="A1558" t="str">
        <f t="shared" si="52"/>
        <v>C:/Users/WThaman/PycharmProjects/usgs/dist/res.volume.1943.lcragage\tcl\tzdata\America</v>
      </c>
      <c r="B1558" t="str">
        <f>HYPERLINK("C:/Users/WThaman/PycharmProjects/usgs/dist/res.volume.1943.lcragage\tcl\tzdata\America\St_Kitts", "St_Kitts")</f>
        <v>St_Kitts</v>
      </c>
      <c r="D1558">
        <v>203</v>
      </c>
      <c r="E1558" t="s">
        <v>66</v>
      </c>
    </row>
    <row r="1559" spans="1:5" x14ac:dyDescent="0.35">
      <c r="A1559" t="str">
        <f t="shared" si="52"/>
        <v>C:/Users/WThaman/PycharmProjects/usgs/dist/res.volume.1943.lcragage\tcl\tzdata\America</v>
      </c>
      <c r="B1559" t="str">
        <f>HYPERLINK("C:/Users/WThaman/PycharmProjects/usgs/dist/res.volume.1943.lcragage\tcl\tzdata\America\St_Lucia", "St_Lucia")</f>
        <v>St_Lucia</v>
      </c>
      <c r="D1559">
        <v>203</v>
      </c>
      <c r="E1559" t="s">
        <v>66</v>
      </c>
    </row>
    <row r="1560" spans="1:5" x14ac:dyDescent="0.35">
      <c r="A1560" t="str">
        <f t="shared" si="52"/>
        <v>C:/Users/WThaman/PycharmProjects/usgs/dist/res.volume.1943.lcragage\tcl\tzdata\America</v>
      </c>
      <c r="B1560" t="str">
        <f>HYPERLINK("C:/Users/WThaman/PycharmProjects/usgs/dist/res.volume.1943.lcragage\tcl\tzdata\America\St_Thomas", "St_Thomas")</f>
        <v>St_Thomas</v>
      </c>
      <c r="D1560">
        <v>204</v>
      </c>
      <c r="E1560" t="s">
        <v>66</v>
      </c>
    </row>
    <row r="1561" spans="1:5" x14ac:dyDescent="0.35">
      <c r="A1561" t="str">
        <f t="shared" si="52"/>
        <v>C:/Users/WThaman/PycharmProjects/usgs/dist/res.volume.1943.lcragage\tcl\tzdata\America</v>
      </c>
      <c r="B1561" t="str">
        <f>HYPERLINK("C:/Users/WThaman/PycharmProjects/usgs/dist/res.volume.1943.lcragage\tcl\tzdata\America\St_Vincent", "St_Vincent")</f>
        <v>St_Vincent</v>
      </c>
      <c r="D1561">
        <v>205</v>
      </c>
      <c r="E1561" t="s">
        <v>66</v>
      </c>
    </row>
    <row r="1562" spans="1:5" x14ac:dyDescent="0.35">
      <c r="A1562" t="str">
        <f t="shared" si="52"/>
        <v>C:/Users/WThaman/PycharmProjects/usgs/dist/res.volume.1943.lcragage\tcl\tzdata\America</v>
      </c>
      <c r="B1562" t="str">
        <f>HYPERLINK("C:/Users/WThaman/PycharmProjects/usgs/dist/res.volume.1943.lcragage\tcl\tzdata\America\Swift_Current", "Swift_Current")</f>
        <v>Swift_Current</v>
      </c>
      <c r="D1562">
        <v>845</v>
      </c>
      <c r="E1562" t="s">
        <v>66</v>
      </c>
    </row>
    <row r="1563" spans="1:5" x14ac:dyDescent="0.35">
      <c r="A1563" t="str">
        <f t="shared" si="52"/>
        <v>C:/Users/WThaman/PycharmProjects/usgs/dist/res.volume.1943.lcragage\tcl\tzdata\America</v>
      </c>
      <c r="B1563" t="str">
        <f>HYPERLINK("C:/Users/WThaman/PycharmProjects/usgs/dist/res.volume.1943.lcragage\tcl\tzdata\America\Tegucigalpa", "Tegucigalpa")</f>
        <v>Tegucigalpa</v>
      </c>
      <c r="D1563">
        <v>329</v>
      </c>
      <c r="E1563" t="s">
        <v>66</v>
      </c>
    </row>
    <row r="1564" spans="1:5" x14ac:dyDescent="0.35">
      <c r="A1564" t="str">
        <f t="shared" ref="A1564:A1574" si="53">HYPERLINK("C:/Users/WThaman/PycharmProjects/usgs/dist/res.volume.1943.lcragage\tcl\tzdata\America")</f>
        <v>C:/Users/WThaman/PycharmProjects/usgs/dist/res.volume.1943.lcragage\tcl\tzdata\America</v>
      </c>
      <c r="B1564" t="str">
        <f>HYPERLINK("C:/Users/WThaman/PycharmProjects/usgs/dist/res.volume.1943.lcragage\tcl\tzdata\America\Thule", "Thule")</f>
        <v>Thule</v>
      </c>
      <c r="D1564">
        <v>6666</v>
      </c>
      <c r="E1564" t="s">
        <v>66</v>
      </c>
    </row>
    <row r="1565" spans="1:5" x14ac:dyDescent="0.35">
      <c r="A1565" t="str">
        <f t="shared" si="53"/>
        <v>C:/Users/WThaman/PycharmProjects/usgs/dist/res.volume.1943.lcragage\tcl\tzdata\America</v>
      </c>
      <c r="B1565" t="str">
        <f>HYPERLINK("C:/Users/WThaman/PycharmProjects/usgs/dist/res.volume.1943.lcragage\tcl\tzdata\America\Thunder_Bay", "Thunder_Bay")</f>
        <v>Thunder_Bay</v>
      </c>
      <c r="D1565">
        <v>8058</v>
      </c>
      <c r="E1565" t="s">
        <v>66</v>
      </c>
    </row>
    <row r="1566" spans="1:5" x14ac:dyDescent="0.35">
      <c r="A1566" t="str">
        <f t="shared" si="53"/>
        <v>C:/Users/WThaman/PycharmProjects/usgs/dist/res.volume.1943.lcragage\tcl\tzdata\America</v>
      </c>
      <c r="B1566" t="str">
        <f>HYPERLINK("C:/Users/WThaman/PycharmProjects/usgs/dist/res.volume.1943.lcragage\tcl\tzdata\America\Tijuana", "Tijuana")</f>
        <v>Tijuana</v>
      </c>
      <c r="D1566">
        <v>8470</v>
      </c>
      <c r="E1566" t="s">
        <v>66</v>
      </c>
    </row>
    <row r="1567" spans="1:5" x14ac:dyDescent="0.35">
      <c r="A1567" t="str">
        <f t="shared" si="53"/>
        <v>C:/Users/WThaman/PycharmProjects/usgs/dist/res.volume.1943.lcragage\tcl\tzdata\America</v>
      </c>
      <c r="B1567" t="str">
        <f>HYPERLINK("C:/Users/WThaman/PycharmProjects/usgs/dist/res.volume.1943.lcragage\tcl\tzdata\America\Toronto", "Toronto")</f>
        <v>Toronto</v>
      </c>
      <c r="D1567">
        <v>10883</v>
      </c>
      <c r="E1567" t="s">
        <v>66</v>
      </c>
    </row>
    <row r="1568" spans="1:5" x14ac:dyDescent="0.35">
      <c r="A1568" t="str">
        <f t="shared" si="53"/>
        <v>C:/Users/WThaman/PycharmProjects/usgs/dist/res.volume.1943.lcragage\tcl\tzdata\America</v>
      </c>
      <c r="B1568" t="str">
        <f>HYPERLINK("C:/Users/WThaman/PycharmProjects/usgs/dist/res.volume.1943.lcragage\tcl\tzdata\America\Tortola", "Tortola")</f>
        <v>Tortola</v>
      </c>
      <c r="D1568">
        <v>202</v>
      </c>
      <c r="E1568" t="s">
        <v>66</v>
      </c>
    </row>
    <row r="1569" spans="1:5" x14ac:dyDescent="0.35">
      <c r="A1569" t="str">
        <f t="shared" si="53"/>
        <v>C:/Users/WThaman/PycharmProjects/usgs/dist/res.volume.1943.lcragage\tcl\tzdata\America</v>
      </c>
      <c r="B1569" t="str">
        <f>HYPERLINK("C:/Users/WThaman/PycharmProjects/usgs/dist/res.volume.1943.lcragage\tcl\tzdata\America\Vancouver", "Vancouver")</f>
        <v>Vancouver</v>
      </c>
      <c r="D1569">
        <v>9495</v>
      </c>
      <c r="E1569" t="s">
        <v>66</v>
      </c>
    </row>
    <row r="1570" spans="1:5" x14ac:dyDescent="0.35">
      <c r="A1570" t="str">
        <f t="shared" si="53"/>
        <v>C:/Users/WThaman/PycharmProjects/usgs/dist/res.volume.1943.lcragage\tcl\tzdata\America</v>
      </c>
      <c r="B1570" t="str">
        <f>HYPERLINK("C:/Users/WThaman/PycharmProjects/usgs/dist/res.volume.1943.lcragage\tcl\tzdata\America\Virgin", "Virgin")</f>
        <v>Virgin</v>
      </c>
      <c r="D1570">
        <v>201</v>
      </c>
      <c r="E1570" t="s">
        <v>66</v>
      </c>
    </row>
    <row r="1571" spans="1:5" x14ac:dyDescent="0.35">
      <c r="A1571" t="str">
        <f t="shared" si="53"/>
        <v>C:/Users/WThaman/PycharmProjects/usgs/dist/res.volume.1943.lcragage\tcl\tzdata\America</v>
      </c>
      <c r="B1571" t="str">
        <f>HYPERLINK("C:/Users/WThaman/PycharmProjects/usgs/dist/res.volume.1943.lcragage\tcl\tzdata\America\Whitehorse", "Whitehorse")</f>
        <v>Whitehorse</v>
      </c>
      <c r="D1571">
        <v>7613</v>
      </c>
      <c r="E1571" t="s">
        <v>66</v>
      </c>
    </row>
    <row r="1572" spans="1:5" x14ac:dyDescent="0.35">
      <c r="A1572" t="str">
        <f t="shared" si="53"/>
        <v>C:/Users/WThaman/PycharmProjects/usgs/dist/res.volume.1943.lcragage\tcl\tzdata\America</v>
      </c>
      <c r="B1572" t="str">
        <f>HYPERLINK("C:/Users/WThaman/PycharmProjects/usgs/dist/res.volume.1943.lcragage\tcl\tzdata\America\Winnipeg", "Winnipeg")</f>
        <v>Winnipeg</v>
      </c>
      <c r="D1572">
        <v>9379</v>
      </c>
      <c r="E1572" t="s">
        <v>66</v>
      </c>
    </row>
    <row r="1573" spans="1:5" x14ac:dyDescent="0.35">
      <c r="A1573" t="str">
        <f t="shared" si="53"/>
        <v>C:/Users/WThaman/PycharmProjects/usgs/dist/res.volume.1943.lcragage\tcl\tzdata\America</v>
      </c>
      <c r="B1573" t="str">
        <f>HYPERLINK("C:/Users/WThaman/PycharmProjects/usgs/dist/res.volume.1943.lcragage\tcl\tzdata\America\Yakutat", "Yakutat")</f>
        <v>Yakutat</v>
      </c>
      <c r="D1573">
        <v>8407</v>
      </c>
      <c r="E1573" t="s">
        <v>66</v>
      </c>
    </row>
    <row r="1574" spans="1:5" x14ac:dyDescent="0.35">
      <c r="A1574" t="str">
        <f t="shared" si="53"/>
        <v>C:/Users/WThaman/PycharmProjects/usgs/dist/res.volume.1943.lcragage\tcl\tzdata\America</v>
      </c>
      <c r="B1574" t="str">
        <f>HYPERLINK("C:/Users/WThaman/PycharmProjects/usgs/dist/res.volume.1943.lcragage\tcl\tzdata\America\Yellowknife", "Yellowknife")</f>
        <v>Yellowknife</v>
      </c>
      <c r="D1574">
        <v>7485</v>
      </c>
      <c r="E1574" t="s">
        <v>66</v>
      </c>
    </row>
    <row r="1575" spans="1:5" x14ac:dyDescent="0.35">
      <c r="A1575" t="str">
        <f t="shared" ref="A1575:A1587" si="54">HYPERLINK("C:/Users/WThaman/PycharmProjects/usgs/dist/res.volume.1943.lcragage\tcl\tzdata\America\Argentina")</f>
        <v>C:/Users/WThaman/PycharmProjects/usgs/dist/res.volume.1943.lcragage\tcl\tzdata\America\Argentina</v>
      </c>
      <c r="B1575" t="str">
        <f>HYPERLINK("C:/Users/WThaman/PycharmProjects/usgs/dist/res.volume.1943.lcragage\tcl\tzdata\America\Argentina\Buenos_Aires", "Buenos_Aires")</f>
        <v>Buenos_Aires</v>
      </c>
      <c r="D1575">
        <v>2010</v>
      </c>
      <c r="E1575" t="s">
        <v>66</v>
      </c>
    </row>
    <row r="1576" spans="1:5" x14ac:dyDescent="0.35">
      <c r="A1576" t="str">
        <f t="shared" si="54"/>
        <v>C:/Users/WThaman/PycharmProjects/usgs/dist/res.volume.1943.lcragage\tcl\tzdata\America\Argentina</v>
      </c>
      <c r="B1576" t="str">
        <f>HYPERLINK("C:/Users/WThaman/PycharmProjects/usgs/dist/res.volume.1943.lcragage\tcl\tzdata\America\Argentina\Catamarca", "Catamarca")</f>
        <v>Catamarca</v>
      </c>
      <c r="D1576">
        <v>2039</v>
      </c>
      <c r="E1576" t="s">
        <v>66</v>
      </c>
    </row>
    <row r="1577" spans="1:5" x14ac:dyDescent="0.35">
      <c r="A1577" t="str">
        <f t="shared" si="54"/>
        <v>C:/Users/WThaman/PycharmProjects/usgs/dist/res.volume.1943.lcragage\tcl\tzdata\America\Argentina</v>
      </c>
      <c r="B1577" t="str">
        <f>HYPERLINK("C:/Users/WThaman/PycharmProjects/usgs/dist/res.volume.1943.lcragage\tcl\tzdata\America\Argentina\ComodRivadavia", "ComodRivadavia")</f>
        <v>ComodRivadavia</v>
      </c>
      <c r="D1577">
        <v>237</v>
      </c>
      <c r="E1577" t="s">
        <v>66</v>
      </c>
    </row>
    <row r="1578" spans="1:5" x14ac:dyDescent="0.35">
      <c r="A1578" t="str">
        <f t="shared" si="54"/>
        <v>C:/Users/WThaman/PycharmProjects/usgs/dist/res.volume.1943.lcragage\tcl\tzdata\America\Argentina</v>
      </c>
      <c r="B1578" t="str">
        <f>HYPERLINK("C:/Users/WThaman/PycharmProjects/usgs/dist/res.volume.1943.lcragage\tcl\tzdata\America\Argentina\Cordoba", "Cordoba")</f>
        <v>Cordoba</v>
      </c>
      <c r="D1578">
        <v>2006</v>
      </c>
      <c r="E1578" t="s">
        <v>66</v>
      </c>
    </row>
    <row r="1579" spans="1:5" x14ac:dyDescent="0.35">
      <c r="A1579" t="str">
        <f t="shared" si="54"/>
        <v>C:/Users/WThaman/PycharmProjects/usgs/dist/res.volume.1943.lcragage\tcl\tzdata\America\Argentina</v>
      </c>
      <c r="B1579" t="str">
        <f>HYPERLINK("C:/Users/WThaman/PycharmProjects/usgs/dist/res.volume.1943.lcragage\tcl\tzdata\America\Argentina\Jujuy", "Jujuy")</f>
        <v>Jujuy</v>
      </c>
      <c r="D1579">
        <v>2005</v>
      </c>
      <c r="E1579" t="s">
        <v>66</v>
      </c>
    </row>
    <row r="1580" spans="1:5" x14ac:dyDescent="0.35">
      <c r="A1580" t="str">
        <f t="shared" si="54"/>
        <v>C:/Users/WThaman/PycharmProjects/usgs/dist/res.volume.1943.lcragage\tcl\tzdata\America\Argentina</v>
      </c>
      <c r="B1580" t="str">
        <f>HYPERLINK("C:/Users/WThaman/PycharmProjects/usgs/dist/res.volume.1943.lcragage\tcl\tzdata\America\Argentina\La_Rioja", "La_Rioja")</f>
        <v>La_Rioja</v>
      </c>
      <c r="D1580">
        <v>2067</v>
      </c>
      <c r="E1580" t="s">
        <v>66</v>
      </c>
    </row>
    <row r="1581" spans="1:5" x14ac:dyDescent="0.35">
      <c r="A1581" t="str">
        <f t="shared" si="54"/>
        <v>C:/Users/WThaman/PycharmProjects/usgs/dist/res.volume.1943.lcragage\tcl\tzdata\America\Argentina</v>
      </c>
      <c r="B1581" t="str">
        <f>HYPERLINK("C:/Users/WThaman/PycharmProjects/usgs/dist/res.volume.1943.lcragage\tcl\tzdata\America\Argentina\Mendoza", "Mendoza")</f>
        <v>Mendoza</v>
      </c>
      <c r="D1581">
        <v>2043</v>
      </c>
      <c r="E1581" t="s">
        <v>66</v>
      </c>
    </row>
    <row r="1582" spans="1:5" x14ac:dyDescent="0.35">
      <c r="A1582" t="str">
        <f t="shared" si="54"/>
        <v>C:/Users/WThaman/PycharmProjects/usgs/dist/res.volume.1943.lcragage\tcl\tzdata\America\Argentina</v>
      </c>
      <c r="B1582" t="str">
        <f>HYPERLINK("C:/Users/WThaman/PycharmProjects/usgs/dist/res.volume.1943.lcragage\tcl\tzdata\America\Argentina\Rio_Gallegos", "Rio_Gallegos")</f>
        <v>Rio_Gallegos</v>
      </c>
      <c r="D1582">
        <v>2041</v>
      </c>
      <c r="E1582" t="s">
        <v>66</v>
      </c>
    </row>
    <row r="1583" spans="1:5" x14ac:dyDescent="0.35">
      <c r="A1583" t="str">
        <f t="shared" si="54"/>
        <v>C:/Users/WThaman/PycharmProjects/usgs/dist/res.volume.1943.lcragage\tcl\tzdata\America\Argentina</v>
      </c>
      <c r="B1583" t="str">
        <f>HYPERLINK("C:/Users/WThaman/PycharmProjects/usgs/dist/res.volume.1943.lcragage\tcl\tzdata\America\Argentina\Salta", "Salta")</f>
        <v>Salta</v>
      </c>
      <c r="D1583">
        <v>1974</v>
      </c>
      <c r="E1583" t="s">
        <v>66</v>
      </c>
    </row>
    <row r="1584" spans="1:5" x14ac:dyDescent="0.35">
      <c r="A1584" t="str">
        <f t="shared" si="54"/>
        <v>C:/Users/WThaman/PycharmProjects/usgs/dist/res.volume.1943.lcragage\tcl\tzdata\America\Argentina</v>
      </c>
      <c r="B1584" t="str">
        <f>HYPERLINK("C:/Users/WThaman/PycharmProjects/usgs/dist/res.volume.1943.lcragage\tcl\tzdata\America\Argentina\San_Juan", "San_Juan")</f>
        <v>San_Juan</v>
      </c>
      <c r="D1584">
        <v>2067</v>
      </c>
      <c r="E1584" t="s">
        <v>66</v>
      </c>
    </row>
    <row r="1585" spans="1:5" x14ac:dyDescent="0.35">
      <c r="A1585" t="str">
        <f t="shared" si="54"/>
        <v>C:/Users/WThaman/PycharmProjects/usgs/dist/res.volume.1943.lcragage\tcl\tzdata\America\Argentina</v>
      </c>
      <c r="B1585" t="str">
        <f>HYPERLINK("C:/Users/WThaman/PycharmProjects/usgs/dist/res.volume.1943.lcragage\tcl\tzdata\America\Argentina\San_Luis", "San_Luis")</f>
        <v>San_Luis</v>
      </c>
      <c r="D1585">
        <v>2050</v>
      </c>
      <c r="E1585" t="s">
        <v>66</v>
      </c>
    </row>
    <row r="1586" spans="1:5" x14ac:dyDescent="0.35">
      <c r="A1586" t="str">
        <f t="shared" si="54"/>
        <v>C:/Users/WThaman/PycharmProjects/usgs/dist/res.volume.1943.lcragage\tcl\tzdata\America\Argentina</v>
      </c>
      <c r="B1586" t="str">
        <f>HYPERLINK("C:/Users/WThaman/PycharmProjects/usgs/dist/res.volume.1943.lcragage\tcl\tzdata\America\Argentina\Tucuman", "Tucuman")</f>
        <v>Tucuman</v>
      </c>
      <c r="D1586">
        <v>2067</v>
      </c>
      <c r="E1586" t="s">
        <v>66</v>
      </c>
    </row>
    <row r="1587" spans="1:5" x14ac:dyDescent="0.35">
      <c r="A1587" t="str">
        <f t="shared" si="54"/>
        <v>C:/Users/WThaman/PycharmProjects/usgs/dist/res.volume.1943.lcragage\tcl\tzdata\America\Argentina</v>
      </c>
      <c r="B1587" t="str">
        <f>HYPERLINK("C:/Users/WThaman/PycharmProjects/usgs/dist/res.volume.1943.lcragage\tcl\tzdata\America\Argentina\Ushuaia", "Ushuaia")</f>
        <v>Ushuaia</v>
      </c>
      <c r="D1587">
        <v>2036</v>
      </c>
      <c r="E1587" t="s">
        <v>66</v>
      </c>
    </row>
    <row r="1588" spans="1:5" x14ac:dyDescent="0.35">
      <c r="A1588" t="str">
        <f t="shared" ref="A1588:A1595" si="55">HYPERLINK("C:/Users/WThaman/PycharmProjects/usgs/dist/res.volume.1943.lcragage\tcl\tzdata\America\Indiana")</f>
        <v>C:/Users/WThaman/PycharmProjects/usgs/dist/res.volume.1943.lcragage\tcl\tzdata\America\Indiana</v>
      </c>
      <c r="B1588" t="str">
        <f>HYPERLINK("C:/Users/WThaman/PycharmProjects/usgs/dist/res.volume.1943.lcragage\tcl\tzdata\America\Indiana\Indianapolis", "Indianapolis")</f>
        <v>Indianapolis</v>
      </c>
      <c r="D1588">
        <v>6996</v>
      </c>
      <c r="E1588" t="s">
        <v>66</v>
      </c>
    </row>
    <row r="1589" spans="1:5" x14ac:dyDescent="0.35">
      <c r="A1589" t="str">
        <f t="shared" si="55"/>
        <v>C:/Users/WThaman/PycharmProjects/usgs/dist/res.volume.1943.lcragage\tcl\tzdata\America\Indiana</v>
      </c>
      <c r="B1589" t="str">
        <f>HYPERLINK("C:/Users/WThaman/PycharmProjects/usgs/dist/res.volume.1943.lcragage\tcl\tzdata\America\Indiana\Knox", "Knox")</f>
        <v>Knox</v>
      </c>
      <c r="D1589">
        <v>8470</v>
      </c>
      <c r="E1589" t="s">
        <v>66</v>
      </c>
    </row>
    <row r="1590" spans="1:5" x14ac:dyDescent="0.35">
      <c r="A1590" t="str">
        <f t="shared" si="55"/>
        <v>C:/Users/WThaman/PycharmProjects/usgs/dist/res.volume.1943.lcragage\tcl\tzdata\America\Indiana</v>
      </c>
      <c r="B1590" t="str">
        <f>HYPERLINK("C:/Users/WThaman/PycharmProjects/usgs/dist/res.volume.1943.lcragage\tcl\tzdata\America\Indiana\Marengo", "Marengo")</f>
        <v>Marengo</v>
      </c>
      <c r="D1590">
        <v>7037</v>
      </c>
      <c r="E1590" t="s">
        <v>66</v>
      </c>
    </row>
    <row r="1591" spans="1:5" x14ac:dyDescent="0.35">
      <c r="A1591" t="str">
        <f t="shared" si="55"/>
        <v>C:/Users/WThaman/PycharmProjects/usgs/dist/res.volume.1943.lcragage\tcl\tzdata\America\Indiana</v>
      </c>
      <c r="B1591" t="str">
        <f>HYPERLINK("C:/Users/WThaman/PycharmProjects/usgs/dist/res.volume.1943.lcragage\tcl\tzdata\America\Indiana\Petersburg", "Petersburg")</f>
        <v>Petersburg</v>
      </c>
      <c r="D1591">
        <v>7364</v>
      </c>
      <c r="E1591" t="s">
        <v>66</v>
      </c>
    </row>
    <row r="1592" spans="1:5" x14ac:dyDescent="0.35">
      <c r="A1592" t="str">
        <f t="shared" si="55"/>
        <v>C:/Users/WThaman/PycharmProjects/usgs/dist/res.volume.1943.lcragage\tcl\tzdata\America\Indiana</v>
      </c>
      <c r="B1592" t="str">
        <f>HYPERLINK("C:/Users/WThaman/PycharmProjects/usgs/dist/res.volume.1943.lcragage\tcl\tzdata\America\Indiana\Tell_City", "Tell_City")</f>
        <v>Tell_City</v>
      </c>
      <c r="D1592">
        <v>6992</v>
      </c>
      <c r="E1592" t="s">
        <v>66</v>
      </c>
    </row>
    <row r="1593" spans="1:5" x14ac:dyDescent="0.35">
      <c r="A1593" t="str">
        <f t="shared" si="55"/>
        <v>C:/Users/WThaman/PycharmProjects/usgs/dist/res.volume.1943.lcragage\tcl\tzdata\America\Indiana</v>
      </c>
      <c r="B1593" t="str">
        <f>HYPERLINK("C:/Users/WThaman/PycharmProjects/usgs/dist/res.volume.1943.lcragage\tcl\tzdata\America\Indiana\Vevay", "Vevay")</f>
        <v>Vevay</v>
      </c>
      <c r="D1593">
        <v>6350</v>
      </c>
      <c r="E1593" t="s">
        <v>66</v>
      </c>
    </row>
    <row r="1594" spans="1:5" x14ac:dyDescent="0.35">
      <c r="A1594" t="str">
        <f t="shared" si="55"/>
        <v>C:/Users/WThaman/PycharmProjects/usgs/dist/res.volume.1943.lcragage\tcl\tzdata\America\Indiana</v>
      </c>
      <c r="B1594" t="str">
        <f>HYPERLINK("C:/Users/WThaman/PycharmProjects/usgs/dist/res.volume.1943.lcragage\tcl\tzdata\America\Indiana\Vincennes", "Vincennes")</f>
        <v>Vincennes</v>
      </c>
      <c r="D1594">
        <v>6992</v>
      </c>
      <c r="E1594" t="s">
        <v>66</v>
      </c>
    </row>
    <row r="1595" spans="1:5" x14ac:dyDescent="0.35">
      <c r="A1595" t="str">
        <f t="shared" si="55"/>
        <v>C:/Users/WThaman/PycharmProjects/usgs/dist/res.volume.1943.lcragage\tcl\tzdata\America\Indiana</v>
      </c>
      <c r="B1595" t="str">
        <f>HYPERLINK("C:/Users/WThaman/PycharmProjects/usgs/dist/res.volume.1943.lcragage\tcl\tzdata\America\Indiana\Winamac", "Winamac")</f>
        <v>Winamac</v>
      </c>
      <c r="D1595">
        <v>7170</v>
      </c>
      <c r="E1595" t="s">
        <v>66</v>
      </c>
    </row>
    <row r="1596" spans="1:5" x14ac:dyDescent="0.35">
      <c r="A1596" t="str">
        <f>HYPERLINK("C:/Users/WThaman/PycharmProjects/usgs/dist/res.volume.1943.lcragage\tcl\tzdata\America\Kentucky")</f>
        <v>C:/Users/WThaman/PycharmProjects/usgs/dist/res.volume.1943.lcragage\tcl\tzdata\America\Kentucky</v>
      </c>
      <c r="B1596" t="str">
        <f>HYPERLINK("C:/Users/WThaman/PycharmProjects/usgs/dist/res.volume.1943.lcragage\tcl\tzdata\America\Kentucky\Louisville", "Louisville")</f>
        <v>Louisville</v>
      </c>
      <c r="D1596">
        <v>9332</v>
      </c>
      <c r="E1596" t="s">
        <v>66</v>
      </c>
    </row>
    <row r="1597" spans="1:5" x14ac:dyDescent="0.35">
      <c r="A1597" t="str">
        <f>HYPERLINK("C:/Users/WThaman/PycharmProjects/usgs/dist/res.volume.1943.lcragage\tcl\tzdata\America\Kentucky")</f>
        <v>C:/Users/WThaman/PycharmProjects/usgs/dist/res.volume.1943.lcragage\tcl\tzdata\America\Kentucky</v>
      </c>
      <c r="B1597" t="str">
        <f>HYPERLINK("C:/Users/WThaman/PycharmProjects/usgs/dist/res.volume.1943.lcragage\tcl\tzdata\America\Kentucky\Monticello", "Monticello")</f>
        <v>Monticello</v>
      </c>
      <c r="D1597">
        <v>8279</v>
      </c>
      <c r="E1597" t="s">
        <v>66</v>
      </c>
    </row>
    <row r="1598" spans="1:5" x14ac:dyDescent="0.35">
      <c r="A1598" t="str">
        <f>HYPERLINK("C:/Users/WThaman/PycharmProjects/usgs/dist/res.volume.1943.lcragage\tcl\tzdata\America\North_Dakota")</f>
        <v>C:/Users/WThaman/PycharmProjects/usgs/dist/res.volume.1943.lcragage\tcl\tzdata\America\North_Dakota</v>
      </c>
      <c r="B1598" t="str">
        <f>HYPERLINK("C:/Users/WThaman/PycharmProjects/usgs/dist/res.volume.1943.lcragage\tcl\tzdata\America\North_Dakota\Beulah", "Beulah")</f>
        <v>Beulah</v>
      </c>
      <c r="D1598">
        <v>8278</v>
      </c>
      <c r="E1598" t="s">
        <v>66</v>
      </c>
    </row>
    <row r="1599" spans="1:5" x14ac:dyDescent="0.35">
      <c r="A1599" t="str">
        <f>HYPERLINK("C:/Users/WThaman/PycharmProjects/usgs/dist/res.volume.1943.lcragage\tcl\tzdata\America\North_Dakota")</f>
        <v>C:/Users/WThaman/PycharmProjects/usgs/dist/res.volume.1943.lcragage\tcl\tzdata\America\North_Dakota</v>
      </c>
      <c r="B1599" t="str">
        <f>HYPERLINK("C:/Users/WThaman/PycharmProjects/usgs/dist/res.volume.1943.lcragage\tcl\tzdata\America\North_Dakota\Center", "Center")</f>
        <v>Center</v>
      </c>
      <c r="D1599">
        <v>8278</v>
      </c>
      <c r="E1599" t="s">
        <v>66</v>
      </c>
    </row>
    <row r="1600" spans="1:5" x14ac:dyDescent="0.35">
      <c r="A1600" t="str">
        <f>HYPERLINK("C:/Users/WThaman/PycharmProjects/usgs/dist/res.volume.1943.lcragage\tcl\tzdata\America\North_Dakota")</f>
        <v>C:/Users/WThaman/PycharmProjects/usgs/dist/res.volume.1943.lcragage\tcl\tzdata\America\North_Dakota</v>
      </c>
      <c r="B1600" t="str">
        <f>HYPERLINK("C:/Users/WThaman/PycharmProjects/usgs/dist/res.volume.1943.lcragage\tcl\tzdata\America\North_Dakota\New_Salem", "New_Salem")</f>
        <v>New_Salem</v>
      </c>
      <c r="D1600">
        <v>8281</v>
      </c>
      <c r="E1600" t="s">
        <v>66</v>
      </c>
    </row>
    <row r="1601" spans="1:5" x14ac:dyDescent="0.35">
      <c r="A1601" t="str">
        <f t="shared" ref="A1601:A1612" si="56">HYPERLINK("C:/Users/WThaman/PycharmProjects/usgs/dist/res.volume.1943.lcragage\tcl\tzdata\Antarctica")</f>
        <v>C:/Users/WThaman/PycharmProjects/usgs/dist/res.volume.1943.lcragage\tcl\tzdata\Antarctica</v>
      </c>
      <c r="B1601" t="str">
        <f>HYPERLINK("C:/Users/WThaman/PycharmProjects/usgs/dist/res.volume.1943.lcragage\tcl\tzdata\Antarctica\Casey", "Casey")</f>
        <v>Casey</v>
      </c>
      <c r="D1601">
        <v>263</v>
      </c>
      <c r="E1601" t="s">
        <v>66</v>
      </c>
    </row>
    <row r="1602" spans="1:5" x14ac:dyDescent="0.35">
      <c r="A1602" t="str">
        <f t="shared" si="56"/>
        <v>C:/Users/WThaman/PycharmProjects/usgs/dist/res.volume.1943.lcragage\tcl\tzdata\Antarctica</v>
      </c>
      <c r="B1602" t="str">
        <f>HYPERLINK("C:/Users/WThaman/PycharmProjects/usgs/dist/res.volume.1943.lcragage\tcl\tzdata\Antarctica\Davis", "Davis")</f>
        <v>Davis</v>
      </c>
      <c r="D1602">
        <v>318</v>
      </c>
      <c r="E1602" t="s">
        <v>66</v>
      </c>
    </row>
    <row r="1603" spans="1:5" x14ac:dyDescent="0.35">
      <c r="A1603" t="str">
        <f t="shared" si="56"/>
        <v>C:/Users/WThaman/PycharmProjects/usgs/dist/res.volume.1943.lcragage\tcl\tzdata\Antarctica</v>
      </c>
      <c r="B1603" t="str">
        <f>HYPERLINK("C:/Users/WThaman/PycharmProjects/usgs/dist/res.volume.1943.lcragage\tcl\tzdata\Antarctica\DumontDUrville", "DumontDUrville")</f>
        <v>DumontDUrville</v>
      </c>
      <c r="D1603">
        <v>207</v>
      </c>
      <c r="E1603" t="s">
        <v>66</v>
      </c>
    </row>
    <row r="1604" spans="1:5" x14ac:dyDescent="0.35">
      <c r="A1604" t="str">
        <f t="shared" si="56"/>
        <v>C:/Users/WThaman/PycharmProjects/usgs/dist/res.volume.1943.lcragage\tcl\tzdata\Antarctica</v>
      </c>
      <c r="B1604" t="str">
        <f>HYPERLINK("C:/Users/WThaman/PycharmProjects/usgs/dist/res.volume.1943.lcragage\tcl\tzdata\Antarctica\Macquarie", "Macquarie")</f>
        <v>Macquarie</v>
      </c>
      <c r="D1604">
        <v>2801</v>
      </c>
      <c r="E1604" t="s">
        <v>66</v>
      </c>
    </row>
    <row r="1605" spans="1:5" x14ac:dyDescent="0.35">
      <c r="A1605" t="str">
        <f t="shared" si="56"/>
        <v>C:/Users/WThaman/PycharmProjects/usgs/dist/res.volume.1943.lcragage\tcl\tzdata\Antarctica</v>
      </c>
      <c r="B1605" t="str">
        <f>HYPERLINK("C:/Users/WThaman/PycharmProjects/usgs/dist/res.volume.1943.lcragage\tcl\tzdata\Antarctica\Mawson", "Mawson")</f>
        <v>Mawson</v>
      </c>
      <c r="D1605">
        <v>175</v>
      </c>
      <c r="E1605" t="s">
        <v>66</v>
      </c>
    </row>
    <row r="1606" spans="1:5" x14ac:dyDescent="0.35">
      <c r="A1606" t="str">
        <f t="shared" si="56"/>
        <v>C:/Users/WThaman/PycharmProjects/usgs/dist/res.volume.1943.lcragage\tcl\tzdata\Antarctica</v>
      </c>
      <c r="B1606" t="str">
        <f>HYPERLINK("C:/Users/WThaman/PycharmProjects/usgs/dist/res.volume.1943.lcragage\tcl\tzdata\Antarctica\McMurdo", "McMurdo")</f>
        <v>McMurdo</v>
      </c>
      <c r="D1606">
        <v>190</v>
      </c>
      <c r="E1606" t="s">
        <v>66</v>
      </c>
    </row>
    <row r="1607" spans="1:5" x14ac:dyDescent="0.35">
      <c r="A1607" t="str">
        <f t="shared" si="56"/>
        <v>C:/Users/WThaman/PycharmProjects/usgs/dist/res.volume.1943.lcragage\tcl\tzdata\Antarctica</v>
      </c>
      <c r="B1607" t="str">
        <f>HYPERLINK("C:/Users/WThaman/PycharmProjects/usgs/dist/res.volume.1943.lcragage\tcl\tzdata\Antarctica\Palmer", "Palmer")</f>
        <v>Palmer</v>
      </c>
      <c r="D1607">
        <v>7598</v>
      </c>
      <c r="E1607" t="s">
        <v>66</v>
      </c>
    </row>
    <row r="1608" spans="1:5" x14ac:dyDescent="0.35">
      <c r="A1608" t="str">
        <f t="shared" si="56"/>
        <v>C:/Users/WThaman/PycharmProjects/usgs/dist/res.volume.1943.lcragage\tcl\tzdata\Antarctica</v>
      </c>
      <c r="B1608" t="str">
        <f>HYPERLINK("C:/Users/WThaman/PycharmProjects/usgs/dist/res.volume.1943.lcragage\tcl\tzdata\Antarctica\Rothera", "Rothera")</f>
        <v>Rothera</v>
      </c>
      <c r="D1608">
        <v>146</v>
      </c>
      <c r="E1608" t="s">
        <v>66</v>
      </c>
    </row>
    <row r="1609" spans="1:5" x14ac:dyDescent="0.35">
      <c r="A1609" t="str">
        <f t="shared" si="56"/>
        <v>C:/Users/WThaman/PycharmProjects/usgs/dist/res.volume.1943.lcragage\tcl\tzdata\Antarctica</v>
      </c>
      <c r="B1609" t="str">
        <f>HYPERLINK("C:/Users/WThaman/PycharmProjects/usgs/dist/res.volume.1943.lcragage\tcl\tzdata\Antarctica\South_Pole", "South_Pole")</f>
        <v>South_Pole</v>
      </c>
      <c r="D1609">
        <v>193</v>
      </c>
      <c r="E1609" t="s">
        <v>66</v>
      </c>
    </row>
    <row r="1610" spans="1:5" x14ac:dyDescent="0.35">
      <c r="A1610" t="str">
        <f t="shared" si="56"/>
        <v>C:/Users/WThaman/PycharmProjects/usgs/dist/res.volume.1943.lcragage\tcl\tzdata\Antarctica</v>
      </c>
      <c r="B1610" t="str">
        <f>HYPERLINK("C:/Users/WThaman/PycharmProjects/usgs/dist/res.volume.1943.lcragage\tcl\tzdata\Antarctica\Syowa", "Syowa")</f>
        <v>Syowa</v>
      </c>
      <c r="D1610">
        <v>144</v>
      </c>
      <c r="E1610" t="s">
        <v>66</v>
      </c>
    </row>
    <row r="1611" spans="1:5" x14ac:dyDescent="0.35">
      <c r="A1611" t="str">
        <f t="shared" si="56"/>
        <v>C:/Users/WThaman/PycharmProjects/usgs/dist/res.volume.1943.lcragage\tcl\tzdata\Antarctica</v>
      </c>
      <c r="B1611" t="str">
        <f>HYPERLINK("C:/Users/WThaman/PycharmProjects/usgs/dist/res.volume.1943.lcragage\tcl\tzdata\Antarctica\Troll", "Troll")</f>
        <v>Troll</v>
      </c>
      <c r="D1611">
        <v>5269</v>
      </c>
      <c r="E1611" t="s">
        <v>66</v>
      </c>
    </row>
    <row r="1612" spans="1:5" x14ac:dyDescent="0.35">
      <c r="A1612" t="str">
        <f t="shared" si="56"/>
        <v>C:/Users/WThaman/PycharmProjects/usgs/dist/res.volume.1943.lcragage\tcl\tzdata\Antarctica</v>
      </c>
      <c r="B1612" t="str">
        <f>HYPERLINK("C:/Users/WThaman/PycharmProjects/usgs/dist/res.volume.1943.lcragage\tcl\tzdata\Antarctica\Vostok", "Vostok")</f>
        <v>Vostok</v>
      </c>
      <c r="D1612">
        <v>145</v>
      </c>
      <c r="E1612" t="s">
        <v>66</v>
      </c>
    </row>
    <row r="1613" spans="1:5" x14ac:dyDescent="0.35">
      <c r="A1613" t="str">
        <f>HYPERLINK("C:/Users/WThaman/PycharmProjects/usgs/dist/res.volume.1943.lcragage\tcl\tzdata\Arctic")</f>
        <v>C:/Users/WThaman/PycharmProjects/usgs/dist/res.volume.1943.lcragage\tcl\tzdata\Arctic</v>
      </c>
      <c r="B1613" t="str">
        <f>HYPERLINK("C:/Users/WThaman/PycharmProjects/usgs/dist/res.volume.1943.lcragage\tcl\tzdata\Arctic\Longyearbyen", "Longyearbyen")</f>
        <v>Longyearbyen</v>
      </c>
      <c r="D1613">
        <v>176</v>
      </c>
      <c r="E1613" t="s">
        <v>66</v>
      </c>
    </row>
    <row r="1614" spans="1:5" x14ac:dyDescent="0.35">
      <c r="A1614" t="str">
        <f t="shared" ref="A1614:A1645" si="57">HYPERLINK("C:/Users/WThaman/PycharmProjects/usgs/dist/res.volume.1943.lcragage\tcl\tzdata\Asia")</f>
        <v>C:/Users/WThaman/PycharmProjects/usgs/dist/res.volume.1943.lcragage\tcl\tzdata\Asia</v>
      </c>
      <c r="B1614" t="str">
        <f>HYPERLINK("C:/Users/WThaman/PycharmProjects/usgs/dist/res.volume.1943.lcragage\tcl\tzdata\Asia\Aden", "Aden")</f>
        <v>Aden</v>
      </c>
      <c r="D1614">
        <v>166</v>
      </c>
      <c r="E1614" t="s">
        <v>66</v>
      </c>
    </row>
    <row r="1615" spans="1:5" x14ac:dyDescent="0.35">
      <c r="A1615" t="str">
        <f t="shared" si="57"/>
        <v>C:/Users/WThaman/PycharmProjects/usgs/dist/res.volume.1943.lcragage\tcl\tzdata\Asia</v>
      </c>
      <c r="B1615" t="str">
        <f>HYPERLINK("C:/Users/WThaman/PycharmProjects/usgs/dist/res.volume.1943.lcragage\tcl\tzdata\Asia\Almaty", "Almaty")</f>
        <v>Almaty</v>
      </c>
      <c r="D1615">
        <v>1580</v>
      </c>
      <c r="E1615" t="s">
        <v>66</v>
      </c>
    </row>
    <row r="1616" spans="1:5" x14ac:dyDescent="0.35">
      <c r="A1616" t="str">
        <f t="shared" si="57"/>
        <v>C:/Users/WThaman/PycharmProjects/usgs/dist/res.volume.1943.lcragage\tcl\tzdata\Asia</v>
      </c>
      <c r="B1616" t="str">
        <f>HYPERLINK("C:/Users/WThaman/PycharmProjects/usgs/dist/res.volume.1943.lcragage\tcl\tzdata\Asia\Amman", "Amman")</f>
        <v>Amman</v>
      </c>
      <c r="D1616">
        <v>7055</v>
      </c>
      <c r="E1616" t="s">
        <v>66</v>
      </c>
    </row>
    <row r="1617" spans="1:5" x14ac:dyDescent="0.35">
      <c r="A1617" t="str">
        <f t="shared" si="57"/>
        <v>C:/Users/WThaman/PycharmProjects/usgs/dist/res.volume.1943.lcragage\tcl\tzdata\Asia</v>
      </c>
      <c r="B1617" t="str">
        <f>HYPERLINK("C:/Users/WThaman/PycharmProjects/usgs/dist/res.volume.1943.lcragage\tcl\tzdata\Asia\Anadyr", "Anadyr")</f>
        <v>Anadyr</v>
      </c>
      <c r="D1617">
        <v>2126</v>
      </c>
      <c r="E1617" t="s">
        <v>66</v>
      </c>
    </row>
    <row r="1618" spans="1:5" x14ac:dyDescent="0.35">
      <c r="A1618" t="str">
        <f t="shared" si="57"/>
        <v>C:/Users/WThaman/PycharmProjects/usgs/dist/res.volume.1943.lcragage\tcl\tzdata\Asia</v>
      </c>
      <c r="B1618" t="str">
        <f>HYPERLINK("C:/Users/WThaman/PycharmProjects/usgs/dist/res.volume.1943.lcragage\tcl\tzdata\Asia\Aqtau", "Aqtau")</f>
        <v>Aqtau</v>
      </c>
      <c r="D1618">
        <v>1636</v>
      </c>
      <c r="E1618" t="s">
        <v>66</v>
      </c>
    </row>
    <row r="1619" spans="1:5" x14ac:dyDescent="0.35">
      <c r="A1619" t="str">
        <f t="shared" si="57"/>
        <v>C:/Users/WThaman/PycharmProjects/usgs/dist/res.volume.1943.lcragage\tcl\tzdata\Asia</v>
      </c>
      <c r="B1619" t="str">
        <f>HYPERLINK("C:/Users/WThaman/PycharmProjects/usgs/dist/res.volume.1943.lcragage\tcl\tzdata\Asia\Aqtobe", "Aqtobe")</f>
        <v>Aqtobe</v>
      </c>
      <c r="D1619">
        <v>1608</v>
      </c>
      <c r="E1619" t="s">
        <v>66</v>
      </c>
    </row>
    <row r="1620" spans="1:5" x14ac:dyDescent="0.35">
      <c r="A1620" t="str">
        <f t="shared" si="57"/>
        <v>C:/Users/WThaman/PycharmProjects/usgs/dist/res.volume.1943.lcragage\tcl\tzdata\Asia</v>
      </c>
      <c r="B1620" t="str">
        <f>HYPERLINK("C:/Users/WThaman/PycharmProjects/usgs/dist/res.volume.1943.lcragage\tcl\tzdata\Asia\Ashgabat", "Ashgabat")</f>
        <v>Ashgabat</v>
      </c>
      <c r="D1620">
        <v>883</v>
      </c>
      <c r="E1620" t="s">
        <v>66</v>
      </c>
    </row>
    <row r="1621" spans="1:5" x14ac:dyDescent="0.35">
      <c r="A1621" t="str">
        <f t="shared" si="57"/>
        <v>C:/Users/WThaman/PycharmProjects/usgs/dist/res.volume.1943.lcragage\tcl\tzdata\Asia</v>
      </c>
      <c r="B1621" t="str">
        <f>HYPERLINK("C:/Users/WThaman/PycharmProjects/usgs/dist/res.volume.1943.lcragage\tcl\tzdata\Asia\Ashkhabad", "Ashkhabad")</f>
        <v>Ashkhabad</v>
      </c>
      <c r="D1621">
        <v>177</v>
      </c>
      <c r="E1621" t="s">
        <v>66</v>
      </c>
    </row>
    <row r="1622" spans="1:5" x14ac:dyDescent="0.35">
      <c r="A1622" t="str">
        <f t="shared" si="57"/>
        <v>C:/Users/WThaman/PycharmProjects/usgs/dist/res.volume.1943.lcragage\tcl\tzdata\Asia</v>
      </c>
      <c r="B1622" t="str">
        <f>HYPERLINK("C:/Users/WThaman/PycharmProjects/usgs/dist/res.volume.1943.lcragage\tcl\tzdata\Asia\Baghdad", "Baghdad")</f>
        <v>Baghdad</v>
      </c>
      <c r="D1622">
        <v>1643</v>
      </c>
      <c r="E1622" t="s">
        <v>66</v>
      </c>
    </row>
    <row r="1623" spans="1:5" x14ac:dyDescent="0.35">
      <c r="A1623" t="str">
        <f t="shared" si="57"/>
        <v>C:/Users/WThaman/PycharmProjects/usgs/dist/res.volume.1943.lcragage\tcl\tzdata\Asia</v>
      </c>
      <c r="B1623" t="str">
        <f>HYPERLINK("C:/Users/WThaman/PycharmProjects/usgs/dist/res.volume.1943.lcragage\tcl\tzdata\Asia\Bahrain", "Bahrain")</f>
        <v>Bahrain</v>
      </c>
      <c r="D1623">
        <v>166</v>
      </c>
      <c r="E1623" t="s">
        <v>66</v>
      </c>
    </row>
    <row r="1624" spans="1:5" x14ac:dyDescent="0.35">
      <c r="A1624" t="str">
        <f t="shared" si="57"/>
        <v>C:/Users/WThaman/PycharmProjects/usgs/dist/res.volume.1943.lcragage\tcl\tzdata\Asia</v>
      </c>
      <c r="B1624" t="str">
        <f>HYPERLINK("C:/Users/WThaman/PycharmProjects/usgs/dist/res.volume.1943.lcragage\tcl\tzdata\Asia\Baku", "Baku")</f>
        <v>Baku</v>
      </c>
      <c r="D1624">
        <v>2131</v>
      </c>
      <c r="E1624" t="s">
        <v>66</v>
      </c>
    </row>
    <row r="1625" spans="1:5" x14ac:dyDescent="0.35">
      <c r="A1625" t="str">
        <f t="shared" si="57"/>
        <v>C:/Users/WThaman/PycharmProjects/usgs/dist/res.volume.1943.lcragage\tcl\tzdata\Asia</v>
      </c>
      <c r="B1625" t="str">
        <f>HYPERLINK("C:/Users/WThaman/PycharmProjects/usgs/dist/res.volume.1943.lcragage\tcl\tzdata\Asia\Bangkok", "Bangkok")</f>
        <v>Bangkok</v>
      </c>
      <c r="D1625">
        <v>174</v>
      </c>
      <c r="E1625" t="s">
        <v>66</v>
      </c>
    </row>
    <row r="1626" spans="1:5" x14ac:dyDescent="0.35">
      <c r="A1626" t="str">
        <f t="shared" si="57"/>
        <v>C:/Users/WThaman/PycharmProjects/usgs/dist/res.volume.1943.lcragage\tcl\tzdata\Asia</v>
      </c>
      <c r="B1626" t="str">
        <f>HYPERLINK("C:/Users/WThaman/PycharmProjects/usgs/dist/res.volume.1943.lcragage\tcl\tzdata\Asia\Barnaul", "Barnaul")</f>
        <v>Barnaul</v>
      </c>
      <c r="D1626">
        <v>2044</v>
      </c>
      <c r="E1626" t="s">
        <v>66</v>
      </c>
    </row>
    <row r="1627" spans="1:5" x14ac:dyDescent="0.35">
      <c r="A1627" t="str">
        <f t="shared" si="57"/>
        <v>C:/Users/WThaman/PycharmProjects/usgs/dist/res.volume.1943.lcragage\tcl\tzdata\Asia</v>
      </c>
      <c r="B1627" t="str">
        <f>HYPERLINK("C:/Users/WThaman/PycharmProjects/usgs/dist/res.volume.1943.lcragage\tcl\tzdata\Asia\Beirut", "Beirut")</f>
        <v>Beirut</v>
      </c>
      <c r="D1627">
        <v>7754</v>
      </c>
      <c r="E1627" t="s">
        <v>66</v>
      </c>
    </row>
    <row r="1628" spans="1:5" x14ac:dyDescent="0.35">
      <c r="A1628" t="str">
        <f t="shared" si="57"/>
        <v>C:/Users/WThaman/PycharmProjects/usgs/dist/res.volume.1943.lcragage\tcl\tzdata\Asia</v>
      </c>
      <c r="B1628" t="str">
        <f>HYPERLINK("C:/Users/WThaman/PycharmProjects/usgs/dist/res.volume.1943.lcragage\tcl\tzdata\Asia\Bishkek", "Bishkek")</f>
        <v>Bishkek</v>
      </c>
      <c r="D1628">
        <v>1631</v>
      </c>
      <c r="E1628" t="s">
        <v>66</v>
      </c>
    </row>
    <row r="1629" spans="1:5" x14ac:dyDescent="0.35">
      <c r="A1629" t="str">
        <f t="shared" si="57"/>
        <v>C:/Users/WThaman/PycharmProjects/usgs/dist/res.volume.1943.lcragage\tcl\tzdata\Asia</v>
      </c>
      <c r="B1629" t="str">
        <f>HYPERLINK("C:/Users/WThaman/PycharmProjects/usgs/dist/res.volume.1943.lcragage\tcl\tzdata\Asia\Brunei", "Brunei")</f>
        <v>Brunei</v>
      </c>
      <c r="D1629">
        <v>173</v>
      </c>
      <c r="E1629" t="s">
        <v>66</v>
      </c>
    </row>
    <row r="1630" spans="1:5" x14ac:dyDescent="0.35">
      <c r="A1630" t="str">
        <f t="shared" si="57"/>
        <v>C:/Users/WThaman/PycharmProjects/usgs/dist/res.volume.1943.lcragage\tcl\tzdata\Asia</v>
      </c>
      <c r="B1630" t="str">
        <f>HYPERLINK("C:/Users/WThaman/PycharmProjects/usgs/dist/res.volume.1943.lcragage\tcl\tzdata\Asia\Calcutta", "Calcutta")</f>
        <v>Calcutta</v>
      </c>
      <c r="D1630">
        <v>173</v>
      </c>
      <c r="E1630" t="s">
        <v>66</v>
      </c>
    </row>
    <row r="1631" spans="1:5" x14ac:dyDescent="0.35">
      <c r="A1631" t="str">
        <f t="shared" si="57"/>
        <v>C:/Users/WThaman/PycharmProjects/usgs/dist/res.volume.1943.lcragage\tcl\tzdata\Asia</v>
      </c>
      <c r="B1631" t="str">
        <f>HYPERLINK("C:/Users/WThaman/PycharmProjects/usgs/dist/res.volume.1943.lcragage\tcl\tzdata\Asia\Chita", "Chita")</f>
        <v>Chita</v>
      </c>
      <c r="D1631">
        <v>2120</v>
      </c>
      <c r="E1631" t="s">
        <v>66</v>
      </c>
    </row>
    <row r="1632" spans="1:5" x14ac:dyDescent="0.35">
      <c r="A1632" t="str">
        <f t="shared" si="57"/>
        <v>C:/Users/WThaman/PycharmProjects/usgs/dist/res.volume.1943.lcragage\tcl\tzdata\Asia</v>
      </c>
      <c r="B1632" t="str">
        <f>HYPERLINK("C:/Users/WThaman/PycharmProjects/usgs/dist/res.volume.1943.lcragage\tcl\tzdata\Asia\Choibalsan", "Choibalsan")</f>
        <v>Choibalsan</v>
      </c>
      <c r="D1632">
        <v>6701</v>
      </c>
      <c r="E1632" t="s">
        <v>66</v>
      </c>
    </row>
    <row r="1633" spans="1:5" x14ac:dyDescent="0.35">
      <c r="A1633" t="str">
        <f t="shared" si="57"/>
        <v>C:/Users/WThaman/PycharmProjects/usgs/dist/res.volume.1943.lcragage\tcl\tzdata\Asia</v>
      </c>
      <c r="B1633" t="str">
        <f>HYPERLINK("C:/Users/WThaman/PycharmProjects/usgs/dist/res.volume.1943.lcragage\tcl\tzdata\Asia\Chongqing", "Chongqing")</f>
        <v>Chongqing</v>
      </c>
      <c r="D1633">
        <v>177</v>
      </c>
      <c r="E1633" t="s">
        <v>66</v>
      </c>
    </row>
    <row r="1634" spans="1:5" x14ac:dyDescent="0.35">
      <c r="A1634" t="str">
        <f t="shared" si="57"/>
        <v>C:/Users/WThaman/PycharmProjects/usgs/dist/res.volume.1943.lcragage\tcl\tzdata\Asia</v>
      </c>
      <c r="B1634" t="str">
        <f>HYPERLINK("C:/Users/WThaman/PycharmProjects/usgs/dist/res.volume.1943.lcragage\tcl\tzdata\Asia\Chungking", "Chungking")</f>
        <v>Chungking</v>
      </c>
      <c r="D1634">
        <v>177</v>
      </c>
      <c r="E1634" t="s">
        <v>66</v>
      </c>
    </row>
    <row r="1635" spans="1:5" x14ac:dyDescent="0.35">
      <c r="A1635" t="str">
        <f t="shared" si="57"/>
        <v>C:/Users/WThaman/PycharmProjects/usgs/dist/res.volume.1943.lcragage\tcl\tzdata\Asia</v>
      </c>
      <c r="B1635" t="str">
        <f>HYPERLINK("C:/Users/WThaman/PycharmProjects/usgs/dist/res.volume.1943.lcragage\tcl\tzdata\Asia\Colombo", "Colombo")</f>
        <v>Colombo</v>
      </c>
      <c r="D1635">
        <v>347</v>
      </c>
      <c r="E1635" t="s">
        <v>66</v>
      </c>
    </row>
    <row r="1636" spans="1:5" x14ac:dyDescent="0.35">
      <c r="A1636" t="str">
        <f t="shared" si="57"/>
        <v>C:/Users/WThaman/PycharmProjects/usgs/dist/res.volume.1943.lcragage\tcl\tzdata\Asia</v>
      </c>
      <c r="B1636" t="str">
        <f>HYPERLINK("C:/Users/WThaman/PycharmProjects/usgs/dist/res.volume.1943.lcragage\tcl\tzdata\Asia\Dacca", "Dacca")</f>
        <v>Dacca</v>
      </c>
      <c r="D1636">
        <v>164</v>
      </c>
      <c r="E1636" t="s">
        <v>66</v>
      </c>
    </row>
    <row r="1637" spans="1:5" x14ac:dyDescent="0.35">
      <c r="A1637" t="str">
        <f t="shared" si="57"/>
        <v>C:/Users/WThaman/PycharmProjects/usgs/dist/res.volume.1943.lcragage\tcl\tzdata\Asia</v>
      </c>
      <c r="B1637" t="str">
        <f>HYPERLINK("C:/Users/WThaman/PycharmProjects/usgs/dist/res.volume.1943.lcragage\tcl\tzdata\Asia\Damascus", "Damascus")</f>
        <v>Damascus</v>
      </c>
      <c r="D1637">
        <v>8031</v>
      </c>
      <c r="E1637" t="s">
        <v>66</v>
      </c>
    </row>
    <row r="1638" spans="1:5" x14ac:dyDescent="0.35">
      <c r="A1638" t="str">
        <f t="shared" si="57"/>
        <v>C:/Users/WThaman/PycharmProjects/usgs/dist/res.volume.1943.lcragage\tcl\tzdata\Asia</v>
      </c>
      <c r="B1638" t="str">
        <f>HYPERLINK("C:/Users/WThaman/PycharmProjects/usgs/dist/res.volume.1943.lcragage\tcl\tzdata\Asia\Dhaka", "Dhaka")</f>
        <v>Dhaka</v>
      </c>
      <c r="D1638">
        <v>376</v>
      </c>
      <c r="E1638" t="s">
        <v>66</v>
      </c>
    </row>
    <row r="1639" spans="1:5" x14ac:dyDescent="0.35">
      <c r="A1639" t="str">
        <f t="shared" si="57"/>
        <v>C:/Users/WThaman/PycharmProjects/usgs/dist/res.volume.1943.lcragage\tcl\tzdata\Asia</v>
      </c>
      <c r="B1639" t="str">
        <f>HYPERLINK("C:/Users/WThaman/PycharmProjects/usgs/dist/res.volume.1943.lcragage\tcl\tzdata\Asia\Dili", "Dili")</f>
        <v>Dili</v>
      </c>
      <c r="D1639">
        <v>256</v>
      </c>
      <c r="E1639" t="s">
        <v>66</v>
      </c>
    </row>
    <row r="1640" spans="1:5" x14ac:dyDescent="0.35">
      <c r="A1640" t="str">
        <f t="shared" si="57"/>
        <v>C:/Users/WThaman/PycharmProjects/usgs/dist/res.volume.1943.lcragage\tcl\tzdata\Asia</v>
      </c>
      <c r="B1640" t="str">
        <f>HYPERLINK("C:/Users/WThaman/PycharmProjects/usgs/dist/res.volume.1943.lcragage\tcl\tzdata\Asia\Dubai", "Dubai")</f>
        <v>Dubai</v>
      </c>
      <c r="D1640">
        <v>142</v>
      </c>
      <c r="E1640" t="s">
        <v>66</v>
      </c>
    </row>
    <row r="1641" spans="1:5" x14ac:dyDescent="0.35">
      <c r="A1641" t="str">
        <f t="shared" si="57"/>
        <v>C:/Users/WThaman/PycharmProjects/usgs/dist/res.volume.1943.lcragage\tcl\tzdata\Asia</v>
      </c>
      <c r="B1641" t="str">
        <f>HYPERLINK("C:/Users/WThaman/PycharmProjects/usgs/dist/res.volume.1943.lcragage\tcl\tzdata\Asia\Dushanbe", "Dushanbe")</f>
        <v>Dushanbe</v>
      </c>
      <c r="D1641">
        <v>825</v>
      </c>
      <c r="E1641" t="s">
        <v>66</v>
      </c>
    </row>
    <row r="1642" spans="1:5" x14ac:dyDescent="0.35">
      <c r="A1642" t="str">
        <f t="shared" si="57"/>
        <v>C:/Users/WThaman/PycharmProjects/usgs/dist/res.volume.1943.lcragage\tcl\tzdata\Asia</v>
      </c>
      <c r="B1642" t="str">
        <f>HYPERLINK("C:/Users/WThaman/PycharmProjects/usgs/dist/res.volume.1943.lcragage\tcl\tzdata\Asia\Gaza", "Gaza")</f>
        <v>Gaza</v>
      </c>
      <c r="D1642">
        <v>7963</v>
      </c>
      <c r="E1642" t="s">
        <v>66</v>
      </c>
    </row>
    <row r="1643" spans="1:5" x14ac:dyDescent="0.35">
      <c r="A1643" t="str">
        <f t="shared" si="57"/>
        <v>C:/Users/WThaman/PycharmProjects/usgs/dist/res.volume.1943.lcragage\tcl\tzdata\Asia</v>
      </c>
      <c r="B1643" t="str">
        <f>HYPERLINK("C:/Users/WThaman/PycharmProjects/usgs/dist/res.volume.1943.lcragage\tcl\tzdata\Asia\Harbin", "Harbin")</f>
        <v>Harbin</v>
      </c>
      <c r="D1643">
        <v>174</v>
      </c>
      <c r="E1643" t="s">
        <v>66</v>
      </c>
    </row>
    <row r="1644" spans="1:5" x14ac:dyDescent="0.35">
      <c r="A1644" t="str">
        <f t="shared" si="57"/>
        <v>C:/Users/WThaman/PycharmProjects/usgs/dist/res.volume.1943.lcragage\tcl\tzdata\Asia</v>
      </c>
      <c r="B1644" t="str">
        <f>HYPERLINK("C:/Users/WThaman/PycharmProjects/usgs/dist/res.volume.1943.lcragage\tcl\tzdata\Asia\Hebron", "Hebron")</f>
        <v>Hebron</v>
      </c>
      <c r="D1644">
        <v>7939</v>
      </c>
      <c r="E1644" t="s">
        <v>66</v>
      </c>
    </row>
    <row r="1645" spans="1:5" x14ac:dyDescent="0.35">
      <c r="A1645" t="str">
        <f t="shared" si="57"/>
        <v>C:/Users/WThaman/PycharmProjects/usgs/dist/res.volume.1943.lcragage\tcl\tzdata\Asia</v>
      </c>
      <c r="B1645" t="str">
        <f>HYPERLINK("C:/Users/WThaman/PycharmProjects/usgs/dist/res.volume.1943.lcragage\tcl\tzdata\Asia\Hong_Kong", "Hong_Kong")</f>
        <v>Hong_Kong</v>
      </c>
      <c r="D1645">
        <v>2150</v>
      </c>
      <c r="E1645" t="s">
        <v>66</v>
      </c>
    </row>
    <row r="1646" spans="1:5" x14ac:dyDescent="0.35">
      <c r="A1646" t="str">
        <f t="shared" ref="A1646:A1677" si="58">HYPERLINK("C:/Users/WThaman/PycharmProjects/usgs/dist/res.volume.1943.lcragage\tcl\tzdata\Asia")</f>
        <v>C:/Users/WThaman/PycharmProjects/usgs/dist/res.volume.1943.lcragage\tcl\tzdata\Asia</v>
      </c>
      <c r="B1646" t="str">
        <f>HYPERLINK("C:/Users/WThaman/PycharmProjects/usgs/dist/res.volume.1943.lcragage\tcl\tzdata\Asia\Hovd", "Hovd")</f>
        <v>Hovd</v>
      </c>
      <c r="D1646">
        <v>6665</v>
      </c>
      <c r="E1646" t="s">
        <v>66</v>
      </c>
    </row>
    <row r="1647" spans="1:5" x14ac:dyDescent="0.35">
      <c r="A1647" t="str">
        <f t="shared" si="58"/>
        <v>C:/Users/WThaman/PycharmProjects/usgs/dist/res.volume.1943.lcragage\tcl\tzdata\Asia</v>
      </c>
      <c r="B1647" t="str">
        <f>HYPERLINK("C:/Users/WThaman/PycharmProjects/usgs/dist/res.volume.1943.lcragage\tcl\tzdata\Asia\Ho_Chi_Minh", "Ho_Chi_Minh")</f>
        <v>Ho_Chi_Minh</v>
      </c>
      <c r="D1647">
        <v>381</v>
      </c>
      <c r="E1647" t="s">
        <v>66</v>
      </c>
    </row>
    <row r="1648" spans="1:5" x14ac:dyDescent="0.35">
      <c r="A1648" t="str">
        <f t="shared" si="58"/>
        <v>C:/Users/WThaman/PycharmProjects/usgs/dist/res.volume.1943.lcragage\tcl\tzdata\Asia</v>
      </c>
      <c r="B1648" t="str">
        <f>HYPERLINK("C:/Users/WThaman/PycharmProjects/usgs/dist/res.volume.1943.lcragage\tcl\tzdata\Asia\Irkutsk", "Irkutsk")</f>
        <v>Irkutsk</v>
      </c>
      <c r="D1648">
        <v>2122</v>
      </c>
      <c r="E1648" t="s">
        <v>66</v>
      </c>
    </row>
    <row r="1649" spans="1:5" x14ac:dyDescent="0.35">
      <c r="A1649" t="str">
        <f t="shared" si="58"/>
        <v>C:/Users/WThaman/PycharmProjects/usgs/dist/res.volume.1943.lcragage\tcl\tzdata\Asia</v>
      </c>
      <c r="B1649" t="str">
        <f>HYPERLINK("C:/Users/WThaman/PycharmProjects/usgs/dist/res.volume.1943.lcragage\tcl\tzdata\Asia\Istanbul", "Istanbul")</f>
        <v>Istanbul</v>
      </c>
      <c r="D1649">
        <v>182</v>
      </c>
      <c r="E1649" t="s">
        <v>66</v>
      </c>
    </row>
    <row r="1650" spans="1:5" x14ac:dyDescent="0.35">
      <c r="A1650" t="str">
        <f t="shared" si="58"/>
        <v>C:/Users/WThaman/PycharmProjects/usgs/dist/res.volume.1943.lcragage\tcl\tzdata\Asia</v>
      </c>
      <c r="B1650" t="str">
        <f>HYPERLINK("C:/Users/WThaman/PycharmProjects/usgs/dist/res.volume.1943.lcragage\tcl\tzdata\Asia\Jakarta", "Jakarta")</f>
        <v>Jakarta</v>
      </c>
      <c r="D1650">
        <v>350</v>
      </c>
      <c r="E1650" t="s">
        <v>66</v>
      </c>
    </row>
    <row r="1651" spans="1:5" x14ac:dyDescent="0.35">
      <c r="A1651" t="str">
        <f t="shared" si="58"/>
        <v>C:/Users/WThaman/PycharmProjects/usgs/dist/res.volume.1943.lcragage\tcl\tzdata\Asia</v>
      </c>
      <c r="B1651" t="str">
        <f>HYPERLINK("C:/Users/WThaman/PycharmProjects/usgs/dist/res.volume.1943.lcragage\tcl\tzdata\Asia\Jayapura", "Jayapura")</f>
        <v>Jayapura</v>
      </c>
      <c r="D1651">
        <v>204</v>
      </c>
      <c r="E1651" t="s">
        <v>66</v>
      </c>
    </row>
    <row r="1652" spans="1:5" x14ac:dyDescent="0.35">
      <c r="A1652" t="str">
        <f t="shared" si="58"/>
        <v>C:/Users/WThaman/PycharmProjects/usgs/dist/res.volume.1943.lcragage\tcl\tzdata\Asia</v>
      </c>
      <c r="B1652" t="str">
        <f>HYPERLINK("C:/Users/WThaman/PycharmProjects/usgs/dist/res.volume.1943.lcragage\tcl\tzdata\Asia\Jerusalem", "Jerusalem")</f>
        <v>Jerusalem</v>
      </c>
      <c r="D1652">
        <v>7690</v>
      </c>
      <c r="E1652" t="s">
        <v>66</v>
      </c>
    </row>
    <row r="1653" spans="1:5" x14ac:dyDescent="0.35">
      <c r="A1653" t="str">
        <f t="shared" si="58"/>
        <v>C:/Users/WThaman/PycharmProjects/usgs/dist/res.volume.1943.lcragage\tcl\tzdata\Asia</v>
      </c>
      <c r="B1653" t="str">
        <f>HYPERLINK("C:/Users/WThaman/PycharmProjects/usgs/dist/res.volume.1943.lcragage\tcl\tzdata\Asia\Kabul", "Kabul")</f>
        <v>Kabul</v>
      </c>
      <c r="D1653">
        <v>171</v>
      </c>
      <c r="E1653" t="s">
        <v>66</v>
      </c>
    </row>
    <row r="1654" spans="1:5" x14ac:dyDescent="0.35">
      <c r="A1654" t="str">
        <f t="shared" si="58"/>
        <v>C:/Users/WThaman/PycharmProjects/usgs/dist/res.volume.1943.lcragage\tcl\tzdata\Asia</v>
      </c>
      <c r="B1654" t="str">
        <f>HYPERLINK("C:/Users/WThaman/PycharmProjects/usgs/dist/res.volume.1943.lcragage\tcl\tzdata\Asia\Kamchatka", "Kamchatka")</f>
        <v>Kamchatka</v>
      </c>
      <c r="D1654">
        <v>2097</v>
      </c>
      <c r="E1654" t="s">
        <v>66</v>
      </c>
    </row>
    <row r="1655" spans="1:5" x14ac:dyDescent="0.35">
      <c r="A1655" t="str">
        <f t="shared" si="58"/>
        <v>C:/Users/WThaman/PycharmProjects/usgs/dist/res.volume.1943.lcragage\tcl\tzdata\Asia</v>
      </c>
      <c r="B1655" t="str">
        <f>HYPERLINK("C:/Users/WThaman/PycharmProjects/usgs/dist/res.volume.1943.lcragage\tcl\tzdata\Asia\Karachi", "Karachi")</f>
        <v>Karachi</v>
      </c>
      <c r="D1655">
        <v>436</v>
      </c>
      <c r="E1655" t="s">
        <v>66</v>
      </c>
    </row>
    <row r="1656" spans="1:5" x14ac:dyDescent="0.35">
      <c r="A1656" t="str">
        <f t="shared" si="58"/>
        <v>C:/Users/WThaman/PycharmProjects/usgs/dist/res.volume.1943.lcragage\tcl\tzdata\Asia</v>
      </c>
      <c r="B1656" t="str">
        <f>HYPERLINK("C:/Users/WThaman/PycharmProjects/usgs/dist/res.volume.1943.lcragage\tcl\tzdata\Asia\Kashgar", "Kashgar")</f>
        <v>Kashgar</v>
      </c>
      <c r="D1656">
        <v>169</v>
      </c>
      <c r="E1656" t="s">
        <v>66</v>
      </c>
    </row>
    <row r="1657" spans="1:5" x14ac:dyDescent="0.35">
      <c r="A1657" t="str">
        <f t="shared" si="58"/>
        <v>C:/Users/WThaman/PycharmProjects/usgs/dist/res.volume.1943.lcragage\tcl\tzdata\Asia</v>
      </c>
      <c r="B1657" t="str">
        <f>HYPERLINK("C:/Users/WThaman/PycharmProjects/usgs/dist/res.volume.1943.lcragage\tcl\tzdata\Asia\Kathmandu", "Kathmandu")</f>
        <v>Kathmandu</v>
      </c>
      <c r="D1657">
        <v>174</v>
      </c>
      <c r="E1657" t="s">
        <v>66</v>
      </c>
    </row>
    <row r="1658" spans="1:5" x14ac:dyDescent="0.35">
      <c r="A1658" t="str">
        <f t="shared" si="58"/>
        <v>C:/Users/WThaman/PycharmProjects/usgs/dist/res.volume.1943.lcragage\tcl\tzdata\Asia</v>
      </c>
      <c r="B1658" t="str">
        <f>HYPERLINK("C:/Users/WThaman/PycharmProjects/usgs/dist/res.volume.1943.lcragage\tcl\tzdata\Asia\Katmandu", "Katmandu")</f>
        <v>Katmandu</v>
      </c>
      <c r="D1658">
        <v>179</v>
      </c>
      <c r="E1658" t="s">
        <v>66</v>
      </c>
    </row>
    <row r="1659" spans="1:5" x14ac:dyDescent="0.35">
      <c r="A1659" t="str">
        <f t="shared" si="58"/>
        <v>C:/Users/WThaman/PycharmProjects/usgs/dist/res.volume.1943.lcragage\tcl\tzdata\Asia</v>
      </c>
      <c r="B1659" t="str">
        <f>HYPERLINK("C:/Users/WThaman/PycharmProjects/usgs/dist/res.volume.1943.lcragage\tcl\tzdata\Asia\Khandyga", "Khandyga")</f>
        <v>Khandyga</v>
      </c>
      <c r="D1659">
        <v>2156</v>
      </c>
      <c r="E1659" t="s">
        <v>66</v>
      </c>
    </row>
    <row r="1660" spans="1:5" x14ac:dyDescent="0.35">
      <c r="A1660" t="str">
        <f t="shared" si="58"/>
        <v>C:/Users/WThaman/PycharmProjects/usgs/dist/res.volume.1943.lcragage\tcl\tzdata\Asia</v>
      </c>
      <c r="B1660" t="str">
        <f>HYPERLINK("C:/Users/WThaman/PycharmProjects/usgs/dist/res.volume.1943.lcragage\tcl\tzdata\Asia\Kolkata", "Kolkata")</f>
        <v>Kolkata</v>
      </c>
      <c r="D1660">
        <v>261</v>
      </c>
      <c r="E1660" t="s">
        <v>66</v>
      </c>
    </row>
    <row r="1661" spans="1:5" x14ac:dyDescent="0.35">
      <c r="A1661" t="str">
        <f t="shared" si="58"/>
        <v>C:/Users/WThaman/PycharmProjects/usgs/dist/res.volume.1943.lcragage\tcl\tzdata\Asia</v>
      </c>
      <c r="B1661" t="str">
        <f>HYPERLINK("C:/Users/WThaman/PycharmProjects/usgs/dist/res.volume.1943.lcragage\tcl\tzdata\Asia\Krasnoyarsk", "Krasnoyarsk")</f>
        <v>Krasnoyarsk</v>
      </c>
      <c r="D1661">
        <v>2096</v>
      </c>
      <c r="E1661" t="s">
        <v>66</v>
      </c>
    </row>
    <row r="1662" spans="1:5" x14ac:dyDescent="0.35">
      <c r="A1662" t="str">
        <f t="shared" si="58"/>
        <v>C:/Users/WThaman/PycharmProjects/usgs/dist/res.volume.1943.lcragage\tcl\tzdata\Asia</v>
      </c>
      <c r="B1662" t="str">
        <f>HYPERLINK("C:/Users/WThaman/PycharmProjects/usgs/dist/res.volume.1943.lcragage\tcl\tzdata\Asia\Kuala_Lumpur", "Kuala_Lumpur")</f>
        <v>Kuala_Lumpur</v>
      </c>
      <c r="D1662">
        <v>360</v>
      </c>
      <c r="E1662" t="s">
        <v>66</v>
      </c>
    </row>
    <row r="1663" spans="1:5" x14ac:dyDescent="0.35">
      <c r="A1663" t="str">
        <f t="shared" si="58"/>
        <v>C:/Users/WThaman/PycharmProjects/usgs/dist/res.volume.1943.lcragage\tcl\tzdata\Asia</v>
      </c>
      <c r="B1663" t="str">
        <f>HYPERLINK("C:/Users/WThaman/PycharmProjects/usgs/dist/res.volume.1943.lcragage\tcl\tzdata\Asia\Kuching", "Kuching")</f>
        <v>Kuching</v>
      </c>
      <c r="D1663">
        <v>703</v>
      </c>
      <c r="E1663" t="s">
        <v>66</v>
      </c>
    </row>
    <row r="1664" spans="1:5" x14ac:dyDescent="0.35">
      <c r="A1664" t="str">
        <f t="shared" si="58"/>
        <v>C:/Users/WThaman/PycharmProjects/usgs/dist/res.volume.1943.lcragage\tcl\tzdata\Asia</v>
      </c>
      <c r="B1664" t="str">
        <f>HYPERLINK("C:/Users/WThaman/PycharmProjects/usgs/dist/res.volume.1943.lcragage\tcl\tzdata\Asia\Kuwait", "Kuwait")</f>
        <v>Kuwait</v>
      </c>
      <c r="D1664">
        <v>168</v>
      </c>
      <c r="E1664" t="s">
        <v>66</v>
      </c>
    </row>
    <row r="1665" spans="1:5" x14ac:dyDescent="0.35">
      <c r="A1665" t="str">
        <f t="shared" si="58"/>
        <v>C:/Users/WThaman/PycharmProjects/usgs/dist/res.volume.1943.lcragage\tcl\tzdata\Asia</v>
      </c>
      <c r="B1665" t="str">
        <f>HYPERLINK("C:/Users/WThaman/PycharmProjects/usgs/dist/res.volume.1943.lcragage\tcl\tzdata\Asia\Macao", "Macao")</f>
        <v>Macao</v>
      </c>
      <c r="D1665">
        <v>164</v>
      </c>
      <c r="E1665" t="s">
        <v>66</v>
      </c>
    </row>
    <row r="1666" spans="1:5" x14ac:dyDescent="0.35">
      <c r="A1666" t="str">
        <f t="shared" si="58"/>
        <v>C:/Users/WThaman/PycharmProjects/usgs/dist/res.volume.1943.lcragage\tcl\tzdata\Asia</v>
      </c>
      <c r="B1666" t="str">
        <f>HYPERLINK("C:/Users/WThaman/PycharmProjects/usgs/dist/res.volume.1943.lcragage\tcl\tzdata\Asia\Macau", "Macau")</f>
        <v>Macau</v>
      </c>
      <c r="D1666">
        <v>1286</v>
      </c>
      <c r="E1666" t="s">
        <v>66</v>
      </c>
    </row>
    <row r="1667" spans="1:5" x14ac:dyDescent="0.35">
      <c r="A1667" t="str">
        <f t="shared" si="58"/>
        <v>C:/Users/WThaman/PycharmProjects/usgs/dist/res.volume.1943.lcragage\tcl\tzdata\Asia</v>
      </c>
      <c r="B1667" t="str">
        <f>HYPERLINK("C:/Users/WThaman/PycharmProjects/usgs/dist/res.volume.1943.lcragage\tcl\tzdata\Asia\Magadan", "Magadan")</f>
        <v>Magadan</v>
      </c>
      <c r="D1667">
        <v>2122</v>
      </c>
      <c r="E1667" t="s">
        <v>66</v>
      </c>
    </row>
    <row r="1668" spans="1:5" x14ac:dyDescent="0.35">
      <c r="A1668" t="str">
        <f t="shared" si="58"/>
        <v>C:/Users/WThaman/PycharmProjects/usgs/dist/res.volume.1943.lcragage\tcl\tzdata\Asia</v>
      </c>
      <c r="B1668" t="str">
        <f>HYPERLINK("C:/Users/WThaman/PycharmProjects/usgs/dist/res.volume.1943.lcragage\tcl\tzdata\Asia\Makassar", "Makassar")</f>
        <v>Makassar</v>
      </c>
      <c r="D1668">
        <v>235</v>
      </c>
      <c r="E1668" t="s">
        <v>66</v>
      </c>
    </row>
    <row r="1669" spans="1:5" x14ac:dyDescent="0.35">
      <c r="A1669" t="str">
        <f t="shared" si="58"/>
        <v>C:/Users/WThaman/PycharmProjects/usgs/dist/res.volume.1943.lcragage\tcl\tzdata\Asia</v>
      </c>
      <c r="B1669" t="str">
        <f>HYPERLINK("C:/Users/WThaman/PycharmProjects/usgs/dist/res.volume.1943.lcragage\tcl\tzdata\Asia\Manila", "Manila")</f>
        <v>Manila</v>
      </c>
      <c r="D1669">
        <v>409</v>
      </c>
      <c r="E1669" t="s">
        <v>66</v>
      </c>
    </row>
    <row r="1670" spans="1:5" x14ac:dyDescent="0.35">
      <c r="A1670" t="str">
        <f t="shared" si="58"/>
        <v>C:/Users/WThaman/PycharmProjects/usgs/dist/res.volume.1943.lcragage\tcl\tzdata\Asia</v>
      </c>
      <c r="B1670" t="str">
        <f>HYPERLINK("C:/Users/WThaman/PycharmProjects/usgs/dist/res.volume.1943.lcragage\tcl\tzdata\Asia\Muscat", "Muscat")</f>
        <v>Muscat</v>
      </c>
      <c r="D1670">
        <v>165</v>
      </c>
      <c r="E1670" t="s">
        <v>66</v>
      </c>
    </row>
    <row r="1671" spans="1:5" x14ac:dyDescent="0.35">
      <c r="A1671" t="str">
        <f t="shared" si="58"/>
        <v>C:/Users/WThaman/PycharmProjects/usgs/dist/res.volume.1943.lcragage\tcl\tzdata\Asia</v>
      </c>
      <c r="B1671" t="str">
        <f>HYPERLINK("C:/Users/WThaman/PycharmProjects/usgs/dist/res.volume.1943.lcragage\tcl\tzdata\Asia\Nicosia", "Nicosia")</f>
        <v>Nicosia</v>
      </c>
      <c r="D1671">
        <v>7368</v>
      </c>
      <c r="E1671" t="s">
        <v>66</v>
      </c>
    </row>
    <row r="1672" spans="1:5" x14ac:dyDescent="0.35">
      <c r="A1672" t="str">
        <f t="shared" si="58"/>
        <v>C:/Users/WThaman/PycharmProjects/usgs/dist/res.volume.1943.lcragage\tcl\tzdata\Asia</v>
      </c>
      <c r="B1672" t="str">
        <f>HYPERLINK("C:/Users/WThaman/PycharmProjects/usgs/dist/res.volume.1943.lcragage\tcl\tzdata\Asia\Novokuznetsk", "Novokuznetsk")</f>
        <v>Novokuznetsk</v>
      </c>
      <c r="D1672">
        <v>1992</v>
      </c>
      <c r="E1672" t="s">
        <v>66</v>
      </c>
    </row>
    <row r="1673" spans="1:5" x14ac:dyDescent="0.35">
      <c r="A1673" t="str">
        <f t="shared" si="58"/>
        <v>C:/Users/WThaman/PycharmProjects/usgs/dist/res.volume.1943.lcragage\tcl\tzdata\Asia</v>
      </c>
      <c r="B1673" t="str">
        <f>HYPERLINK("C:/Users/WThaman/PycharmProjects/usgs/dist/res.volume.1943.lcragage\tcl\tzdata\Asia\Novosibirsk", "Novosibirsk")</f>
        <v>Novosibirsk</v>
      </c>
      <c r="D1673">
        <v>2048</v>
      </c>
      <c r="E1673" t="s">
        <v>66</v>
      </c>
    </row>
    <row r="1674" spans="1:5" x14ac:dyDescent="0.35">
      <c r="A1674" t="str">
        <f t="shared" si="58"/>
        <v>C:/Users/WThaman/PycharmProjects/usgs/dist/res.volume.1943.lcragage\tcl\tzdata\Asia</v>
      </c>
      <c r="B1674" t="str">
        <f>HYPERLINK("C:/Users/WThaman/PycharmProjects/usgs/dist/res.volume.1943.lcragage\tcl\tzdata\Asia\Omsk", "Omsk")</f>
        <v>Omsk</v>
      </c>
      <c r="D1674">
        <v>2089</v>
      </c>
      <c r="E1674" t="s">
        <v>66</v>
      </c>
    </row>
    <row r="1675" spans="1:5" x14ac:dyDescent="0.35">
      <c r="A1675" t="str">
        <f t="shared" si="58"/>
        <v>C:/Users/WThaman/PycharmProjects/usgs/dist/res.volume.1943.lcragage\tcl\tzdata\Asia</v>
      </c>
      <c r="B1675" t="str">
        <f>HYPERLINK("C:/Users/WThaman/PycharmProjects/usgs/dist/res.volume.1943.lcragage\tcl\tzdata\Asia\Oral", "Oral")</f>
        <v>Oral</v>
      </c>
      <c r="D1675">
        <v>1606</v>
      </c>
      <c r="E1675" t="s">
        <v>66</v>
      </c>
    </row>
    <row r="1676" spans="1:5" x14ac:dyDescent="0.35">
      <c r="A1676" t="str">
        <f t="shared" si="58"/>
        <v>C:/Users/WThaman/PycharmProjects/usgs/dist/res.volume.1943.lcragage\tcl\tzdata\Asia</v>
      </c>
      <c r="B1676" t="str">
        <f>HYPERLINK("C:/Users/WThaman/PycharmProjects/usgs/dist/res.volume.1943.lcragage\tcl\tzdata\Asia\Phnom_Penh", "Phnom_Penh")</f>
        <v>Phnom_Penh</v>
      </c>
      <c r="D1676">
        <v>175</v>
      </c>
      <c r="E1676" t="s">
        <v>66</v>
      </c>
    </row>
    <row r="1677" spans="1:5" x14ac:dyDescent="0.35">
      <c r="A1677" t="str">
        <f t="shared" si="58"/>
        <v>C:/Users/WThaman/PycharmProjects/usgs/dist/res.volume.1943.lcragage\tcl\tzdata\Asia</v>
      </c>
      <c r="B1677" t="str">
        <f>HYPERLINK("C:/Users/WThaman/PycharmProjects/usgs/dist/res.volume.1943.lcragage\tcl\tzdata\Asia\Pontianak", "Pontianak")</f>
        <v>Pontianak</v>
      </c>
      <c r="D1677">
        <v>350</v>
      </c>
      <c r="E1677" t="s">
        <v>66</v>
      </c>
    </row>
    <row r="1678" spans="1:5" x14ac:dyDescent="0.35">
      <c r="A1678" t="str">
        <f t="shared" ref="A1678:A1708" si="59">HYPERLINK("C:/Users/WThaman/PycharmProjects/usgs/dist/res.volume.1943.lcragage\tcl\tzdata\Asia")</f>
        <v>C:/Users/WThaman/PycharmProjects/usgs/dist/res.volume.1943.lcragage\tcl\tzdata\Asia</v>
      </c>
      <c r="B1678" t="str">
        <f>HYPERLINK("C:/Users/WThaman/PycharmProjects/usgs/dist/res.volume.1943.lcragage\tcl\tzdata\Asia\Pyongyang", "Pyongyang")</f>
        <v>Pyongyang</v>
      </c>
      <c r="D1678">
        <v>265</v>
      </c>
      <c r="E1678" t="s">
        <v>66</v>
      </c>
    </row>
    <row r="1679" spans="1:5" x14ac:dyDescent="0.35">
      <c r="A1679" t="str">
        <f t="shared" si="59"/>
        <v>C:/Users/WThaman/PycharmProjects/usgs/dist/res.volume.1943.lcragage\tcl\tzdata\Asia</v>
      </c>
      <c r="B1679" t="str">
        <f>HYPERLINK("C:/Users/WThaman/PycharmProjects/usgs/dist/res.volume.1943.lcragage\tcl\tzdata\Asia\Qatar", "Qatar")</f>
        <v>Qatar</v>
      </c>
      <c r="D1679">
        <v>169</v>
      </c>
      <c r="E1679" t="s">
        <v>66</v>
      </c>
    </row>
    <row r="1680" spans="1:5" x14ac:dyDescent="0.35">
      <c r="A1680" t="str">
        <f t="shared" si="59"/>
        <v>C:/Users/WThaman/PycharmProjects/usgs/dist/res.volume.1943.lcragage\tcl\tzdata\Asia</v>
      </c>
      <c r="B1680" t="str">
        <f>HYPERLINK("C:/Users/WThaman/PycharmProjects/usgs/dist/res.volume.1943.lcragage\tcl\tzdata\Asia\Qyzylorda", "Qyzylorda")</f>
        <v>Qyzylorda</v>
      </c>
      <c r="D1680">
        <v>1583</v>
      </c>
      <c r="E1680" t="s">
        <v>66</v>
      </c>
    </row>
    <row r="1681" spans="1:5" x14ac:dyDescent="0.35">
      <c r="A1681" t="str">
        <f t="shared" si="59"/>
        <v>C:/Users/WThaman/PycharmProjects/usgs/dist/res.volume.1943.lcragage\tcl\tzdata\Asia</v>
      </c>
      <c r="B1681" t="str">
        <f>HYPERLINK("C:/Users/WThaman/PycharmProjects/usgs/dist/res.volume.1943.lcragage\tcl\tzdata\Asia\Rangoon", "Rangoon")</f>
        <v>Rangoon</v>
      </c>
      <c r="D1681">
        <v>233</v>
      </c>
      <c r="E1681" t="s">
        <v>66</v>
      </c>
    </row>
    <row r="1682" spans="1:5" x14ac:dyDescent="0.35">
      <c r="A1682" t="str">
        <f t="shared" si="59"/>
        <v>C:/Users/WThaman/PycharmProjects/usgs/dist/res.volume.1943.lcragage\tcl\tzdata\Asia</v>
      </c>
      <c r="B1682" t="str">
        <f>HYPERLINK("C:/Users/WThaman/PycharmProjects/usgs/dist/res.volume.1943.lcragage\tcl\tzdata\Asia\Riyadh", "Riyadh")</f>
        <v>Riyadh</v>
      </c>
      <c r="D1682">
        <v>142</v>
      </c>
      <c r="E1682" t="s">
        <v>66</v>
      </c>
    </row>
    <row r="1683" spans="1:5" x14ac:dyDescent="0.35">
      <c r="A1683" t="str">
        <f t="shared" si="59"/>
        <v>C:/Users/WThaman/PycharmProjects/usgs/dist/res.volume.1943.lcragage\tcl\tzdata\Asia</v>
      </c>
      <c r="B1683" t="str">
        <f>HYPERLINK("C:/Users/WThaman/PycharmProjects/usgs/dist/res.volume.1943.lcragage\tcl\tzdata\Asia\Saigon", "Saigon")</f>
        <v>Saigon</v>
      </c>
      <c r="D1683">
        <v>183</v>
      </c>
      <c r="E1683" t="s">
        <v>66</v>
      </c>
    </row>
    <row r="1684" spans="1:5" x14ac:dyDescent="0.35">
      <c r="A1684" t="str">
        <f t="shared" si="59"/>
        <v>C:/Users/WThaman/PycharmProjects/usgs/dist/res.volume.1943.lcragage\tcl\tzdata\Asia</v>
      </c>
      <c r="B1684" t="str">
        <f>HYPERLINK("C:/Users/WThaman/PycharmProjects/usgs/dist/res.volume.1943.lcragage\tcl\tzdata\Asia\Sakhalin", "Sakhalin")</f>
        <v>Sakhalin</v>
      </c>
      <c r="D1684">
        <v>2184</v>
      </c>
      <c r="E1684" t="s">
        <v>66</v>
      </c>
    </row>
    <row r="1685" spans="1:5" x14ac:dyDescent="0.35">
      <c r="A1685" t="str">
        <f t="shared" si="59"/>
        <v>C:/Users/WThaman/PycharmProjects/usgs/dist/res.volume.1943.lcragage\tcl\tzdata\Asia</v>
      </c>
      <c r="B1685" t="str">
        <f>HYPERLINK("C:/Users/WThaman/PycharmProjects/usgs/dist/res.volume.1943.lcragage\tcl\tzdata\Asia\Samarkand", "Samarkand")</f>
        <v>Samarkand</v>
      </c>
      <c r="D1685">
        <v>912</v>
      </c>
      <c r="E1685" t="s">
        <v>66</v>
      </c>
    </row>
    <row r="1686" spans="1:5" x14ac:dyDescent="0.35">
      <c r="A1686" t="str">
        <f t="shared" si="59"/>
        <v>C:/Users/WThaman/PycharmProjects/usgs/dist/res.volume.1943.lcragage\tcl\tzdata\Asia</v>
      </c>
      <c r="B1686" t="str">
        <f>HYPERLINK("C:/Users/WThaman/PycharmProjects/usgs/dist/res.volume.1943.lcragage\tcl\tzdata\Asia\Seoul", "Seoul")</f>
        <v>Seoul</v>
      </c>
      <c r="D1686">
        <v>750</v>
      </c>
      <c r="E1686" t="s">
        <v>66</v>
      </c>
    </row>
    <row r="1687" spans="1:5" x14ac:dyDescent="0.35">
      <c r="A1687" t="str">
        <f t="shared" si="59"/>
        <v>C:/Users/WThaman/PycharmProjects/usgs/dist/res.volume.1943.lcragage\tcl\tzdata\Asia</v>
      </c>
      <c r="B1687" t="str">
        <f>HYPERLINK("C:/Users/WThaman/PycharmProjects/usgs/dist/res.volume.1943.lcragage\tcl\tzdata\Asia\Shanghai", "Shanghai")</f>
        <v>Shanghai</v>
      </c>
      <c r="D1687">
        <v>626</v>
      </c>
      <c r="E1687" t="s">
        <v>66</v>
      </c>
    </row>
    <row r="1688" spans="1:5" x14ac:dyDescent="0.35">
      <c r="A1688" t="str">
        <f t="shared" si="59"/>
        <v>C:/Users/WThaman/PycharmProjects/usgs/dist/res.volume.1943.lcragage\tcl\tzdata\Asia</v>
      </c>
      <c r="B1688" t="str">
        <f>HYPERLINK("C:/Users/WThaman/PycharmProjects/usgs/dist/res.volume.1943.lcragage\tcl\tzdata\Asia\Singapore", "Singapore")</f>
        <v>Singapore</v>
      </c>
      <c r="D1688">
        <v>386</v>
      </c>
      <c r="E1688" t="s">
        <v>66</v>
      </c>
    </row>
    <row r="1689" spans="1:5" x14ac:dyDescent="0.35">
      <c r="A1689" t="str">
        <f t="shared" si="59"/>
        <v>C:/Users/WThaman/PycharmProjects/usgs/dist/res.volume.1943.lcragage\tcl\tzdata\Asia</v>
      </c>
      <c r="B1689" t="str">
        <f>HYPERLINK("C:/Users/WThaman/PycharmProjects/usgs/dist/res.volume.1943.lcragage\tcl\tzdata\Asia\Srednekolymsk", "Srednekolymsk")</f>
        <v>Srednekolymsk</v>
      </c>
      <c r="D1689">
        <v>2098</v>
      </c>
      <c r="E1689" t="s">
        <v>66</v>
      </c>
    </row>
    <row r="1690" spans="1:5" x14ac:dyDescent="0.35">
      <c r="A1690" t="str">
        <f t="shared" si="59"/>
        <v>C:/Users/WThaman/PycharmProjects/usgs/dist/res.volume.1943.lcragage\tcl\tzdata\Asia</v>
      </c>
      <c r="B1690" t="str">
        <f>HYPERLINK("C:/Users/WThaman/PycharmProjects/usgs/dist/res.volume.1943.lcragage\tcl\tzdata\Asia\Taipei", "Taipei")</f>
        <v>Taipei</v>
      </c>
      <c r="D1690">
        <v>1299</v>
      </c>
      <c r="E1690" t="s">
        <v>66</v>
      </c>
    </row>
    <row r="1691" spans="1:5" x14ac:dyDescent="0.35">
      <c r="A1691" t="str">
        <f t="shared" si="59"/>
        <v>C:/Users/WThaman/PycharmProjects/usgs/dist/res.volume.1943.lcragage\tcl\tzdata\Asia</v>
      </c>
      <c r="B1691" t="str">
        <f>HYPERLINK("C:/Users/WThaman/PycharmProjects/usgs/dist/res.volume.1943.lcragage\tcl\tzdata\Asia\Tashkent", "Tashkent")</f>
        <v>Tashkent</v>
      </c>
      <c r="D1691">
        <v>911</v>
      </c>
      <c r="E1691" t="s">
        <v>66</v>
      </c>
    </row>
    <row r="1692" spans="1:5" x14ac:dyDescent="0.35">
      <c r="A1692" t="str">
        <f t="shared" si="59"/>
        <v>C:/Users/WThaman/PycharmProjects/usgs/dist/res.volume.1943.lcragage\tcl\tzdata\Asia</v>
      </c>
      <c r="B1692" t="str">
        <f>HYPERLINK("C:/Users/WThaman/PycharmProjects/usgs/dist/res.volume.1943.lcragage\tcl\tzdata\Asia\Tbilisi", "Tbilisi")</f>
        <v>Tbilisi</v>
      </c>
      <c r="D1692">
        <v>1719</v>
      </c>
      <c r="E1692" t="s">
        <v>66</v>
      </c>
    </row>
    <row r="1693" spans="1:5" x14ac:dyDescent="0.35">
      <c r="A1693" t="str">
        <f t="shared" si="59"/>
        <v>C:/Users/WThaman/PycharmProjects/usgs/dist/res.volume.1943.lcragage\tcl\tzdata\Asia</v>
      </c>
      <c r="B1693" t="str">
        <f>HYPERLINK("C:/Users/WThaman/PycharmProjects/usgs/dist/res.volume.1943.lcragage\tcl\tzdata\Asia\Tehran", "Tehran")</f>
        <v>Tehran</v>
      </c>
      <c r="D1693">
        <v>6804</v>
      </c>
      <c r="E1693" t="s">
        <v>66</v>
      </c>
    </row>
    <row r="1694" spans="1:5" x14ac:dyDescent="0.35">
      <c r="A1694" t="str">
        <f t="shared" si="59"/>
        <v>C:/Users/WThaman/PycharmProjects/usgs/dist/res.volume.1943.lcragage\tcl\tzdata\Asia</v>
      </c>
      <c r="B1694" t="str">
        <f>HYPERLINK("C:/Users/WThaman/PycharmProjects/usgs/dist/res.volume.1943.lcragage\tcl\tzdata\Asia\Tel_Aviv", "Tel_Aviv")</f>
        <v>Tel_Aviv</v>
      </c>
      <c r="D1694">
        <v>179</v>
      </c>
      <c r="E1694" t="s">
        <v>66</v>
      </c>
    </row>
    <row r="1695" spans="1:5" x14ac:dyDescent="0.35">
      <c r="A1695" t="str">
        <f t="shared" si="59"/>
        <v>C:/Users/WThaman/PycharmProjects/usgs/dist/res.volume.1943.lcragage\tcl\tzdata\Asia</v>
      </c>
      <c r="B1695" t="str">
        <f>HYPERLINK("C:/Users/WThaman/PycharmProjects/usgs/dist/res.volume.1943.lcragage\tcl\tzdata\Asia\Thimbu", "Thimbu")</f>
        <v>Thimbu</v>
      </c>
      <c r="D1695">
        <v>171</v>
      </c>
      <c r="E1695" t="s">
        <v>66</v>
      </c>
    </row>
    <row r="1696" spans="1:5" x14ac:dyDescent="0.35">
      <c r="A1696" t="str">
        <f t="shared" si="59"/>
        <v>C:/Users/WThaman/PycharmProjects/usgs/dist/res.volume.1943.lcragage\tcl\tzdata\Asia</v>
      </c>
      <c r="B1696" t="str">
        <f>HYPERLINK("C:/Users/WThaman/PycharmProjects/usgs/dist/res.volume.1943.lcragage\tcl\tzdata\Asia\Thimphu", "Thimphu")</f>
        <v>Thimphu</v>
      </c>
      <c r="D1696">
        <v>171</v>
      </c>
      <c r="E1696" t="s">
        <v>66</v>
      </c>
    </row>
    <row r="1697" spans="1:5" x14ac:dyDescent="0.35">
      <c r="A1697" t="str">
        <f t="shared" si="59"/>
        <v>C:/Users/WThaman/PycharmProjects/usgs/dist/res.volume.1943.lcragage\tcl\tzdata\Asia</v>
      </c>
      <c r="B1697" t="str">
        <f>HYPERLINK("C:/Users/WThaman/PycharmProjects/usgs/dist/res.volume.1943.lcragage\tcl\tzdata\Asia\Tokyo", "Tokyo")</f>
        <v>Tokyo</v>
      </c>
      <c r="D1697">
        <v>435</v>
      </c>
      <c r="E1697" t="s">
        <v>66</v>
      </c>
    </row>
    <row r="1698" spans="1:5" x14ac:dyDescent="0.35">
      <c r="A1698" t="str">
        <f t="shared" si="59"/>
        <v>C:/Users/WThaman/PycharmProjects/usgs/dist/res.volume.1943.lcragage\tcl\tzdata\Asia</v>
      </c>
      <c r="B1698" t="str">
        <f>HYPERLINK("C:/Users/WThaman/PycharmProjects/usgs/dist/res.volume.1943.lcragage\tcl\tzdata\Asia\Tomsk", "Tomsk")</f>
        <v>Tomsk</v>
      </c>
      <c r="D1698">
        <v>2043</v>
      </c>
      <c r="E1698" t="s">
        <v>66</v>
      </c>
    </row>
    <row r="1699" spans="1:5" x14ac:dyDescent="0.35">
      <c r="A1699" t="str">
        <f t="shared" si="59"/>
        <v>C:/Users/WThaman/PycharmProjects/usgs/dist/res.volume.1943.lcragage\tcl\tzdata\Asia</v>
      </c>
      <c r="B1699" t="str">
        <f>HYPERLINK("C:/Users/WThaman/PycharmProjects/usgs/dist/res.volume.1943.lcragage\tcl\tzdata\Asia\Ujung_Pandang", "Ujung_Pandang")</f>
        <v>Ujung_Pandang</v>
      </c>
      <c r="D1699">
        <v>181</v>
      </c>
      <c r="E1699" t="s">
        <v>66</v>
      </c>
    </row>
    <row r="1700" spans="1:5" x14ac:dyDescent="0.35">
      <c r="A1700" t="str">
        <f t="shared" si="59"/>
        <v>C:/Users/WThaman/PycharmProjects/usgs/dist/res.volume.1943.lcragage\tcl\tzdata\Asia</v>
      </c>
      <c r="B1700" t="str">
        <f>HYPERLINK("C:/Users/WThaman/PycharmProjects/usgs/dist/res.volume.1943.lcragage\tcl\tzdata\Asia\Ulaanbaatar", "Ulaanbaatar")</f>
        <v>Ulaanbaatar</v>
      </c>
      <c r="D1700">
        <v>6672</v>
      </c>
      <c r="E1700" t="s">
        <v>66</v>
      </c>
    </row>
    <row r="1701" spans="1:5" x14ac:dyDescent="0.35">
      <c r="A1701" t="str">
        <f t="shared" si="59"/>
        <v>C:/Users/WThaman/PycharmProjects/usgs/dist/res.volume.1943.lcragage\tcl\tzdata\Asia</v>
      </c>
      <c r="B1701" t="str">
        <f>HYPERLINK("C:/Users/WThaman/PycharmProjects/usgs/dist/res.volume.1943.lcragage\tcl\tzdata\Asia\Ulan_Bator", "Ulan_Bator")</f>
        <v>Ulan_Bator</v>
      </c>
      <c r="D1701">
        <v>187</v>
      </c>
      <c r="E1701" t="s">
        <v>66</v>
      </c>
    </row>
    <row r="1702" spans="1:5" x14ac:dyDescent="0.35">
      <c r="A1702" t="str">
        <f t="shared" si="59"/>
        <v>C:/Users/WThaman/PycharmProjects/usgs/dist/res.volume.1943.lcragage\tcl\tzdata\Asia</v>
      </c>
      <c r="B1702" t="str">
        <f>HYPERLINK("C:/Users/WThaman/PycharmProjects/usgs/dist/res.volume.1943.lcragage\tcl\tzdata\Asia\Urumqi", "Urumqi")</f>
        <v>Urumqi</v>
      </c>
      <c r="D1702">
        <v>143</v>
      </c>
      <c r="E1702" t="s">
        <v>66</v>
      </c>
    </row>
    <row r="1703" spans="1:5" x14ac:dyDescent="0.35">
      <c r="A1703" t="str">
        <f t="shared" si="59"/>
        <v>C:/Users/WThaman/PycharmProjects/usgs/dist/res.volume.1943.lcragage\tcl\tzdata\Asia</v>
      </c>
      <c r="B1703" t="str">
        <f>HYPERLINK("C:/Users/WThaman/PycharmProjects/usgs/dist/res.volume.1943.lcragage\tcl\tzdata\Asia\Ust-Nera", "Ust-Nera")</f>
        <v>Ust-Nera</v>
      </c>
      <c r="D1703">
        <v>2089</v>
      </c>
      <c r="E1703" t="s">
        <v>66</v>
      </c>
    </row>
    <row r="1704" spans="1:5" x14ac:dyDescent="0.35">
      <c r="A1704" t="str">
        <f t="shared" si="59"/>
        <v>C:/Users/WThaman/PycharmProjects/usgs/dist/res.volume.1943.lcragage\tcl\tzdata\Asia</v>
      </c>
      <c r="B1704" t="str">
        <f>HYPERLINK("C:/Users/WThaman/PycharmProjects/usgs/dist/res.volume.1943.lcragage\tcl\tzdata\Asia\Vientiane", "Vientiane")</f>
        <v>Vientiane</v>
      </c>
      <c r="D1704">
        <v>174</v>
      </c>
      <c r="E1704" t="s">
        <v>66</v>
      </c>
    </row>
    <row r="1705" spans="1:5" x14ac:dyDescent="0.35">
      <c r="A1705" t="str">
        <f t="shared" si="59"/>
        <v>C:/Users/WThaman/PycharmProjects/usgs/dist/res.volume.1943.lcragage\tcl\tzdata\Asia</v>
      </c>
      <c r="B1705" t="str">
        <f>HYPERLINK("C:/Users/WThaman/PycharmProjects/usgs/dist/res.volume.1943.lcragage\tcl\tzdata\Asia\Vladivostok", "Vladivostok")</f>
        <v>Vladivostok</v>
      </c>
      <c r="D1705">
        <v>2096</v>
      </c>
      <c r="E1705" t="s">
        <v>66</v>
      </c>
    </row>
    <row r="1706" spans="1:5" x14ac:dyDescent="0.35">
      <c r="A1706" t="str">
        <f t="shared" si="59"/>
        <v>C:/Users/WThaman/PycharmProjects/usgs/dist/res.volume.1943.lcragage\tcl\tzdata\Asia</v>
      </c>
      <c r="B1706" t="str">
        <f>HYPERLINK("C:/Users/WThaman/PycharmProjects/usgs/dist/res.volume.1943.lcragage\tcl\tzdata\Asia\Yakutsk", "Yakutsk")</f>
        <v>Yakutsk</v>
      </c>
      <c r="D1706">
        <v>2092</v>
      </c>
      <c r="E1706" t="s">
        <v>66</v>
      </c>
    </row>
    <row r="1707" spans="1:5" x14ac:dyDescent="0.35">
      <c r="A1707" t="str">
        <f t="shared" si="59"/>
        <v>C:/Users/WThaman/PycharmProjects/usgs/dist/res.volume.1943.lcragage\tcl\tzdata\Asia</v>
      </c>
      <c r="B1707" t="str">
        <f>HYPERLINK("C:/Users/WThaman/PycharmProjects/usgs/dist/res.volume.1943.lcragage\tcl\tzdata\Asia\Yekaterinburg", "Yekaterinburg")</f>
        <v>Yekaterinburg</v>
      </c>
      <c r="D1707">
        <v>2128</v>
      </c>
      <c r="E1707" t="s">
        <v>66</v>
      </c>
    </row>
    <row r="1708" spans="1:5" x14ac:dyDescent="0.35">
      <c r="A1708" t="str">
        <f t="shared" si="59"/>
        <v>C:/Users/WThaman/PycharmProjects/usgs/dist/res.volume.1943.lcragage\tcl\tzdata\Asia</v>
      </c>
      <c r="B1708" t="str">
        <f>HYPERLINK("C:/Users/WThaman/PycharmProjects/usgs/dist/res.volume.1943.lcragage\tcl\tzdata\Asia\Yerevan", "Yerevan")</f>
        <v>Yerevan</v>
      </c>
      <c r="D1708">
        <v>2013</v>
      </c>
      <c r="E1708" t="s">
        <v>66</v>
      </c>
    </row>
    <row r="1709" spans="1:5" x14ac:dyDescent="0.35">
      <c r="A1709" t="str">
        <f t="shared" ref="A1709:A1720" si="60">HYPERLINK("C:/Users/WThaman/PycharmProjects/usgs/dist/res.volume.1943.lcragage\tcl\tzdata\Atlantic")</f>
        <v>C:/Users/WThaman/PycharmProjects/usgs/dist/res.volume.1943.lcragage\tcl\tzdata\Atlantic</v>
      </c>
      <c r="B1709" t="str">
        <f>HYPERLINK("C:/Users/WThaman/PycharmProjects/usgs/dist/res.volume.1943.lcragage\tcl\tzdata\Atlantic\Azores", "Azores")</f>
        <v>Azores</v>
      </c>
      <c r="D1709">
        <v>10092</v>
      </c>
      <c r="E1709" t="s">
        <v>66</v>
      </c>
    </row>
    <row r="1710" spans="1:5" x14ac:dyDescent="0.35">
      <c r="A1710" t="str">
        <f t="shared" si="60"/>
        <v>C:/Users/WThaman/PycharmProjects/usgs/dist/res.volume.1943.lcragage\tcl\tzdata\Atlantic</v>
      </c>
      <c r="B1710" t="str">
        <f>HYPERLINK("C:/Users/WThaman/PycharmProjects/usgs/dist/res.volume.1943.lcragage\tcl\tzdata\Atlantic\Bermuda", "Bermuda")</f>
        <v>Bermuda</v>
      </c>
      <c r="D1710">
        <v>7684</v>
      </c>
      <c r="E1710" t="s">
        <v>66</v>
      </c>
    </row>
    <row r="1711" spans="1:5" x14ac:dyDescent="0.35">
      <c r="A1711" t="str">
        <f t="shared" si="60"/>
        <v>C:/Users/WThaman/PycharmProjects/usgs/dist/res.volume.1943.lcragage\tcl\tzdata\Atlantic</v>
      </c>
      <c r="B1711" t="str">
        <f>HYPERLINK("C:/Users/WThaman/PycharmProjects/usgs/dist/res.volume.1943.lcragage\tcl\tzdata\Atlantic\Canary", "Canary")</f>
        <v>Canary</v>
      </c>
      <c r="D1711">
        <v>6610</v>
      </c>
      <c r="E1711" t="s">
        <v>66</v>
      </c>
    </row>
    <row r="1712" spans="1:5" x14ac:dyDescent="0.35">
      <c r="A1712" t="str">
        <f t="shared" si="60"/>
        <v>C:/Users/WThaman/PycharmProjects/usgs/dist/res.volume.1943.lcragage\tcl\tzdata\Atlantic</v>
      </c>
      <c r="B1712" t="str">
        <f>HYPERLINK("C:/Users/WThaman/PycharmProjects/usgs/dist/res.volume.1943.lcragage\tcl\tzdata\Atlantic\Cape_Verde", "Cape_Verde")</f>
        <v>Cape_Verde</v>
      </c>
      <c r="D1712">
        <v>238</v>
      </c>
      <c r="E1712" t="s">
        <v>66</v>
      </c>
    </row>
    <row r="1713" spans="1:5" x14ac:dyDescent="0.35">
      <c r="A1713" t="str">
        <f t="shared" si="60"/>
        <v>C:/Users/WThaman/PycharmProjects/usgs/dist/res.volume.1943.lcragage\tcl\tzdata\Atlantic</v>
      </c>
      <c r="B1713" t="str">
        <f>HYPERLINK("C:/Users/WThaman/PycharmProjects/usgs/dist/res.volume.1943.lcragage\tcl\tzdata\Atlantic\Faeroe", "Faeroe")</f>
        <v>Faeroe</v>
      </c>
      <c r="D1713">
        <v>181</v>
      </c>
      <c r="E1713" t="s">
        <v>66</v>
      </c>
    </row>
    <row r="1714" spans="1:5" x14ac:dyDescent="0.35">
      <c r="A1714" t="str">
        <f t="shared" si="60"/>
        <v>C:/Users/WThaman/PycharmProjects/usgs/dist/res.volume.1943.lcragage\tcl\tzdata\Atlantic</v>
      </c>
      <c r="B1714" t="str">
        <f>HYPERLINK("C:/Users/WThaman/PycharmProjects/usgs/dist/res.volume.1943.lcragage\tcl\tzdata\Atlantic\Faroe", "Faroe")</f>
        <v>Faroe</v>
      </c>
      <c r="D1714">
        <v>6551</v>
      </c>
      <c r="E1714" t="s">
        <v>66</v>
      </c>
    </row>
    <row r="1715" spans="1:5" x14ac:dyDescent="0.35">
      <c r="A1715" t="str">
        <f t="shared" si="60"/>
        <v>C:/Users/WThaman/PycharmProjects/usgs/dist/res.volume.1943.lcragage\tcl\tzdata\Atlantic</v>
      </c>
      <c r="B1715" t="str">
        <f>HYPERLINK("C:/Users/WThaman/PycharmProjects/usgs/dist/res.volume.1943.lcragage\tcl\tzdata\Atlantic\Jan_Mayen", "Jan_Mayen")</f>
        <v>Jan_Mayen</v>
      </c>
      <c r="D1715">
        <v>175</v>
      </c>
      <c r="E1715" t="s">
        <v>66</v>
      </c>
    </row>
    <row r="1716" spans="1:5" x14ac:dyDescent="0.35">
      <c r="A1716" t="str">
        <f t="shared" si="60"/>
        <v>C:/Users/WThaman/PycharmProjects/usgs/dist/res.volume.1943.lcragage\tcl\tzdata\Atlantic</v>
      </c>
      <c r="B1716" t="str">
        <f>HYPERLINK("C:/Users/WThaman/PycharmProjects/usgs/dist/res.volume.1943.lcragage\tcl\tzdata\Atlantic\Madeira", "Madeira")</f>
        <v>Madeira</v>
      </c>
      <c r="D1716">
        <v>9568</v>
      </c>
      <c r="E1716" t="s">
        <v>66</v>
      </c>
    </row>
    <row r="1717" spans="1:5" x14ac:dyDescent="0.35">
      <c r="A1717" t="str">
        <f t="shared" si="60"/>
        <v>C:/Users/WThaman/PycharmProjects/usgs/dist/res.volume.1943.lcragage\tcl\tzdata\Atlantic</v>
      </c>
      <c r="B1717" t="str">
        <f>HYPERLINK("C:/Users/WThaman/PycharmProjects/usgs/dist/res.volume.1943.lcragage\tcl\tzdata\Atlantic\Reykjavik", "Reykjavik")</f>
        <v>Reykjavik</v>
      </c>
      <c r="D1717">
        <v>1995</v>
      </c>
      <c r="E1717" t="s">
        <v>66</v>
      </c>
    </row>
    <row r="1718" spans="1:5" x14ac:dyDescent="0.35">
      <c r="A1718" t="str">
        <f t="shared" si="60"/>
        <v>C:/Users/WThaman/PycharmProjects/usgs/dist/res.volume.1943.lcragage\tcl\tzdata\Atlantic</v>
      </c>
      <c r="B1718" t="str">
        <f>HYPERLINK("C:/Users/WThaman/PycharmProjects/usgs/dist/res.volume.1943.lcragage\tcl\tzdata\Atlantic\South_Georgia", "South_Georgia")</f>
        <v>South_Georgia</v>
      </c>
      <c r="D1718">
        <v>154</v>
      </c>
      <c r="E1718" t="s">
        <v>66</v>
      </c>
    </row>
    <row r="1719" spans="1:5" x14ac:dyDescent="0.35">
      <c r="A1719" t="str">
        <f t="shared" si="60"/>
        <v>C:/Users/WThaman/PycharmProjects/usgs/dist/res.volume.1943.lcragage\tcl\tzdata\Atlantic</v>
      </c>
      <c r="B1719" t="str">
        <f>HYPERLINK("C:/Users/WThaman/PycharmProjects/usgs/dist/res.volume.1943.lcragage\tcl\tzdata\Atlantic\Stanley", "Stanley")</f>
        <v>Stanley</v>
      </c>
      <c r="D1719">
        <v>2215</v>
      </c>
      <c r="E1719" t="s">
        <v>66</v>
      </c>
    </row>
    <row r="1720" spans="1:5" x14ac:dyDescent="0.35">
      <c r="A1720" t="str">
        <f t="shared" si="60"/>
        <v>C:/Users/WThaman/PycharmProjects/usgs/dist/res.volume.1943.lcragage\tcl\tzdata\Atlantic</v>
      </c>
      <c r="B1720" t="str">
        <f>HYPERLINK("C:/Users/WThaman/PycharmProjects/usgs/dist/res.volume.1943.lcragage\tcl\tzdata\Atlantic\St_Helena", "St_Helena")</f>
        <v>St_Helena</v>
      </c>
      <c r="D1720">
        <v>184</v>
      </c>
      <c r="E1720" t="s">
        <v>66</v>
      </c>
    </row>
    <row r="1721" spans="1:5" x14ac:dyDescent="0.35">
      <c r="A1721" t="str">
        <f t="shared" ref="A1721:A1743" si="61">HYPERLINK("C:/Users/WThaman/PycharmProjects/usgs/dist/res.volume.1943.lcragage\tcl\tzdata\Australia")</f>
        <v>C:/Users/WThaman/PycharmProjects/usgs/dist/res.volume.1943.lcragage\tcl\tzdata\Australia</v>
      </c>
      <c r="B1721" t="str">
        <f>HYPERLINK("C:/Users/WThaman/PycharmProjects/usgs/dist/res.volume.1943.lcragage\tcl\tzdata\Australia\ACT", "ACT")</f>
        <v>ACT</v>
      </c>
      <c r="D1721">
        <v>185</v>
      </c>
      <c r="E1721" t="s">
        <v>66</v>
      </c>
    </row>
    <row r="1722" spans="1:5" x14ac:dyDescent="0.35">
      <c r="A1722" t="str">
        <f t="shared" si="61"/>
        <v>C:/Users/WThaman/PycharmProjects/usgs/dist/res.volume.1943.lcragage\tcl\tzdata\Australia</v>
      </c>
      <c r="B1722" t="str">
        <f>HYPERLINK("C:/Users/WThaman/PycharmProjects/usgs/dist/res.volume.1943.lcragage\tcl\tzdata\Australia\Adelaide", "Adelaide")</f>
        <v>Adelaide</v>
      </c>
      <c r="D1722">
        <v>8099</v>
      </c>
      <c r="E1722" t="s">
        <v>66</v>
      </c>
    </row>
    <row r="1723" spans="1:5" x14ac:dyDescent="0.35">
      <c r="A1723" t="str">
        <f t="shared" si="61"/>
        <v>C:/Users/WThaman/PycharmProjects/usgs/dist/res.volume.1943.lcragage\tcl\tzdata\Australia</v>
      </c>
      <c r="B1723" t="str">
        <f>HYPERLINK("C:/Users/WThaman/PycharmProjects/usgs/dist/res.volume.1943.lcragage\tcl\tzdata\Australia\Brisbane", "Brisbane")</f>
        <v>Brisbane</v>
      </c>
      <c r="D1723">
        <v>651</v>
      </c>
      <c r="E1723" t="s">
        <v>66</v>
      </c>
    </row>
    <row r="1724" spans="1:5" x14ac:dyDescent="0.35">
      <c r="A1724" t="str">
        <f t="shared" si="61"/>
        <v>C:/Users/WThaman/PycharmProjects/usgs/dist/res.volume.1943.lcragage\tcl\tzdata\Australia</v>
      </c>
      <c r="B1724" t="str">
        <f>HYPERLINK("C:/Users/WThaman/PycharmProjects/usgs/dist/res.volume.1943.lcragage\tcl\tzdata\Australia\Broken_Hill", "Broken_Hill")</f>
        <v>Broken_Hill</v>
      </c>
      <c r="D1724">
        <v>8162</v>
      </c>
      <c r="E1724" t="s">
        <v>66</v>
      </c>
    </row>
    <row r="1725" spans="1:5" x14ac:dyDescent="0.35">
      <c r="A1725" t="str">
        <f t="shared" si="61"/>
        <v>C:/Users/WThaman/PycharmProjects/usgs/dist/res.volume.1943.lcragage\tcl\tzdata\Australia</v>
      </c>
      <c r="B1725" t="str">
        <f>HYPERLINK("C:/Users/WThaman/PycharmProjects/usgs/dist/res.volume.1943.lcragage\tcl\tzdata\Australia\Canberra", "Canberra")</f>
        <v>Canberra</v>
      </c>
      <c r="D1725">
        <v>190</v>
      </c>
      <c r="E1725" t="s">
        <v>66</v>
      </c>
    </row>
    <row r="1726" spans="1:5" x14ac:dyDescent="0.35">
      <c r="A1726" t="str">
        <f t="shared" si="61"/>
        <v>C:/Users/WThaman/PycharmProjects/usgs/dist/res.volume.1943.lcragage\tcl\tzdata\Australia</v>
      </c>
      <c r="B1726" t="str">
        <f>HYPERLINK("C:/Users/WThaman/PycharmProjects/usgs/dist/res.volume.1943.lcragage\tcl\tzdata\Australia\Currie", "Currie")</f>
        <v>Currie</v>
      </c>
      <c r="D1726">
        <v>8097</v>
      </c>
      <c r="E1726" t="s">
        <v>66</v>
      </c>
    </row>
    <row r="1727" spans="1:5" x14ac:dyDescent="0.35">
      <c r="A1727" t="str">
        <f t="shared" si="61"/>
        <v>C:/Users/WThaman/PycharmProjects/usgs/dist/res.volume.1943.lcragage\tcl\tzdata\Australia</v>
      </c>
      <c r="B1727" t="str">
        <f>HYPERLINK("C:/Users/WThaman/PycharmProjects/usgs/dist/res.volume.1943.lcragage\tcl\tzdata\Australia\Darwin", "Darwin")</f>
        <v>Darwin</v>
      </c>
      <c r="D1727">
        <v>422</v>
      </c>
      <c r="E1727" t="s">
        <v>66</v>
      </c>
    </row>
    <row r="1728" spans="1:5" x14ac:dyDescent="0.35">
      <c r="A1728" t="str">
        <f t="shared" si="61"/>
        <v>C:/Users/WThaman/PycharmProjects/usgs/dist/res.volume.1943.lcragage\tcl\tzdata\Australia</v>
      </c>
      <c r="B1728" t="str">
        <f>HYPERLINK("C:/Users/WThaman/PycharmProjects/usgs/dist/res.volume.1943.lcragage\tcl\tzdata\Australia\Eucla", "Eucla")</f>
        <v>Eucla</v>
      </c>
      <c r="D1728">
        <v>734</v>
      </c>
      <c r="E1728" t="s">
        <v>66</v>
      </c>
    </row>
    <row r="1729" spans="1:5" x14ac:dyDescent="0.35">
      <c r="A1729" t="str">
        <f t="shared" si="61"/>
        <v>C:/Users/WThaman/PycharmProjects/usgs/dist/res.volume.1943.lcragage\tcl\tzdata\Australia</v>
      </c>
      <c r="B1729" t="str">
        <f>HYPERLINK("C:/Users/WThaman/PycharmProjects/usgs/dist/res.volume.1943.lcragage\tcl\tzdata\Australia\Hobart", "Hobart")</f>
        <v>Hobart</v>
      </c>
      <c r="D1729">
        <v>8325</v>
      </c>
      <c r="E1729" t="s">
        <v>66</v>
      </c>
    </row>
    <row r="1730" spans="1:5" x14ac:dyDescent="0.35">
      <c r="A1730" t="str">
        <f t="shared" si="61"/>
        <v>C:/Users/WThaman/PycharmProjects/usgs/dist/res.volume.1943.lcragage\tcl\tzdata\Australia</v>
      </c>
      <c r="B1730" t="str">
        <f>HYPERLINK("C:/Users/WThaman/PycharmProjects/usgs/dist/res.volume.1943.lcragage\tcl\tzdata\Australia\LHI", "LHI")</f>
        <v>LHI</v>
      </c>
      <c r="D1730">
        <v>194</v>
      </c>
      <c r="E1730" t="s">
        <v>66</v>
      </c>
    </row>
    <row r="1731" spans="1:5" x14ac:dyDescent="0.35">
      <c r="A1731" t="str">
        <f t="shared" si="61"/>
        <v>C:/Users/WThaman/PycharmProjects/usgs/dist/res.volume.1943.lcragage\tcl\tzdata\Australia</v>
      </c>
      <c r="B1731" t="str">
        <f>HYPERLINK("C:/Users/WThaman/PycharmProjects/usgs/dist/res.volume.1943.lcragage\tcl\tzdata\Australia\Lindeman", "Lindeman")</f>
        <v>Lindeman</v>
      </c>
      <c r="D1731">
        <v>796</v>
      </c>
      <c r="E1731" t="s">
        <v>66</v>
      </c>
    </row>
    <row r="1732" spans="1:5" x14ac:dyDescent="0.35">
      <c r="A1732" t="str">
        <f t="shared" si="61"/>
        <v>C:/Users/WThaman/PycharmProjects/usgs/dist/res.volume.1943.lcragage\tcl\tzdata\Australia</v>
      </c>
      <c r="B1732" t="str">
        <f>HYPERLINK("C:/Users/WThaman/PycharmProjects/usgs/dist/res.volume.1943.lcragage\tcl\tzdata\Australia\Lord_Howe", "Lord_Howe")</f>
        <v>Lord_Howe</v>
      </c>
      <c r="D1732">
        <v>7251</v>
      </c>
      <c r="E1732" t="s">
        <v>66</v>
      </c>
    </row>
    <row r="1733" spans="1:5" x14ac:dyDescent="0.35">
      <c r="A1733" t="str">
        <f t="shared" si="61"/>
        <v>C:/Users/WThaman/PycharmProjects/usgs/dist/res.volume.1943.lcragage\tcl\tzdata\Australia</v>
      </c>
      <c r="B1733" t="str">
        <f>HYPERLINK("C:/Users/WThaman/PycharmProjects/usgs/dist/res.volume.1943.lcragage\tcl\tzdata\Australia\Melbourne", "Melbourne")</f>
        <v>Melbourne</v>
      </c>
      <c r="D1733">
        <v>8069</v>
      </c>
      <c r="E1733" t="s">
        <v>66</v>
      </c>
    </row>
    <row r="1734" spans="1:5" x14ac:dyDescent="0.35">
      <c r="A1734" t="str">
        <f t="shared" si="61"/>
        <v>C:/Users/WThaman/PycharmProjects/usgs/dist/res.volume.1943.lcragage\tcl\tzdata\Australia</v>
      </c>
      <c r="B1734" t="str">
        <f>HYPERLINK("C:/Users/WThaman/PycharmProjects/usgs/dist/res.volume.1943.lcragage\tcl\tzdata\Australia\North", "North")</f>
        <v>North</v>
      </c>
      <c r="D1734">
        <v>187</v>
      </c>
      <c r="E1734" t="s">
        <v>66</v>
      </c>
    </row>
    <row r="1735" spans="1:5" x14ac:dyDescent="0.35">
      <c r="A1735" t="str">
        <f t="shared" si="61"/>
        <v>C:/Users/WThaman/PycharmProjects/usgs/dist/res.volume.1943.lcragage\tcl\tzdata\Australia</v>
      </c>
      <c r="B1735" t="str">
        <f>HYPERLINK("C:/Users/WThaman/PycharmProjects/usgs/dist/res.volume.1943.lcragage\tcl\tzdata\Australia\NSW", "NSW")</f>
        <v>NSW</v>
      </c>
      <c r="D1735">
        <v>185</v>
      </c>
      <c r="E1735" t="s">
        <v>66</v>
      </c>
    </row>
    <row r="1736" spans="1:5" x14ac:dyDescent="0.35">
      <c r="A1736" t="str">
        <f t="shared" si="61"/>
        <v>C:/Users/WThaman/PycharmProjects/usgs/dist/res.volume.1943.lcragage\tcl\tzdata\Australia</v>
      </c>
      <c r="B1736" t="str">
        <f>HYPERLINK("C:/Users/WThaman/PycharmProjects/usgs/dist/res.volume.1943.lcragage\tcl\tzdata\Australia\Perth", "Perth")</f>
        <v>Perth</v>
      </c>
      <c r="D1736">
        <v>714</v>
      </c>
      <c r="E1736" t="s">
        <v>66</v>
      </c>
    </row>
    <row r="1737" spans="1:5" x14ac:dyDescent="0.35">
      <c r="A1737" t="str">
        <f t="shared" si="61"/>
        <v>C:/Users/WThaman/PycharmProjects/usgs/dist/res.volume.1943.lcragage\tcl\tzdata\Australia</v>
      </c>
      <c r="B1737" t="str">
        <f>HYPERLINK("C:/Users/WThaman/PycharmProjects/usgs/dist/res.volume.1943.lcragage\tcl\tzdata\Australia\Queensland", "Queensland")</f>
        <v>Queensland</v>
      </c>
      <c r="D1737">
        <v>198</v>
      </c>
      <c r="E1737" t="s">
        <v>66</v>
      </c>
    </row>
    <row r="1738" spans="1:5" x14ac:dyDescent="0.35">
      <c r="A1738" t="str">
        <f t="shared" si="61"/>
        <v>C:/Users/WThaman/PycharmProjects/usgs/dist/res.volume.1943.lcragage\tcl\tzdata\Australia</v>
      </c>
      <c r="B1738" t="str">
        <f>HYPERLINK("C:/Users/WThaman/PycharmProjects/usgs/dist/res.volume.1943.lcragage\tcl\tzdata\Australia\South", "South")</f>
        <v>South</v>
      </c>
      <c r="D1738">
        <v>193</v>
      </c>
      <c r="E1738" t="s">
        <v>66</v>
      </c>
    </row>
    <row r="1739" spans="1:5" x14ac:dyDescent="0.35">
      <c r="A1739" t="str">
        <f t="shared" si="61"/>
        <v>C:/Users/WThaman/PycharmProjects/usgs/dist/res.volume.1943.lcragage\tcl\tzdata\Australia</v>
      </c>
      <c r="B1739" t="str">
        <f>HYPERLINK("C:/Users/WThaman/PycharmProjects/usgs/dist/res.volume.1943.lcragage\tcl\tzdata\Australia\Sydney", "Sydney")</f>
        <v>Sydney</v>
      </c>
      <c r="D1739">
        <v>8066</v>
      </c>
      <c r="E1739" t="s">
        <v>66</v>
      </c>
    </row>
    <row r="1740" spans="1:5" x14ac:dyDescent="0.35">
      <c r="A1740" t="str">
        <f t="shared" si="61"/>
        <v>C:/Users/WThaman/PycharmProjects/usgs/dist/res.volume.1943.lcragage\tcl\tzdata\Australia</v>
      </c>
      <c r="B1740" t="str">
        <f>HYPERLINK("C:/Users/WThaman/PycharmProjects/usgs/dist/res.volume.1943.lcragage\tcl\tzdata\Australia\Tasmania", "Tasmania")</f>
        <v>Tasmania</v>
      </c>
      <c r="D1740">
        <v>190</v>
      </c>
      <c r="E1740" t="s">
        <v>66</v>
      </c>
    </row>
    <row r="1741" spans="1:5" x14ac:dyDescent="0.35">
      <c r="A1741" t="str">
        <f t="shared" si="61"/>
        <v>C:/Users/WThaman/PycharmProjects/usgs/dist/res.volume.1943.lcragage\tcl\tzdata\Australia</v>
      </c>
      <c r="B1741" t="str">
        <f>HYPERLINK("C:/Users/WThaman/PycharmProjects/usgs/dist/res.volume.1943.lcragage\tcl\tzdata\Australia\Victoria", "Victoria")</f>
        <v>Victoria</v>
      </c>
      <c r="D1741">
        <v>199</v>
      </c>
      <c r="E1741" t="s">
        <v>66</v>
      </c>
    </row>
    <row r="1742" spans="1:5" x14ac:dyDescent="0.35">
      <c r="A1742" t="str">
        <f t="shared" si="61"/>
        <v>C:/Users/WThaman/PycharmProjects/usgs/dist/res.volume.1943.lcragage\tcl\tzdata\Australia</v>
      </c>
      <c r="B1742" t="str">
        <f>HYPERLINK("C:/Users/WThaman/PycharmProjects/usgs/dist/res.volume.1943.lcragage\tcl\tzdata\Australia\West", "West")</f>
        <v>West</v>
      </c>
      <c r="D1742">
        <v>183</v>
      </c>
      <c r="E1742" t="s">
        <v>66</v>
      </c>
    </row>
    <row r="1743" spans="1:5" x14ac:dyDescent="0.35">
      <c r="A1743" t="str">
        <f t="shared" si="61"/>
        <v>C:/Users/WThaman/PycharmProjects/usgs/dist/res.volume.1943.lcragage\tcl\tzdata\Australia</v>
      </c>
      <c r="B1743" t="str">
        <f>HYPERLINK("C:/Users/WThaman/PycharmProjects/usgs/dist/res.volume.1943.lcragage\tcl\tzdata\Australia\Yancowinna", "Yancowinna")</f>
        <v>Yancowinna</v>
      </c>
      <c r="D1743">
        <v>207</v>
      </c>
      <c r="E1743" t="s">
        <v>66</v>
      </c>
    </row>
    <row r="1744" spans="1:5" x14ac:dyDescent="0.35">
      <c r="A1744" t="str">
        <f>HYPERLINK("C:/Users/WThaman/PycharmProjects/usgs/dist/res.volume.1943.lcragage\tcl\tzdata\Brazil")</f>
        <v>C:/Users/WThaman/PycharmProjects/usgs/dist/res.volume.1943.lcragage\tcl\tzdata\Brazil</v>
      </c>
      <c r="B1744" t="str">
        <f>HYPERLINK("C:/Users/WThaman/PycharmProjects/usgs/dist/res.volume.1943.lcragage\tcl\tzdata\Brazil\Acre", "Acre")</f>
        <v>Acre</v>
      </c>
      <c r="D1744">
        <v>189</v>
      </c>
      <c r="E1744" t="s">
        <v>66</v>
      </c>
    </row>
    <row r="1745" spans="1:5" x14ac:dyDescent="0.35">
      <c r="A1745" t="str">
        <f>HYPERLINK("C:/Users/WThaman/PycharmProjects/usgs/dist/res.volume.1943.lcragage\tcl\tzdata\Brazil")</f>
        <v>C:/Users/WThaman/PycharmProjects/usgs/dist/res.volume.1943.lcragage\tcl\tzdata\Brazil</v>
      </c>
      <c r="B1745" t="str">
        <f>HYPERLINK("C:/Users/WThaman/PycharmProjects/usgs/dist/res.volume.1943.lcragage\tcl\tzdata\Brazil\DeNoronha", "DeNoronha")</f>
        <v>DeNoronha</v>
      </c>
      <c r="D1745">
        <v>185</v>
      </c>
      <c r="E1745" t="s">
        <v>66</v>
      </c>
    </row>
    <row r="1746" spans="1:5" x14ac:dyDescent="0.35">
      <c r="A1746" t="str">
        <f>HYPERLINK("C:/Users/WThaman/PycharmProjects/usgs/dist/res.volume.1943.lcragage\tcl\tzdata\Brazil")</f>
        <v>C:/Users/WThaman/PycharmProjects/usgs/dist/res.volume.1943.lcragage\tcl\tzdata\Brazil</v>
      </c>
      <c r="B1746" t="str">
        <f>HYPERLINK("C:/Users/WThaman/PycharmProjects/usgs/dist/res.volume.1943.lcragage\tcl\tzdata\Brazil\East", "East")</f>
        <v>East</v>
      </c>
      <c r="D1746">
        <v>186</v>
      </c>
      <c r="E1746" t="s">
        <v>66</v>
      </c>
    </row>
    <row r="1747" spans="1:5" x14ac:dyDescent="0.35">
      <c r="A1747" t="str">
        <f>HYPERLINK("C:/Users/WThaman/PycharmProjects/usgs/dist/res.volume.1943.lcragage\tcl\tzdata\Brazil")</f>
        <v>C:/Users/WThaman/PycharmProjects/usgs/dist/res.volume.1943.lcragage\tcl\tzdata\Brazil</v>
      </c>
      <c r="B1747" t="str">
        <f>HYPERLINK("C:/Users/WThaman/PycharmProjects/usgs/dist/res.volume.1943.lcragage\tcl\tzdata\Brazil\West", "West")</f>
        <v>West</v>
      </c>
      <c r="D1747">
        <v>177</v>
      </c>
      <c r="E1747" t="s">
        <v>66</v>
      </c>
    </row>
    <row r="1748" spans="1:5" x14ac:dyDescent="0.35">
      <c r="A1748" t="str">
        <f t="shared" ref="A1748:A1756" si="62">HYPERLINK("C:/Users/WThaman/PycharmProjects/usgs/dist/res.volume.1943.lcragage\tcl\tzdata\Canada")</f>
        <v>C:/Users/WThaman/PycharmProjects/usgs/dist/res.volume.1943.lcragage\tcl\tzdata\Canada</v>
      </c>
      <c r="B1748" t="str">
        <f>HYPERLINK("C:/Users/WThaman/PycharmProjects/usgs/dist/res.volume.1943.lcragage\tcl\tzdata\Canada\Atlantic", "Atlantic")</f>
        <v>Atlantic</v>
      </c>
      <c r="D1748">
        <v>184</v>
      </c>
      <c r="E1748" t="s">
        <v>66</v>
      </c>
    </row>
    <row r="1749" spans="1:5" x14ac:dyDescent="0.35">
      <c r="A1749" t="str">
        <f t="shared" si="62"/>
        <v>C:/Users/WThaman/PycharmProjects/usgs/dist/res.volume.1943.lcragage\tcl\tzdata\Canada</v>
      </c>
      <c r="B1749" t="str">
        <f>HYPERLINK("C:/Users/WThaman/PycharmProjects/usgs/dist/res.volume.1943.lcragage\tcl\tzdata\Canada\Central", "Central")</f>
        <v>Central</v>
      </c>
      <c r="D1749">
        <v>186</v>
      </c>
      <c r="E1749" t="s">
        <v>66</v>
      </c>
    </row>
    <row r="1750" spans="1:5" x14ac:dyDescent="0.35">
      <c r="A1750" t="str">
        <f t="shared" si="62"/>
        <v>C:/Users/WThaman/PycharmProjects/usgs/dist/res.volume.1943.lcragage\tcl\tzdata\Canada</v>
      </c>
      <c r="B1750" t="str">
        <f>HYPERLINK("C:/Users/WThaman/PycharmProjects/usgs/dist/res.volume.1943.lcragage\tcl\tzdata\Canada\East-Saskatchewan", "East-Saskatchewan")</f>
        <v>East-Saskatchewan</v>
      </c>
      <c r="D1750">
        <v>190</v>
      </c>
      <c r="E1750" t="s">
        <v>66</v>
      </c>
    </row>
    <row r="1751" spans="1:5" x14ac:dyDescent="0.35">
      <c r="A1751" t="str">
        <f t="shared" si="62"/>
        <v>C:/Users/WThaman/PycharmProjects/usgs/dist/res.volume.1943.lcragage\tcl\tzdata\Canada</v>
      </c>
      <c r="B1751" t="str">
        <f>HYPERLINK("C:/Users/WThaman/PycharmProjects/usgs/dist/res.volume.1943.lcragage\tcl\tzdata\Canada\Eastern", "Eastern")</f>
        <v>Eastern</v>
      </c>
      <c r="D1751">
        <v>183</v>
      </c>
      <c r="E1751" t="s">
        <v>66</v>
      </c>
    </row>
    <row r="1752" spans="1:5" x14ac:dyDescent="0.35">
      <c r="A1752" t="str">
        <f t="shared" si="62"/>
        <v>C:/Users/WThaman/PycharmProjects/usgs/dist/res.volume.1943.lcragage\tcl\tzdata\Canada</v>
      </c>
      <c r="B1752" t="str">
        <f>HYPERLINK("C:/Users/WThaman/PycharmProjects/usgs/dist/res.volume.1943.lcragage\tcl\tzdata\Canada\Mountain", "Mountain")</f>
        <v>Mountain</v>
      </c>
      <c r="D1752">
        <v>187</v>
      </c>
      <c r="E1752" t="s">
        <v>66</v>
      </c>
    </row>
    <row r="1753" spans="1:5" x14ac:dyDescent="0.35">
      <c r="A1753" t="str">
        <f t="shared" si="62"/>
        <v>C:/Users/WThaman/PycharmProjects/usgs/dist/res.volume.1943.lcragage\tcl\tzdata\Canada</v>
      </c>
      <c r="B1753" t="str">
        <f>HYPERLINK("C:/Users/WThaman/PycharmProjects/usgs/dist/res.volume.1943.lcragage\tcl\tzdata\Canada\Newfoundland", "Newfoundland")</f>
        <v>Newfoundland</v>
      </c>
      <c r="D1753">
        <v>191</v>
      </c>
      <c r="E1753" t="s">
        <v>66</v>
      </c>
    </row>
    <row r="1754" spans="1:5" x14ac:dyDescent="0.35">
      <c r="A1754" t="str">
        <f t="shared" si="62"/>
        <v>C:/Users/WThaman/PycharmProjects/usgs/dist/res.volume.1943.lcragage\tcl\tzdata\Canada</v>
      </c>
      <c r="B1754" t="str">
        <f>HYPERLINK("C:/Users/WThaman/PycharmProjects/usgs/dist/res.volume.1943.lcragage\tcl\tzdata\Canada\Pacific", "Pacific")</f>
        <v>Pacific</v>
      </c>
      <c r="D1754">
        <v>189</v>
      </c>
      <c r="E1754" t="s">
        <v>66</v>
      </c>
    </row>
    <row r="1755" spans="1:5" x14ac:dyDescent="0.35">
      <c r="A1755" t="str">
        <f t="shared" si="62"/>
        <v>C:/Users/WThaman/PycharmProjects/usgs/dist/res.volume.1943.lcragage\tcl\tzdata\Canada</v>
      </c>
      <c r="B1755" t="str">
        <f>HYPERLINK("C:/Users/WThaman/PycharmProjects/usgs/dist/res.volume.1943.lcragage\tcl\tzdata\Canada\Saskatchewan", "Saskatchewan")</f>
        <v>Saskatchewan</v>
      </c>
      <c r="D1755">
        <v>185</v>
      </c>
      <c r="E1755" t="s">
        <v>66</v>
      </c>
    </row>
    <row r="1756" spans="1:5" x14ac:dyDescent="0.35">
      <c r="A1756" t="str">
        <f t="shared" si="62"/>
        <v>C:/Users/WThaman/PycharmProjects/usgs/dist/res.volume.1943.lcragage\tcl\tzdata\Canada</v>
      </c>
      <c r="B1756" t="str">
        <f>HYPERLINK("C:/Users/WThaman/PycharmProjects/usgs/dist/res.volume.1943.lcragage\tcl\tzdata\Canada\Yukon", "Yukon")</f>
        <v>Yukon</v>
      </c>
      <c r="D1756">
        <v>190</v>
      </c>
      <c r="E1756" t="s">
        <v>66</v>
      </c>
    </row>
    <row r="1757" spans="1:5" x14ac:dyDescent="0.35">
      <c r="A1757" t="str">
        <f>HYPERLINK("C:/Users/WThaman/PycharmProjects/usgs/dist/res.volume.1943.lcragage\tcl\tzdata\Chile")</f>
        <v>C:/Users/WThaman/PycharmProjects/usgs/dist/res.volume.1943.lcragage\tcl\tzdata\Chile</v>
      </c>
      <c r="B1757" t="str">
        <f>HYPERLINK("C:/Users/WThaman/PycharmProjects/usgs/dist/res.volume.1943.lcragage\tcl\tzdata\Chile\Continental", "Continental")</f>
        <v>Continental</v>
      </c>
      <c r="D1757">
        <v>189</v>
      </c>
      <c r="E1757" t="s">
        <v>66</v>
      </c>
    </row>
    <row r="1758" spans="1:5" x14ac:dyDescent="0.35">
      <c r="A1758" t="str">
        <f>HYPERLINK("C:/Users/WThaman/PycharmProjects/usgs/dist/res.volume.1943.lcragage\tcl\tzdata\Chile")</f>
        <v>C:/Users/WThaman/PycharmProjects/usgs/dist/res.volume.1943.lcragage\tcl\tzdata\Chile</v>
      </c>
      <c r="B1758" t="str">
        <f>HYPERLINK("C:/Users/WThaman/PycharmProjects/usgs/dist/res.volume.1943.lcragage\tcl\tzdata\Chile\EasterIsland", "EasterIsland")</f>
        <v>EasterIsland</v>
      </c>
      <c r="D1758">
        <v>184</v>
      </c>
      <c r="E1758" t="s">
        <v>66</v>
      </c>
    </row>
    <row r="1759" spans="1:5" x14ac:dyDescent="0.35">
      <c r="A1759" t="str">
        <f t="shared" ref="A1759:A1793" si="63">HYPERLINK("C:/Users/WThaman/PycharmProjects/usgs/dist/res.volume.1943.lcragage\tcl\tzdata\Etc")</f>
        <v>C:/Users/WThaman/PycharmProjects/usgs/dist/res.volume.1943.lcragage\tcl\tzdata\Etc</v>
      </c>
      <c r="B1759" t="str">
        <f>HYPERLINK("C:/Users/WThaman/PycharmProjects/usgs/dist/res.volume.1943.lcragage\tcl\tzdata\Etc\GMT", "GMT")</f>
        <v>GMT</v>
      </c>
      <c r="D1759">
        <v>105</v>
      </c>
      <c r="E1759" t="s">
        <v>66</v>
      </c>
    </row>
    <row r="1760" spans="1:5" x14ac:dyDescent="0.35">
      <c r="A1760" t="str">
        <f t="shared" si="63"/>
        <v>C:/Users/WThaman/PycharmProjects/usgs/dist/res.volume.1943.lcragage\tcl\tzdata\Etc</v>
      </c>
      <c r="B1760" t="str">
        <f>HYPERLINK("C:/Users/WThaman/PycharmProjects/usgs/dist/res.volume.1943.lcragage\tcl\tzdata\Etc\GMT+0", "GMT+0")</f>
        <v>GMT+0</v>
      </c>
      <c r="D1760">
        <v>154</v>
      </c>
      <c r="E1760" t="s">
        <v>66</v>
      </c>
    </row>
    <row r="1761" spans="1:5" x14ac:dyDescent="0.35">
      <c r="A1761" t="str">
        <f t="shared" si="63"/>
        <v>C:/Users/WThaman/PycharmProjects/usgs/dist/res.volume.1943.lcragage\tcl\tzdata\Etc</v>
      </c>
      <c r="B1761" t="str">
        <f>HYPERLINK("C:/Users/WThaman/PycharmProjects/usgs/dist/res.volume.1943.lcragage\tcl\tzdata\Etc\GMT+1", "GMT+1")</f>
        <v>GMT+1</v>
      </c>
      <c r="D1761">
        <v>113</v>
      </c>
      <c r="E1761" t="s">
        <v>66</v>
      </c>
    </row>
    <row r="1762" spans="1:5" x14ac:dyDescent="0.35">
      <c r="A1762" t="str">
        <f t="shared" si="63"/>
        <v>C:/Users/WThaman/PycharmProjects/usgs/dist/res.volume.1943.lcragage\tcl\tzdata\Etc</v>
      </c>
      <c r="B1762" t="str">
        <f>HYPERLINK("C:/Users/WThaman/PycharmProjects/usgs/dist/res.volume.1943.lcragage\tcl\tzdata\Etc\GMT+10", "GMT+10")</f>
        <v>GMT+10</v>
      </c>
      <c r="D1762">
        <v>116</v>
      </c>
      <c r="E1762" t="s">
        <v>66</v>
      </c>
    </row>
    <row r="1763" spans="1:5" x14ac:dyDescent="0.35">
      <c r="A1763" t="str">
        <f t="shared" si="63"/>
        <v>C:/Users/WThaman/PycharmProjects/usgs/dist/res.volume.1943.lcragage\tcl\tzdata\Etc</v>
      </c>
      <c r="B1763" t="str">
        <f>HYPERLINK("C:/Users/WThaman/PycharmProjects/usgs/dist/res.volume.1943.lcragage\tcl\tzdata\Etc\GMT+11", "GMT+11")</f>
        <v>GMT+11</v>
      </c>
      <c r="D1763">
        <v>116</v>
      </c>
      <c r="E1763" t="s">
        <v>66</v>
      </c>
    </row>
    <row r="1764" spans="1:5" x14ac:dyDescent="0.35">
      <c r="A1764" t="str">
        <f t="shared" si="63"/>
        <v>C:/Users/WThaman/PycharmProjects/usgs/dist/res.volume.1943.lcragage\tcl\tzdata\Etc</v>
      </c>
      <c r="B1764" t="str">
        <f>HYPERLINK("C:/Users/WThaman/PycharmProjects/usgs/dist/res.volume.1943.lcragage\tcl\tzdata\Etc\GMT+12", "GMT+12")</f>
        <v>GMT+12</v>
      </c>
      <c r="D1764">
        <v>116</v>
      </c>
      <c r="E1764" t="s">
        <v>66</v>
      </c>
    </row>
    <row r="1765" spans="1:5" x14ac:dyDescent="0.35">
      <c r="A1765" t="str">
        <f t="shared" si="63"/>
        <v>C:/Users/WThaman/PycharmProjects/usgs/dist/res.volume.1943.lcragage\tcl\tzdata\Etc</v>
      </c>
      <c r="B1765" t="str">
        <f>HYPERLINK("C:/Users/WThaman/PycharmProjects/usgs/dist/res.volume.1943.lcragage\tcl\tzdata\Etc\GMT+2", "GMT+2")</f>
        <v>GMT+2</v>
      </c>
      <c r="D1765">
        <v>113</v>
      </c>
      <c r="E1765" t="s">
        <v>66</v>
      </c>
    </row>
    <row r="1766" spans="1:5" x14ac:dyDescent="0.35">
      <c r="A1766" t="str">
        <f t="shared" si="63"/>
        <v>C:/Users/WThaman/PycharmProjects/usgs/dist/res.volume.1943.lcragage\tcl\tzdata\Etc</v>
      </c>
      <c r="B1766" t="str">
        <f>HYPERLINK("C:/Users/WThaman/PycharmProjects/usgs/dist/res.volume.1943.lcragage\tcl\tzdata\Etc\GMT+3", "GMT+3")</f>
        <v>GMT+3</v>
      </c>
      <c r="D1766">
        <v>114</v>
      </c>
      <c r="E1766" t="s">
        <v>66</v>
      </c>
    </row>
    <row r="1767" spans="1:5" x14ac:dyDescent="0.35">
      <c r="A1767" t="str">
        <f t="shared" si="63"/>
        <v>C:/Users/WThaman/PycharmProjects/usgs/dist/res.volume.1943.lcragage\tcl\tzdata\Etc</v>
      </c>
      <c r="B1767" t="str">
        <f>HYPERLINK("C:/Users/WThaman/PycharmProjects/usgs/dist/res.volume.1943.lcragage\tcl\tzdata\Etc\GMT+4", "GMT+4")</f>
        <v>GMT+4</v>
      </c>
      <c r="D1767">
        <v>114</v>
      </c>
      <c r="E1767" t="s">
        <v>66</v>
      </c>
    </row>
    <row r="1768" spans="1:5" x14ac:dyDescent="0.35">
      <c r="A1768" t="str">
        <f t="shared" si="63"/>
        <v>C:/Users/WThaman/PycharmProjects/usgs/dist/res.volume.1943.lcragage\tcl\tzdata\Etc</v>
      </c>
      <c r="B1768" t="str">
        <f>HYPERLINK("C:/Users/WThaman/PycharmProjects/usgs/dist/res.volume.1943.lcragage\tcl\tzdata\Etc\GMT+5", "GMT+5")</f>
        <v>GMT+5</v>
      </c>
      <c r="D1768">
        <v>114</v>
      </c>
      <c r="E1768" t="s">
        <v>66</v>
      </c>
    </row>
    <row r="1769" spans="1:5" x14ac:dyDescent="0.35">
      <c r="A1769" t="str">
        <f t="shared" si="63"/>
        <v>C:/Users/WThaman/PycharmProjects/usgs/dist/res.volume.1943.lcragage\tcl\tzdata\Etc</v>
      </c>
      <c r="B1769" t="str">
        <f>HYPERLINK("C:/Users/WThaman/PycharmProjects/usgs/dist/res.volume.1943.lcragage\tcl\tzdata\Etc\GMT+6", "GMT+6")</f>
        <v>GMT+6</v>
      </c>
      <c r="D1769">
        <v>114</v>
      </c>
      <c r="E1769" t="s">
        <v>66</v>
      </c>
    </row>
    <row r="1770" spans="1:5" x14ac:dyDescent="0.35">
      <c r="A1770" t="str">
        <f t="shared" si="63"/>
        <v>C:/Users/WThaman/PycharmProjects/usgs/dist/res.volume.1943.lcragage\tcl\tzdata\Etc</v>
      </c>
      <c r="B1770" t="str">
        <f>HYPERLINK("C:/Users/WThaman/PycharmProjects/usgs/dist/res.volume.1943.lcragage\tcl\tzdata\Etc\GMT+7", "GMT+7")</f>
        <v>GMT+7</v>
      </c>
      <c r="D1770">
        <v>114</v>
      </c>
      <c r="E1770" t="s">
        <v>66</v>
      </c>
    </row>
    <row r="1771" spans="1:5" x14ac:dyDescent="0.35">
      <c r="A1771" t="str">
        <f t="shared" si="63"/>
        <v>C:/Users/WThaman/PycharmProjects/usgs/dist/res.volume.1943.lcragage\tcl\tzdata\Etc</v>
      </c>
      <c r="B1771" t="str">
        <f>HYPERLINK("C:/Users/WThaman/PycharmProjects/usgs/dist/res.volume.1943.lcragage\tcl\tzdata\Etc\GMT+8", "GMT+8")</f>
        <v>GMT+8</v>
      </c>
      <c r="D1771">
        <v>114</v>
      </c>
      <c r="E1771" t="s">
        <v>66</v>
      </c>
    </row>
    <row r="1772" spans="1:5" x14ac:dyDescent="0.35">
      <c r="A1772" t="str">
        <f t="shared" si="63"/>
        <v>C:/Users/WThaman/PycharmProjects/usgs/dist/res.volume.1943.lcragage\tcl\tzdata\Etc</v>
      </c>
      <c r="B1772" t="str">
        <f>HYPERLINK("C:/Users/WThaman/PycharmProjects/usgs/dist/res.volume.1943.lcragage\tcl\tzdata\Etc\GMT+9", "GMT+9")</f>
        <v>GMT+9</v>
      </c>
      <c r="D1772">
        <v>114</v>
      </c>
      <c r="E1772" t="s">
        <v>66</v>
      </c>
    </row>
    <row r="1773" spans="1:5" x14ac:dyDescent="0.35">
      <c r="A1773" t="str">
        <f t="shared" si="63"/>
        <v>C:/Users/WThaman/PycharmProjects/usgs/dist/res.volume.1943.lcragage\tcl\tzdata\Etc</v>
      </c>
      <c r="B1773" t="str">
        <f>HYPERLINK("C:/Users/WThaman/PycharmProjects/usgs/dist/res.volume.1943.lcragage\tcl\tzdata\Etc\GMT-0", "GMT-0")</f>
        <v>GMT-0</v>
      </c>
      <c r="D1773">
        <v>154</v>
      </c>
      <c r="E1773" t="s">
        <v>66</v>
      </c>
    </row>
    <row r="1774" spans="1:5" x14ac:dyDescent="0.35">
      <c r="A1774" t="str">
        <f t="shared" si="63"/>
        <v>C:/Users/WThaman/PycharmProjects/usgs/dist/res.volume.1943.lcragage\tcl\tzdata\Etc</v>
      </c>
      <c r="B1774" t="str">
        <f>HYPERLINK("C:/Users/WThaman/PycharmProjects/usgs/dist/res.volume.1943.lcragage\tcl\tzdata\Etc\GMT-1", "GMT-1")</f>
        <v>GMT-1</v>
      </c>
      <c r="D1774">
        <v>112</v>
      </c>
      <c r="E1774" t="s">
        <v>66</v>
      </c>
    </row>
    <row r="1775" spans="1:5" x14ac:dyDescent="0.35">
      <c r="A1775" t="str">
        <f t="shared" si="63"/>
        <v>C:/Users/WThaman/PycharmProjects/usgs/dist/res.volume.1943.lcragage\tcl\tzdata\Etc</v>
      </c>
      <c r="B1775" t="str">
        <f>HYPERLINK("C:/Users/WThaman/PycharmProjects/usgs/dist/res.volume.1943.lcragage\tcl\tzdata\Etc\GMT-10", "GMT-10")</f>
        <v>GMT-10</v>
      </c>
      <c r="D1775">
        <v>115</v>
      </c>
      <c r="E1775" t="s">
        <v>66</v>
      </c>
    </row>
    <row r="1776" spans="1:5" x14ac:dyDescent="0.35">
      <c r="A1776" t="str">
        <f t="shared" si="63"/>
        <v>C:/Users/WThaman/PycharmProjects/usgs/dist/res.volume.1943.lcragage\tcl\tzdata\Etc</v>
      </c>
      <c r="B1776" t="str">
        <f>HYPERLINK("C:/Users/WThaman/PycharmProjects/usgs/dist/res.volume.1943.lcragage\tcl\tzdata\Etc\GMT-11", "GMT-11")</f>
        <v>GMT-11</v>
      </c>
      <c r="D1776">
        <v>115</v>
      </c>
      <c r="E1776" t="s">
        <v>66</v>
      </c>
    </row>
    <row r="1777" spans="1:5" x14ac:dyDescent="0.35">
      <c r="A1777" t="str">
        <f t="shared" si="63"/>
        <v>C:/Users/WThaman/PycharmProjects/usgs/dist/res.volume.1943.lcragage\tcl\tzdata\Etc</v>
      </c>
      <c r="B1777" t="str">
        <f>HYPERLINK("C:/Users/WThaman/PycharmProjects/usgs/dist/res.volume.1943.lcragage\tcl\tzdata\Etc\GMT-12", "GMT-12")</f>
        <v>GMT-12</v>
      </c>
      <c r="D1777">
        <v>115</v>
      </c>
      <c r="E1777" t="s">
        <v>66</v>
      </c>
    </row>
    <row r="1778" spans="1:5" x14ac:dyDescent="0.35">
      <c r="A1778" t="str">
        <f t="shared" si="63"/>
        <v>C:/Users/WThaman/PycharmProjects/usgs/dist/res.volume.1943.lcragage\tcl\tzdata\Etc</v>
      </c>
      <c r="B1778" t="str">
        <f>HYPERLINK("C:/Users/WThaman/PycharmProjects/usgs/dist/res.volume.1943.lcragage\tcl\tzdata\Etc\GMT-13", "GMT-13")</f>
        <v>GMT-13</v>
      </c>
      <c r="D1778">
        <v>115</v>
      </c>
      <c r="E1778" t="s">
        <v>66</v>
      </c>
    </row>
    <row r="1779" spans="1:5" x14ac:dyDescent="0.35">
      <c r="A1779" t="str">
        <f t="shared" si="63"/>
        <v>C:/Users/WThaman/PycharmProjects/usgs/dist/res.volume.1943.lcragage\tcl\tzdata\Etc</v>
      </c>
      <c r="B1779" t="str">
        <f>HYPERLINK("C:/Users/WThaman/PycharmProjects/usgs/dist/res.volume.1943.lcragage\tcl\tzdata\Etc\GMT-14", "GMT-14")</f>
        <v>GMT-14</v>
      </c>
      <c r="D1779">
        <v>115</v>
      </c>
      <c r="E1779" t="s">
        <v>66</v>
      </c>
    </row>
    <row r="1780" spans="1:5" x14ac:dyDescent="0.35">
      <c r="A1780" t="str">
        <f t="shared" si="63"/>
        <v>C:/Users/WThaman/PycharmProjects/usgs/dist/res.volume.1943.lcragage\tcl\tzdata\Etc</v>
      </c>
      <c r="B1780" t="str">
        <f>HYPERLINK("C:/Users/WThaman/PycharmProjects/usgs/dist/res.volume.1943.lcragage\tcl\tzdata\Etc\GMT-2", "GMT-2")</f>
        <v>GMT-2</v>
      </c>
      <c r="D1780">
        <v>112</v>
      </c>
      <c r="E1780" t="s">
        <v>66</v>
      </c>
    </row>
    <row r="1781" spans="1:5" x14ac:dyDescent="0.35">
      <c r="A1781" t="str">
        <f t="shared" si="63"/>
        <v>C:/Users/WThaman/PycharmProjects/usgs/dist/res.volume.1943.lcragage\tcl\tzdata\Etc</v>
      </c>
      <c r="B1781" t="str">
        <f>HYPERLINK("C:/Users/WThaman/PycharmProjects/usgs/dist/res.volume.1943.lcragage\tcl\tzdata\Etc\GMT-3", "GMT-3")</f>
        <v>GMT-3</v>
      </c>
      <c r="D1781">
        <v>113</v>
      </c>
      <c r="E1781" t="s">
        <v>66</v>
      </c>
    </row>
    <row r="1782" spans="1:5" x14ac:dyDescent="0.35">
      <c r="A1782" t="str">
        <f t="shared" si="63"/>
        <v>C:/Users/WThaman/PycharmProjects/usgs/dist/res.volume.1943.lcragage\tcl\tzdata\Etc</v>
      </c>
      <c r="B1782" t="str">
        <f>HYPERLINK("C:/Users/WThaman/PycharmProjects/usgs/dist/res.volume.1943.lcragage\tcl\tzdata\Etc\GMT-4", "GMT-4")</f>
        <v>GMT-4</v>
      </c>
      <c r="D1782">
        <v>113</v>
      </c>
      <c r="E1782" t="s">
        <v>66</v>
      </c>
    </row>
    <row r="1783" spans="1:5" x14ac:dyDescent="0.35">
      <c r="A1783" t="str">
        <f t="shared" si="63"/>
        <v>C:/Users/WThaman/PycharmProjects/usgs/dist/res.volume.1943.lcragage\tcl\tzdata\Etc</v>
      </c>
      <c r="B1783" t="str">
        <f>HYPERLINK("C:/Users/WThaman/PycharmProjects/usgs/dist/res.volume.1943.lcragage\tcl\tzdata\Etc\GMT-5", "GMT-5")</f>
        <v>GMT-5</v>
      </c>
      <c r="D1783">
        <v>113</v>
      </c>
      <c r="E1783" t="s">
        <v>66</v>
      </c>
    </row>
    <row r="1784" spans="1:5" x14ac:dyDescent="0.35">
      <c r="A1784" t="str">
        <f t="shared" si="63"/>
        <v>C:/Users/WThaman/PycharmProjects/usgs/dist/res.volume.1943.lcragage\tcl\tzdata\Etc</v>
      </c>
      <c r="B1784" t="str">
        <f>HYPERLINK("C:/Users/WThaman/PycharmProjects/usgs/dist/res.volume.1943.lcragage\tcl\tzdata\Etc\GMT-6", "GMT-6")</f>
        <v>GMT-6</v>
      </c>
      <c r="D1784">
        <v>113</v>
      </c>
      <c r="E1784" t="s">
        <v>66</v>
      </c>
    </row>
    <row r="1785" spans="1:5" x14ac:dyDescent="0.35">
      <c r="A1785" t="str">
        <f t="shared" si="63"/>
        <v>C:/Users/WThaman/PycharmProjects/usgs/dist/res.volume.1943.lcragage\tcl\tzdata\Etc</v>
      </c>
      <c r="B1785" t="str">
        <f>HYPERLINK("C:/Users/WThaman/PycharmProjects/usgs/dist/res.volume.1943.lcragage\tcl\tzdata\Etc\GMT-7", "GMT-7")</f>
        <v>GMT-7</v>
      </c>
      <c r="D1785">
        <v>113</v>
      </c>
      <c r="E1785" t="s">
        <v>66</v>
      </c>
    </row>
    <row r="1786" spans="1:5" x14ac:dyDescent="0.35">
      <c r="A1786" t="str">
        <f t="shared" si="63"/>
        <v>C:/Users/WThaman/PycharmProjects/usgs/dist/res.volume.1943.lcragage\tcl\tzdata\Etc</v>
      </c>
      <c r="B1786" t="str">
        <f>HYPERLINK("C:/Users/WThaman/PycharmProjects/usgs/dist/res.volume.1943.lcragage\tcl\tzdata\Etc\GMT-8", "GMT-8")</f>
        <v>GMT-8</v>
      </c>
      <c r="D1786">
        <v>113</v>
      </c>
      <c r="E1786" t="s">
        <v>66</v>
      </c>
    </row>
    <row r="1787" spans="1:5" x14ac:dyDescent="0.35">
      <c r="A1787" t="str">
        <f t="shared" si="63"/>
        <v>C:/Users/WThaman/PycharmProjects/usgs/dist/res.volume.1943.lcragage\tcl\tzdata\Etc</v>
      </c>
      <c r="B1787" t="str">
        <f>HYPERLINK("C:/Users/WThaman/PycharmProjects/usgs/dist/res.volume.1943.lcragage\tcl\tzdata\Etc\GMT-9", "GMT-9")</f>
        <v>GMT-9</v>
      </c>
      <c r="D1787">
        <v>113</v>
      </c>
      <c r="E1787" t="s">
        <v>66</v>
      </c>
    </row>
    <row r="1788" spans="1:5" x14ac:dyDescent="0.35">
      <c r="A1788" t="str">
        <f t="shared" si="63"/>
        <v>C:/Users/WThaman/PycharmProjects/usgs/dist/res.volume.1943.lcragage\tcl\tzdata\Etc</v>
      </c>
      <c r="B1788" t="str">
        <f>HYPERLINK("C:/Users/WThaman/PycharmProjects/usgs/dist/res.volume.1943.lcragage\tcl\tzdata\Etc\GMT0", "GMT0")</f>
        <v>GMT0</v>
      </c>
      <c r="D1788">
        <v>153</v>
      </c>
      <c r="E1788" t="s">
        <v>66</v>
      </c>
    </row>
    <row r="1789" spans="1:5" x14ac:dyDescent="0.35">
      <c r="A1789" t="str">
        <f t="shared" si="63"/>
        <v>C:/Users/WThaman/PycharmProjects/usgs/dist/res.volume.1943.lcragage\tcl\tzdata\Etc</v>
      </c>
      <c r="B1789" t="str">
        <f>HYPERLINK("C:/Users/WThaman/PycharmProjects/usgs/dist/res.volume.1943.lcragage\tcl\tzdata\Etc\Greenwich", "Greenwich")</f>
        <v>Greenwich</v>
      </c>
      <c r="D1789">
        <v>158</v>
      </c>
      <c r="E1789" t="s">
        <v>66</v>
      </c>
    </row>
    <row r="1790" spans="1:5" x14ac:dyDescent="0.35">
      <c r="A1790" t="str">
        <f t="shared" si="63"/>
        <v>C:/Users/WThaman/PycharmProjects/usgs/dist/res.volume.1943.lcragage\tcl\tzdata\Etc</v>
      </c>
      <c r="B1790" t="str">
        <f>HYPERLINK("C:/Users/WThaman/PycharmProjects/usgs/dist/res.volume.1943.lcragage\tcl\tzdata\Etc\UCT", "UCT")</f>
        <v>UCT</v>
      </c>
      <c r="D1790">
        <v>105</v>
      </c>
      <c r="E1790" t="s">
        <v>66</v>
      </c>
    </row>
    <row r="1791" spans="1:5" x14ac:dyDescent="0.35">
      <c r="A1791" t="str">
        <f t="shared" si="63"/>
        <v>C:/Users/WThaman/PycharmProjects/usgs/dist/res.volume.1943.lcragage\tcl\tzdata\Etc</v>
      </c>
      <c r="B1791" t="str">
        <f>HYPERLINK("C:/Users/WThaman/PycharmProjects/usgs/dist/res.volume.1943.lcragage\tcl\tzdata\Etc\Universal", "Universal")</f>
        <v>Universal</v>
      </c>
      <c r="D1791">
        <v>158</v>
      </c>
      <c r="E1791" t="s">
        <v>66</v>
      </c>
    </row>
    <row r="1792" spans="1:5" x14ac:dyDescent="0.35">
      <c r="A1792" t="str">
        <f t="shared" si="63"/>
        <v>C:/Users/WThaman/PycharmProjects/usgs/dist/res.volume.1943.lcragage\tcl\tzdata\Etc</v>
      </c>
      <c r="B1792" t="str">
        <f>HYPERLINK("C:/Users/WThaman/PycharmProjects/usgs/dist/res.volume.1943.lcragage\tcl\tzdata\Etc\UTC", "UTC")</f>
        <v>UTC</v>
      </c>
      <c r="D1792">
        <v>105</v>
      </c>
      <c r="E1792" t="s">
        <v>66</v>
      </c>
    </row>
    <row r="1793" spans="1:5" x14ac:dyDescent="0.35">
      <c r="A1793" t="str">
        <f t="shared" si="63"/>
        <v>C:/Users/WThaman/PycharmProjects/usgs/dist/res.volume.1943.lcragage\tcl\tzdata\Etc</v>
      </c>
      <c r="B1793" t="str">
        <f>HYPERLINK("C:/Users/WThaman/PycharmProjects/usgs/dist/res.volume.1943.lcragage\tcl\tzdata\Etc\Zulu", "Zulu")</f>
        <v>Zulu</v>
      </c>
      <c r="D1793">
        <v>153</v>
      </c>
      <c r="E1793" t="s">
        <v>66</v>
      </c>
    </row>
    <row r="1794" spans="1:5" x14ac:dyDescent="0.35">
      <c r="A1794" t="str">
        <f t="shared" ref="A1794:A1825" si="64">HYPERLINK("C:/Users/WThaman/PycharmProjects/usgs/dist/res.volume.1943.lcragage\tcl\tzdata\Europe")</f>
        <v>C:/Users/WThaman/PycharmProjects/usgs/dist/res.volume.1943.lcragage\tcl\tzdata\Europe</v>
      </c>
      <c r="B1794" t="str">
        <f>HYPERLINK("C:/Users/WThaman/PycharmProjects/usgs/dist/res.volume.1943.lcragage\tcl\tzdata\Europe\Amsterdam", "Amsterdam")</f>
        <v>Amsterdam</v>
      </c>
      <c r="D1794">
        <v>8783</v>
      </c>
      <c r="E1794" t="s">
        <v>66</v>
      </c>
    </row>
    <row r="1795" spans="1:5" x14ac:dyDescent="0.35">
      <c r="A1795" t="str">
        <f t="shared" si="64"/>
        <v>C:/Users/WThaman/PycharmProjects/usgs/dist/res.volume.1943.lcragage\tcl\tzdata\Europe</v>
      </c>
      <c r="B1795" t="str">
        <f>HYPERLINK("C:/Users/WThaman/PycharmProjects/usgs/dist/res.volume.1943.lcragage\tcl\tzdata\Europe\Andorra", "Andorra")</f>
        <v>Andorra</v>
      </c>
      <c r="D1795">
        <v>6690</v>
      </c>
      <c r="E1795" t="s">
        <v>66</v>
      </c>
    </row>
    <row r="1796" spans="1:5" x14ac:dyDescent="0.35">
      <c r="A1796" t="str">
        <f t="shared" si="64"/>
        <v>C:/Users/WThaman/PycharmProjects/usgs/dist/res.volume.1943.lcragage\tcl\tzdata\Europe</v>
      </c>
      <c r="B1796" t="str">
        <f>HYPERLINK("C:/Users/WThaman/PycharmProjects/usgs/dist/res.volume.1943.lcragage\tcl\tzdata\Europe\Astrakhan", "Astrakhan")</f>
        <v>Astrakhan</v>
      </c>
      <c r="D1796">
        <v>1992</v>
      </c>
      <c r="E1796" t="s">
        <v>66</v>
      </c>
    </row>
    <row r="1797" spans="1:5" x14ac:dyDescent="0.35">
      <c r="A1797" t="str">
        <f t="shared" si="64"/>
        <v>C:/Users/WThaman/PycharmProjects/usgs/dist/res.volume.1943.lcragage\tcl\tzdata\Europe</v>
      </c>
      <c r="B1797" t="str">
        <f>HYPERLINK("C:/Users/WThaman/PycharmProjects/usgs/dist/res.volume.1943.lcragage\tcl\tzdata\Europe\Athens", "Athens")</f>
        <v>Athens</v>
      </c>
      <c r="D1797">
        <v>7686</v>
      </c>
      <c r="E1797" t="s">
        <v>66</v>
      </c>
    </row>
    <row r="1798" spans="1:5" x14ac:dyDescent="0.35">
      <c r="A1798" t="str">
        <f t="shared" si="64"/>
        <v>C:/Users/WThaman/PycharmProjects/usgs/dist/res.volume.1943.lcragage\tcl\tzdata\Europe</v>
      </c>
      <c r="B1798" t="str">
        <f>HYPERLINK("C:/Users/WThaman/PycharmProjects/usgs/dist/res.volume.1943.lcragage\tcl\tzdata\Europe\Belfast", "Belfast")</f>
        <v>Belfast</v>
      </c>
      <c r="D1798">
        <v>177</v>
      </c>
      <c r="E1798" t="s">
        <v>66</v>
      </c>
    </row>
    <row r="1799" spans="1:5" x14ac:dyDescent="0.35">
      <c r="A1799" t="str">
        <f t="shared" si="64"/>
        <v>C:/Users/WThaman/PycharmProjects/usgs/dist/res.volume.1943.lcragage\tcl\tzdata\Europe</v>
      </c>
      <c r="B1799" t="str">
        <f>HYPERLINK("C:/Users/WThaman/PycharmProjects/usgs/dist/res.volume.1943.lcragage\tcl\tzdata\Europe\Belgrade", "Belgrade")</f>
        <v>Belgrade</v>
      </c>
      <c r="D1799">
        <v>7059</v>
      </c>
      <c r="E1799" t="s">
        <v>66</v>
      </c>
    </row>
    <row r="1800" spans="1:5" x14ac:dyDescent="0.35">
      <c r="A1800" t="str">
        <f t="shared" si="64"/>
        <v>C:/Users/WThaman/PycharmProjects/usgs/dist/res.volume.1943.lcragage\tcl\tzdata\Europe</v>
      </c>
      <c r="B1800" t="str">
        <f>HYPERLINK("C:/Users/WThaman/PycharmProjects/usgs/dist/res.volume.1943.lcragage\tcl\tzdata\Europe\Berlin", "Berlin")</f>
        <v>Berlin</v>
      </c>
      <c r="D1800">
        <v>7746</v>
      </c>
      <c r="E1800" t="s">
        <v>66</v>
      </c>
    </row>
    <row r="1801" spans="1:5" x14ac:dyDescent="0.35">
      <c r="A1801" t="str">
        <f t="shared" si="64"/>
        <v>C:/Users/WThaman/PycharmProjects/usgs/dist/res.volume.1943.lcragage\tcl\tzdata\Europe</v>
      </c>
      <c r="B1801" t="str">
        <f>HYPERLINK("C:/Users/WThaman/PycharmProjects/usgs/dist/res.volume.1943.lcragage\tcl\tzdata\Europe\Bratislava", "Bratislava")</f>
        <v>Bratislava</v>
      </c>
      <c r="D1801">
        <v>180</v>
      </c>
      <c r="E1801" t="s">
        <v>66</v>
      </c>
    </row>
    <row r="1802" spans="1:5" x14ac:dyDescent="0.35">
      <c r="A1802" t="str">
        <f t="shared" si="64"/>
        <v>C:/Users/WThaman/PycharmProjects/usgs/dist/res.volume.1943.lcragage\tcl\tzdata\Europe</v>
      </c>
      <c r="B1802" t="str">
        <f>HYPERLINK("C:/Users/WThaman/PycharmProjects/usgs/dist/res.volume.1943.lcragage\tcl\tzdata\Europe\Brussels", "Brussels")</f>
        <v>Brussels</v>
      </c>
      <c r="D1802">
        <v>8907</v>
      </c>
      <c r="E1802" t="s">
        <v>66</v>
      </c>
    </row>
    <row r="1803" spans="1:5" x14ac:dyDescent="0.35">
      <c r="A1803" t="str">
        <f t="shared" si="64"/>
        <v>C:/Users/WThaman/PycharmProjects/usgs/dist/res.volume.1943.lcragage\tcl\tzdata\Europe</v>
      </c>
      <c r="B1803" t="str">
        <f>HYPERLINK("C:/Users/WThaman/PycharmProjects/usgs/dist/res.volume.1943.lcragage\tcl\tzdata\Europe\Bucharest", "Bucharest")</f>
        <v>Bucharest</v>
      </c>
      <c r="D1803">
        <v>7706</v>
      </c>
      <c r="E1803" t="s">
        <v>66</v>
      </c>
    </row>
    <row r="1804" spans="1:5" x14ac:dyDescent="0.35">
      <c r="A1804" t="str">
        <f t="shared" si="64"/>
        <v>C:/Users/WThaman/PycharmProjects/usgs/dist/res.volume.1943.lcragage\tcl\tzdata\Europe</v>
      </c>
      <c r="B1804" t="str">
        <f>HYPERLINK("C:/Users/WThaman/PycharmProjects/usgs/dist/res.volume.1943.lcragage\tcl\tzdata\Europe\Budapest", "Budapest")</f>
        <v>Budapest</v>
      </c>
      <c r="D1804">
        <v>7975</v>
      </c>
      <c r="E1804" t="s">
        <v>66</v>
      </c>
    </row>
    <row r="1805" spans="1:5" x14ac:dyDescent="0.35">
      <c r="A1805" t="str">
        <f t="shared" si="64"/>
        <v>C:/Users/WThaman/PycharmProjects/usgs/dist/res.volume.1943.lcragage\tcl\tzdata\Europe</v>
      </c>
      <c r="B1805" t="str">
        <f>HYPERLINK("C:/Users/WThaman/PycharmProjects/usgs/dist/res.volume.1943.lcragage\tcl\tzdata\Europe\Busingen", "Busingen")</f>
        <v>Busingen</v>
      </c>
      <c r="D1805">
        <v>178</v>
      </c>
      <c r="E1805" t="s">
        <v>66</v>
      </c>
    </row>
    <row r="1806" spans="1:5" x14ac:dyDescent="0.35">
      <c r="A1806" t="str">
        <f t="shared" si="64"/>
        <v>C:/Users/WThaman/PycharmProjects/usgs/dist/res.volume.1943.lcragage\tcl\tzdata\Europe</v>
      </c>
      <c r="B1806" t="str">
        <f>HYPERLINK("C:/Users/WThaman/PycharmProjects/usgs/dist/res.volume.1943.lcragage\tcl\tzdata\Europe\Chisinau", "Chisinau")</f>
        <v>Chisinau</v>
      </c>
      <c r="D1806">
        <v>7824</v>
      </c>
      <c r="E1806" t="s">
        <v>66</v>
      </c>
    </row>
    <row r="1807" spans="1:5" x14ac:dyDescent="0.35">
      <c r="A1807" t="str">
        <f t="shared" si="64"/>
        <v>C:/Users/WThaman/PycharmProjects/usgs/dist/res.volume.1943.lcragage\tcl\tzdata\Europe</v>
      </c>
      <c r="B1807" t="str">
        <f>HYPERLINK("C:/Users/WThaman/PycharmProjects/usgs/dist/res.volume.1943.lcragage\tcl\tzdata\Europe\Copenhagen", "Copenhagen")</f>
        <v>Copenhagen</v>
      </c>
      <c r="D1807">
        <v>7458</v>
      </c>
      <c r="E1807" t="s">
        <v>66</v>
      </c>
    </row>
    <row r="1808" spans="1:5" x14ac:dyDescent="0.35">
      <c r="A1808" t="str">
        <f t="shared" si="64"/>
        <v>C:/Users/WThaman/PycharmProjects/usgs/dist/res.volume.1943.lcragage\tcl\tzdata\Europe</v>
      </c>
      <c r="B1808" t="str">
        <f>HYPERLINK("C:/Users/WThaman/PycharmProjects/usgs/dist/res.volume.1943.lcragage\tcl\tzdata\Europe\Dublin", "Dublin")</f>
        <v>Dublin</v>
      </c>
      <c r="D1808">
        <v>9476</v>
      </c>
      <c r="E1808" t="s">
        <v>66</v>
      </c>
    </row>
    <row r="1809" spans="1:5" x14ac:dyDescent="0.35">
      <c r="A1809" t="str">
        <f t="shared" si="64"/>
        <v>C:/Users/WThaman/PycharmProjects/usgs/dist/res.volume.1943.lcragage\tcl\tzdata\Europe</v>
      </c>
      <c r="B1809" t="str">
        <f>HYPERLINK("C:/Users/WThaman/PycharmProjects/usgs/dist/res.volume.1943.lcragage\tcl\tzdata\Europe\Gibraltar", "Gibraltar")</f>
        <v>Gibraltar</v>
      </c>
      <c r="D1809">
        <v>9181</v>
      </c>
      <c r="E1809" t="s">
        <v>66</v>
      </c>
    </row>
    <row r="1810" spans="1:5" x14ac:dyDescent="0.35">
      <c r="A1810" t="str">
        <f t="shared" si="64"/>
        <v>C:/Users/WThaman/PycharmProjects/usgs/dist/res.volume.1943.lcragage\tcl\tzdata\Europe</v>
      </c>
      <c r="B1810" t="str">
        <f>HYPERLINK("C:/Users/WThaman/PycharmProjects/usgs/dist/res.volume.1943.lcragage\tcl\tzdata\Europe\Guernsey", "Guernsey")</f>
        <v>Guernsey</v>
      </c>
      <c r="D1810">
        <v>178</v>
      </c>
      <c r="E1810" t="s">
        <v>66</v>
      </c>
    </row>
    <row r="1811" spans="1:5" x14ac:dyDescent="0.35">
      <c r="A1811" t="str">
        <f t="shared" si="64"/>
        <v>C:/Users/WThaman/PycharmProjects/usgs/dist/res.volume.1943.lcragage\tcl\tzdata\Europe</v>
      </c>
      <c r="B1811" t="str">
        <f>HYPERLINK("C:/Users/WThaman/PycharmProjects/usgs/dist/res.volume.1943.lcragage\tcl\tzdata\Europe\Helsinki", "Helsinki")</f>
        <v>Helsinki</v>
      </c>
      <c r="D1811">
        <v>7120</v>
      </c>
      <c r="E1811" t="s">
        <v>66</v>
      </c>
    </row>
    <row r="1812" spans="1:5" x14ac:dyDescent="0.35">
      <c r="A1812" t="str">
        <f t="shared" si="64"/>
        <v>C:/Users/WThaman/PycharmProjects/usgs/dist/res.volume.1943.lcragage\tcl\tzdata\Europe</v>
      </c>
      <c r="B1812" t="str">
        <f>HYPERLINK("C:/Users/WThaman/PycharmProjects/usgs/dist/res.volume.1943.lcragage\tcl\tzdata\Europe\Isle_of_Man", "Isle_of_Man")</f>
        <v>Isle_of_Man</v>
      </c>
      <c r="D1812">
        <v>181</v>
      </c>
      <c r="E1812" t="s">
        <v>66</v>
      </c>
    </row>
    <row r="1813" spans="1:5" x14ac:dyDescent="0.35">
      <c r="A1813" t="str">
        <f t="shared" si="64"/>
        <v>C:/Users/WThaman/PycharmProjects/usgs/dist/res.volume.1943.lcragage\tcl\tzdata\Europe</v>
      </c>
      <c r="B1813" t="str">
        <f>HYPERLINK("C:/Users/WThaman/PycharmProjects/usgs/dist/res.volume.1943.lcragage\tcl\tzdata\Europe\Istanbul", "Istanbul")</f>
        <v>Istanbul</v>
      </c>
      <c r="D1813">
        <v>8793</v>
      </c>
      <c r="E1813" t="s">
        <v>66</v>
      </c>
    </row>
    <row r="1814" spans="1:5" x14ac:dyDescent="0.35">
      <c r="A1814" t="str">
        <f t="shared" si="64"/>
        <v>C:/Users/WThaman/PycharmProjects/usgs/dist/res.volume.1943.lcragage\tcl\tzdata\Europe</v>
      </c>
      <c r="B1814" t="str">
        <f>HYPERLINK("C:/Users/WThaman/PycharmProjects/usgs/dist/res.volume.1943.lcragage\tcl\tzdata\Europe\Jersey", "Jersey")</f>
        <v>Jersey</v>
      </c>
      <c r="D1814">
        <v>176</v>
      </c>
      <c r="E1814" t="s">
        <v>66</v>
      </c>
    </row>
    <row r="1815" spans="1:5" x14ac:dyDescent="0.35">
      <c r="A1815" t="str">
        <f t="shared" si="64"/>
        <v>C:/Users/WThaman/PycharmProjects/usgs/dist/res.volume.1943.lcragage\tcl\tzdata\Europe</v>
      </c>
      <c r="B1815" t="str">
        <f>HYPERLINK("C:/Users/WThaman/PycharmProjects/usgs/dist/res.volume.1943.lcragage\tcl\tzdata\Europe\Kaliningrad", "Kaliningrad")</f>
        <v>Kaliningrad</v>
      </c>
      <c r="D1815">
        <v>2397</v>
      </c>
      <c r="E1815" t="s">
        <v>66</v>
      </c>
    </row>
    <row r="1816" spans="1:5" x14ac:dyDescent="0.35">
      <c r="A1816" t="str">
        <f t="shared" si="64"/>
        <v>C:/Users/WThaman/PycharmProjects/usgs/dist/res.volume.1943.lcragage\tcl\tzdata\Europe</v>
      </c>
      <c r="B1816" t="str">
        <f>HYPERLINK("C:/Users/WThaman/PycharmProjects/usgs/dist/res.volume.1943.lcragage\tcl\tzdata\Europe\Kiev", "Kiev")</f>
        <v>Kiev</v>
      </c>
      <c r="D1816">
        <v>7202</v>
      </c>
      <c r="E1816" t="s">
        <v>66</v>
      </c>
    </row>
    <row r="1817" spans="1:5" x14ac:dyDescent="0.35">
      <c r="A1817" t="str">
        <f t="shared" si="64"/>
        <v>C:/Users/WThaman/PycharmProjects/usgs/dist/res.volume.1943.lcragage\tcl\tzdata\Europe</v>
      </c>
      <c r="B1817" t="str">
        <f>HYPERLINK("C:/Users/WThaman/PycharmProjects/usgs/dist/res.volume.1943.lcragage\tcl\tzdata\Europe\Kirov", "Kirov")</f>
        <v>Kirov</v>
      </c>
      <c r="D1817">
        <v>1959</v>
      </c>
      <c r="E1817" t="s">
        <v>66</v>
      </c>
    </row>
    <row r="1818" spans="1:5" x14ac:dyDescent="0.35">
      <c r="A1818" t="str">
        <f t="shared" si="64"/>
        <v>C:/Users/WThaman/PycharmProjects/usgs/dist/res.volume.1943.lcragage\tcl\tzdata\Europe</v>
      </c>
      <c r="B1818" t="str">
        <f>HYPERLINK("C:/Users/WThaman/PycharmProjects/usgs/dist/res.volume.1943.lcragage\tcl\tzdata\Europe\Lisbon", "Lisbon")</f>
        <v>Lisbon</v>
      </c>
      <c r="D1818">
        <v>9471</v>
      </c>
      <c r="E1818" t="s">
        <v>66</v>
      </c>
    </row>
    <row r="1819" spans="1:5" x14ac:dyDescent="0.35">
      <c r="A1819" t="str">
        <f t="shared" si="64"/>
        <v>C:/Users/WThaman/PycharmProjects/usgs/dist/res.volume.1943.lcragage\tcl\tzdata\Europe</v>
      </c>
      <c r="B1819" t="str">
        <f>HYPERLINK("C:/Users/WThaman/PycharmProjects/usgs/dist/res.volume.1943.lcragage\tcl\tzdata\Europe\Ljubljana", "Ljubljana")</f>
        <v>Ljubljana</v>
      </c>
      <c r="D1819">
        <v>185</v>
      </c>
      <c r="E1819" t="s">
        <v>66</v>
      </c>
    </row>
    <row r="1820" spans="1:5" x14ac:dyDescent="0.35">
      <c r="A1820" t="str">
        <f t="shared" si="64"/>
        <v>C:/Users/WThaman/PycharmProjects/usgs/dist/res.volume.1943.lcragage\tcl\tzdata\Europe</v>
      </c>
      <c r="B1820" t="str">
        <f>HYPERLINK("C:/Users/WThaman/PycharmProjects/usgs/dist/res.volume.1943.lcragage\tcl\tzdata\Europe\London", "London")</f>
        <v>London</v>
      </c>
      <c r="D1820">
        <v>9839</v>
      </c>
      <c r="E1820" t="s">
        <v>66</v>
      </c>
    </row>
    <row r="1821" spans="1:5" x14ac:dyDescent="0.35">
      <c r="A1821" t="str">
        <f t="shared" si="64"/>
        <v>C:/Users/WThaman/PycharmProjects/usgs/dist/res.volume.1943.lcragage\tcl\tzdata\Europe</v>
      </c>
      <c r="B1821" t="str">
        <f>HYPERLINK("C:/Users/WThaman/PycharmProjects/usgs/dist/res.volume.1943.lcragage\tcl\tzdata\Europe\Luxembourg", "Luxembourg")</f>
        <v>Luxembourg</v>
      </c>
      <c r="D1821">
        <v>8826</v>
      </c>
      <c r="E1821" t="s">
        <v>66</v>
      </c>
    </row>
    <row r="1822" spans="1:5" x14ac:dyDescent="0.35">
      <c r="A1822" t="str">
        <f t="shared" si="64"/>
        <v>C:/Users/WThaman/PycharmProjects/usgs/dist/res.volume.1943.lcragage\tcl\tzdata\Europe</v>
      </c>
      <c r="B1822" t="str">
        <f>HYPERLINK("C:/Users/WThaman/PycharmProjects/usgs/dist/res.volume.1943.lcragage\tcl\tzdata\Europe\Madrid", "Madrid")</f>
        <v>Madrid</v>
      </c>
      <c r="D1822">
        <v>8282</v>
      </c>
      <c r="E1822" t="s">
        <v>66</v>
      </c>
    </row>
    <row r="1823" spans="1:5" x14ac:dyDescent="0.35">
      <c r="A1823" t="str">
        <f t="shared" si="64"/>
        <v>C:/Users/WThaman/PycharmProjects/usgs/dist/res.volume.1943.lcragage\tcl\tzdata\Europe</v>
      </c>
      <c r="B1823" t="str">
        <f>HYPERLINK("C:/Users/WThaman/PycharmProjects/usgs/dist/res.volume.1943.lcragage\tcl\tzdata\Europe\Malta", "Malta")</f>
        <v>Malta</v>
      </c>
      <c r="D1823">
        <v>8425</v>
      </c>
      <c r="E1823" t="s">
        <v>66</v>
      </c>
    </row>
    <row r="1824" spans="1:5" x14ac:dyDescent="0.35">
      <c r="A1824" t="str">
        <f t="shared" si="64"/>
        <v>C:/Users/WThaman/PycharmProjects/usgs/dist/res.volume.1943.lcragage\tcl\tzdata\Europe</v>
      </c>
      <c r="B1824" t="str">
        <f>HYPERLINK("C:/Users/WThaman/PycharmProjects/usgs/dist/res.volume.1943.lcragage\tcl\tzdata\Europe\Mariehamn", "Mariehamn")</f>
        <v>Mariehamn</v>
      </c>
      <c r="D1824">
        <v>185</v>
      </c>
      <c r="E1824" t="s">
        <v>66</v>
      </c>
    </row>
    <row r="1825" spans="1:5" x14ac:dyDescent="0.35">
      <c r="A1825" t="str">
        <f t="shared" si="64"/>
        <v>C:/Users/WThaman/PycharmProjects/usgs/dist/res.volume.1943.lcragage\tcl\tzdata\Europe</v>
      </c>
      <c r="B1825" t="str">
        <f>HYPERLINK("C:/Users/WThaman/PycharmProjects/usgs/dist/res.volume.1943.lcragage\tcl\tzdata\Europe\Minsk", "Minsk")</f>
        <v>Minsk</v>
      </c>
      <c r="D1825">
        <v>2131</v>
      </c>
      <c r="E1825" t="s">
        <v>66</v>
      </c>
    </row>
    <row r="1826" spans="1:5" x14ac:dyDescent="0.35">
      <c r="A1826" t="str">
        <f t="shared" ref="A1826:A1855" si="65">HYPERLINK("C:/Users/WThaman/PycharmProjects/usgs/dist/res.volume.1943.lcragage\tcl\tzdata\Europe")</f>
        <v>C:/Users/WThaman/PycharmProjects/usgs/dist/res.volume.1943.lcragage\tcl\tzdata\Europe</v>
      </c>
      <c r="B1826" t="str">
        <f>HYPERLINK("C:/Users/WThaman/PycharmProjects/usgs/dist/res.volume.1943.lcragage\tcl\tzdata\Europe\Monaco", "Monaco")</f>
        <v>Monaco</v>
      </c>
      <c r="D1826">
        <v>8871</v>
      </c>
      <c r="E1826" t="s">
        <v>66</v>
      </c>
    </row>
    <row r="1827" spans="1:5" x14ac:dyDescent="0.35">
      <c r="A1827" t="str">
        <f t="shared" si="65"/>
        <v>C:/Users/WThaman/PycharmProjects/usgs/dist/res.volume.1943.lcragage\tcl\tzdata\Europe</v>
      </c>
      <c r="B1827" t="str">
        <f>HYPERLINK("C:/Users/WThaman/PycharmProjects/usgs/dist/res.volume.1943.lcragage\tcl\tzdata\Europe\Moscow", "Moscow")</f>
        <v>Moscow</v>
      </c>
      <c r="D1827">
        <v>2347</v>
      </c>
      <c r="E1827" t="s">
        <v>66</v>
      </c>
    </row>
    <row r="1828" spans="1:5" x14ac:dyDescent="0.35">
      <c r="A1828" t="str">
        <f t="shared" si="65"/>
        <v>C:/Users/WThaman/PycharmProjects/usgs/dist/res.volume.1943.lcragage\tcl\tzdata\Europe</v>
      </c>
      <c r="B1828" t="str">
        <f>HYPERLINK("C:/Users/WThaman/PycharmProjects/usgs/dist/res.volume.1943.lcragage\tcl\tzdata\Europe\Nicosia", "Nicosia")</f>
        <v>Nicosia</v>
      </c>
      <c r="D1828">
        <v>174</v>
      </c>
      <c r="E1828" t="s">
        <v>66</v>
      </c>
    </row>
    <row r="1829" spans="1:5" x14ac:dyDescent="0.35">
      <c r="A1829" t="str">
        <f t="shared" si="65"/>
        <v>C:/Users/WThaman/PycharmProjects/usgs/dist/res.volume.1943.lcragage\tcl\tzdata\Europe</v>
      </c>
      <c r="B1829" t="str">
        <f>HYPERLINK("C:/Users/WThaman/PycharmProjects/usgs/dist/res.volume.1943.lcragage\tcl\tzdata\Europe\Oslo", "Oslo")</f>
        <v>Oslo</v>
      </c>
      <c r="D1829">
        <v>7651</v>
      </c>
      <c r="E1829" t="s">
        <v>66</v>
      </c>
    </row>
    <row r="1830" spans="1:5" x14ac:dyDescent="0.35">
      <c r="A1830" t="str">
        <f t="shared" si="65"/>
        <v>C:/Users/WThaman/PycharmProjects/usgs/dist/res.volume.1943.lcragage\tcl\tzdata\Europe</v>
      </c>
      <c r="B1830" t="str">
        <f>HYPERLINK("C:/Users/WThaman/PycharmProjects/usgs/dist/res.volume.1943.lcragage\tcl\tzdata\Europe\Paris", "Paris")</f>
        <v>Paris</v>
      </c>
      <c r="D1830">
        <v>8838</v>
      </c>
      <c r="E1830" t="s">
        <v>66</v>
      </c>
    </row>
    <row r="1831" spans="1:5" x14ac:dyDescent="0.35">
      <c r="A1831" t="str">
        <f t="shared" si="65"/>
        <v>C:/Users/WThaman/PycharmProjects/usgs/dist/res.volume.1943.lcragage\tcl\tzdata\Europe</v>
      </c>
      <c r="B1831" t="str">
        <f>HYPERLINK("C:/Users/WThaman/PycharmProjects/usgs/dist/res.volume.1943.lcragage\tcl\tzdata\Europe\Podgorica", "Podgorica")</f>
        <v>Podgorica</v>
      </c>
      <c r="D1831">
        <v>185</v>
      </c>
      <c r="E1831" t="s">
        <v>66</v>
      </c>
    </row>
    <row r="1832" spans="1:5" x14ac:dyDescent="0.35">
      <c r="A1832" t="str">
        <f t="shared" si="65"/>
        <v>C:/Users/WThaman/PycharmProjects/usgs/dist/res.volume.1943.lcragage\tcl\tzdata\Europe</v>
      </c>
      <c r="B1832" t="str">
        <f>HYPERLINK("C:/Users/WThaman/PycharmProjects/usgs/dist/res.volume.1943.lcragage\tcl\tzdata\Europe\Prague", "Prague")</f>
        <v>Prague</v>
      </c>
      <c r="D1832">
        <v>7684</v>
      </c>
      <c r="E1832" t="s">
        <v>66</v>
      </c>
    </row>
    <row r="1833" spans="1:5" x14ac:dyDescent="0.35">
      <c r="A1833" t="str">
        <f t="shared" si="65"/>
        <v>C:/Users/WThaman/PycharmProjects/usgs/dist/res.volume.1943.lcragage\tcl\tzdata\Europe</v>
      </c>
      <c r="B1833" t="str">
        <f>HYPERLINK("C:/Users/WThaman/PycharmProjects/usgs/dist/res.volume.1943.lcragage\tcl\tzdata\Europe\Riga", "Riga")</f>
        <v>Riga</v>
      </c>
      <c r="D1833">
        <v>7400</v>
      </c>
      <c r="E1833" t="s">
        <v>66</v>
      </c>
    </row>
    <row r="1834" spans="1:5" x14ac:dyDescent="0.35">
      <c r="A1834" t="str">
        <f t="shared" si="65"/>
        <v>C:/Users/WThaman/PycharmProjects/usgs/dist/res.volume.1943.lcragage\tcl\tzdata\Europe</v>
      </c>
      <c r="B1834" t="str">
        <f>HYPERLINK("C:/Users/WThaman/PycharmProjects/usgs/dist/res.volume.1943.lcragage\tcl\tzdata\Europe\Rome", "Rome")</f>
        <v>Rome</v>
      </c>
      <c r="D1834">
        <v>8481</v>
      </c>
      <c r="E1834" t="s">
        <v>66</v>
      </c>
    </row>
    <row r="1835" spans="1:5" x14ac:dyDescent="0.35">
      <c r="A1835" t="str">
        <f t="shared" si="65"/>
        <v>C:/Users/WThaman/PycharmProjects/usgs/dist/res.volume.1943.lcragage\tcl\tzdata\Europe</v>
      </c>
      <c r="B1835" t="str">
        <f>HYPERLINK("C:/Users/WThaman/PycharmProjects/usgs/dist/res.volume.1943.lcragage\tcl\tzdata\Europe\Samara", "Samara")</f>
        <v>Samara</v>
      </c>
      <c r="D1835">
        <v>2143</v>
      </c>
      <c r="E1835" t="s">
        <v>66</v>
      </c>
    </row>
    <row r="1836" spans="1:5" x14ac:dyDescent="0.35">
      <c r="A1836" t="str">
        <f t="shared" si="65"/>
        <v>C:/Users/WThaman/PycharmProjects/usgs/dist/res.volume.1943.lcragage\tcl\tzdata\Europe</v>
      </c>
      <c r="B1836" t="str">
        <f>HYPERLINK("C:/Users/WThaman/PycharmProjects/usgs/dist/res.volume.1943.lcragage\tcl\tzdata\Europe\San_Marino", "San_Marino")</f>
        <v>San_Marino</v>
      </c>
      <c r="D1836">
        <v>174</v>
      </c>
      <c r="E1836" t="s">
        <v>66</v>
      </c>
    </row>
    <row r="1837" spans="1:5" x14ac:dyDescent="0.35">
      <c r="A1837" t="str">
        <f t="shared" si="65"/>
        <v>C:/Users/WThaman/PycharmProjects/usgs/dist/res.volume.1943.lcragage\tcl\tzdata\Europe</v>
      </c>
      <c r="B1837" t="str">
        <f>HYPERLINK("C:/Users/WThaman/PycharmProjects/usgs/dist/res.volume.1943.lcragage\tcl\tzdata\Europe\Sarajevo", "Sarajevo")</f>
        <v>Sarajevo</v>
      </c>
      <c r="D1837">
        <v>184</v>
      </c>
      <c r="E1837" t="s">
        <v>66</v>
      </c>
    </row>
    <row r="1838" spans="1:5" x14ac:dyDescent="0.35">
      <c r="A1838" t="str">
        <f t="shared" si="65"/>
        <v>C:/Users/WThaman/PycharmProjects/usgs/dist/res.volume.1943.lcragage\tcl\tzdata\Europe</v>
      </c>
      <c r="B1838" t="str">
        <f>HYPERLINK("C:/Users/WThaman/PycharmProjects/usgs/dist/res.volume.1943.lcragage\tcl\tzdata\Europe\Simferopol", "Simferopol")</f>
        <v>Simferopol</v>
      </c>
      <c r="D1838">
        <v>2307</v>
      </c>
      <c r="E1838" t="s">
        <v>66</v>
      </c>
    </row>
    <row r="1839" spans="1:5" x14ac:dyDescent="0.35">
      <c r="A1839" t="str">
        <f t="shared" si="65"/>
        <v>C:/Users/WThaman/PycharmProjects/usgs/dist/res.volume.1943.lcragage\tcl\tzdata\Europe</v>
      </c>
      <c r="B1839" t="str">
        <f>HYPERLINK("C:/Users/WThaman/PycharmProjects/usgs/dist/res.volume.1943.lcragage\tcl\tzdata\Europe\Skopje", "Skopje")</f>
        <v>Skopje</v>
      </c>
      <c r="D1839">
        <v>182</v>
      </c>
      <c r="E1839" t="s">
        <v>66</v>
      </c>
    </row>
    <row r="1840" spans="1:5" x14ac:dyDescent="0.35">
      <c r="A1840" t="str">
        <f t="shared" si="65"/>
        <v>C:/Users/WThaman/PycharmProjects/usgs/dist/res.volume.1943.lcragage\tcl\tzdata\Europe</v>
      </c>
      <c r="B1840" t="str">
        <f>HYPERLINK("C:/Users/WThaman/PycharmProjects/usgs/dist/res.volume.1943.lcragage\tcl\tzdata\Europe\Sofia", "Sofia")</f>
        <v>Sofia</v>
      </c>
      <c r="D1840">
        <v>7396</v>
      </c>
      <c r="E1840" t="s">
        <v>66</v>
      </c>
    </row>
    <row r="1841" spans="1:5" x14ac:dyDescent="0.35">
      <c r="A1841" t="str">
        <f t="shared" si="65"/>
        <v>C:/Users/WThaman/PycharmProjects/usgs/dist/res.volume.1943.lcragage\tcl\tzdata\Europe</v>
      </c>
      <c r="B1841" t="str">
        <f>HYPERLINK("C:/Users/WThaman/PycharmProjects/usgs/dist/res.volume.1943.lcragage\tcl\tzdata\Europe\Stockholm", "Stockholm")</f>
        <v>Stockholm</v>
      </c>
      <c r="D1841">
        <v>7058</v>
      </c>
      <c r="E1841" t="s">
        <v>66</v>
      </c>
    </row>
    <row r="1842" spans="1:5" x14ac:dyDescent="0.35">
      <c r="A1842" t="str">
        <f t="shared" si="65"/>
        <v>C:/Users/WThaman/PycharmProjects/usgs/dist/res.volume.1943.lcragage\tcl\tzdata\Europe</v>
      </c>
      <c r="B1842" t="str">
        <f>HYPERLINK("C:/Users/WThaman/PycharmProjects/usgs/dist/res.volume.1943.lcragage\tcl\tzdata\Europe\Tallinn", "Tallinn")</f>
        <v>Tallinn</v>
      </c>
      <c r="D1842">
        <v>7295</v>
      </c>
      <c r="E1842" t="s">
        <v>66</v>
      </c>
    </row>
    <row r="1843" spans="1:5" x14ac:dyDescent="0.35">
      <c r="A1843" t="str">
        <f t="shared" si="65"/>
        <v>C:/Users/WThaman/PycharmProjects/usgs/dist/res.volume.1943.lcragage\tcl\tzdata\Europe</v>
      </c>
      <c r="B1843" t="str">
        <f>HYPERLINK("C:/Users/WThaman/PycharmProjects/usgs/dist/res.volume.1943.lcragage\tcl\tzdata\Europe\Tirane", "Tirane")</f>
        <v>Tirane</v>
      </c>
      <c r="D1843">
        <v>7412</v>
      </c>
      <c r="E1843" t="s">
        <v>66</v>
      </c>
    </row>
    <row r="1844" spans="1:5" x14ac:dyDescent="0.35">
      <c r="A1844" t="str">
        <f t="shared" si="65"/>
        <v>C:/Users/WThaman/PycharmProjects/usgs/dist/res.volume.1943.lcragage\tcl\tzdata\Europe</v>
      </c>
      <c r="B1844" t="str">
        <f>HYPERLINK("C:/Users/WThaman/PycharmProjects/usgs/dist/res.volume.1943.lcragage\tcl\tzdata\Europe\Tiraspol", "Tiraspol")</f>
        <v>Tiraspol</v>
      </c>
      <c r="D1844">
        <v>184</v>
      </c>
      <c r="E1844" t="s">
        <v>66</v>
      </c>
    </row>
    <row r="1845" spans="1:5" x14ac:dyDescent="0.35">
      <c r="A1845" t="str">
        <f t="shared" si="65"/>
        <v>C:/Users/WThaman/PycharmProjects/usgs/dist/res.volume.1943.lcragage\tcl\tzdata\Europe</v>
      </c>
      <c r="B1845" t="str">
        <f>HYPERLINK("C:/Users/WThaman/PycharmProjects/usgs/dist/res.volume.1943.lcragage\tcl\tzdata\Europe\Ulyanovsk", "Ulyanovsk")</f>
        <v>Ulyanovsk</v>
      </c>
      <c r="D1845">
        <v>2046</v>
      </c>
      <c r="E1845" t="s">
        <v>66</v>
      </c>
    </row>
    <row r="1846" spans="1:5" x14ac:dyDescent="0.35">
      <c r="A1846" t="str">
        <f t="shared" si="65"/>
        <v>C:/Users/WThaman/PycharmProjects/usgs/dist/res.volume.1943.lcragage\tcl\tzdata\Europe</v>
      </c>
      <c r="B1846" t="str">
        <f>HYPERLINK("C:/Users/WThaman/PycharmProjects/usgs/dist/res.volume.1943.lcragage\tcl\tzdata\Europe\Uzhgorod", "Uzhgorod")</f>
        <v>Uzhgorod</v>
      </c>
      <c r="D1846">
        <v>7287</v>
      </c>
      <c r="E1846" t="s">
        <v>66</v>
      </c>
    </row>
    <row r="1847" spans="1:5" x14ac:dyDescent="0.35">
      <c r="A1847" t="str">
        <f t="shared" si="65"/>
        <v>C:/Users/WThaman/PycharmProjects/usgs/dist/res.volume.1943.lcragage\tcl\tzdata\Europe</v>
      </c>
      <c r="B1847" t="str">
        <f>HYPERLINK("C:/Users/WThaman/PycharmProjects/usgs/dist/res.volume.1943.lcragage\tcl\tzdata\Europe\Vaduz", "Vaduz")</f>
        <v>Vaduz</v>
      </c>
      <c r="D1847">
        <v>175</v>
      </c>
      <c r="E1847" t="s">
        <v>66</v>
      </c>
    </row>
    <row r="1848" spans="1:5" x14ac:dyDescent="0.35">
      <c r="A1848" t="str">
        <f t="shared" si="65"/>
        <v>C:/Users/WThaman/PycharmProjects/usgs/dist/res.volume.1943.lcragage\tcl\tzdata\Europe</v>
      </c>
      <c r="B1848" t="str">
        <f>HYPERLINK("C:/Users/WThaman/PycharmProjects/usgs/dist/res.volume.1943.lcragage\tcl\tzdata\Europe\Vatican", "Vatican")</f>
        <v>Vatican</v>
      </c>
      <c r="D1848">
        <v>171</v>
      </c>
      <c r="E1848" t="s">
        <v>66</v>
      </c>
    </row>
    <row r="1849" spans="1:5" x14ac:dyDescent="0.35">
      <c r="A1849" t="str">
        <f t="shared" si="65"/>
        <v>C:/Users/WThaman/PycharmProjects/usgs/dist/res.volume.1943.lcragage\tcl\tzdata\Europe</v>
      </c>
      <c r="B1849" t="str">
        <f>HYPERLINK("C:/Users/WThaman/PycharmProjects/usgs/dist/res.volume.1943.lcragage\tcl\tzdata\Europe\Vienna", "Vienna")</f>
        <v>Vienna</v>
      </c>
      <c r="D1849">
        <v>7659</v>
      </c>
      <c r="E1849" t="s">
        <v>66</v>
      </c>
    </row>
    <row r="1850" spans="1:5" x14ac:dyDescent="0.35">
      <c r="A1850" t="str">
        <f t="shared" si="65"/>
        <v>C:/Users/WThaman/PycharmProjects/usgs/dist/res.volume.1943.lcragage\tcl\tzdata\Europe</v>
      </c>
      <c r="B1850" t="str">
        <f>HYPERLINK("C:/Users/WThaman/PycharmProjects/usgs/dist/res.volume.1943.lcragage\tcl\tzdata\Europe\Vilnius", "Vilnius")</f>
        <v>Vilnius</v>
      </c>
      <c r="D1850">
        <v>7233</v>
      </c>
      <c r="E1850" t="s">
        <v>66</v>
      </c>
    </row>
    <row r="1851" spans="1:5" x14ac:dyDescent="0.35">
      <c r="A1851" t="str">
        <f t="shared" si="65"/>
        <v>C:/Users/WThaman/PycharmProjects/usgs/dist/res.volume.1943.lcragage\tcl\tzdata\Europe</v>
      </c>
      <c r="B1851" t="str">
        <f>HYPERLINK("C:/Users/WThaman/PycharmProjects/usgs/dist/res.volume.1943.lcragage\tcl\tzdata\Europe\Volgograd", "Volgograd")</f>
        <v>Volgograd</v>
      </c>
      <c r="D1851">
        <v>2064</v>
      </c>
      <c r="E1851" t="s">
        <v>66</v>
      </c>
    </row>
    <row r="1852" spans="1:5" x14ac:dyDescent="0.35">
      <c r="A1852" t="str">
        <f t="shared" si="65"/>
        <v>C:/Users/WThaman/PycharmProjects/usgs/dist/res.volume.1943.lcragage\tcl\tzdata\Europe</v>
      </c>
      <c r="B1852" t="str">
        <f>HYPERLINK("C:/Users/WThaman/PycharmProjects/usgs/dist/res.volume.1943.lcragage\tcl\tzdata\Europe\Warsaw", "Warsaw")</f>
        <v>Warsaw</v>
      </c>
      <c r="D1852">
        <v>8366</v>
      </c>
      <c r="E1852" t="s">
        <v>66</v>
      </c>
    </row>
    <row r="1853" spans="1:5" x14ac:dyDescent="0.35">
      <c r="A1853" t="str">
        <f t="shared" si="65"/>
        <v>C:/Users/WThaman/PycharmProjects/usgs/dist/res.volume.1943.lcragage\tcl\tzdata\Europe</v>
      </c>
      <c r="B1853" t="str">
        <f>HYPERLINK("C:/Users/WThaman/PycharmProjects/usgs/dist/res.volume.1943.lcragage\tcl\tzdata\Europe\Zagreb", "Zagreb")</f>
        <v>Zagreb</v>
      </c>
      <c r="D1853">
        <v>182</v>
      </c>
      <c r="E1853" t="s">
        <v>66</v>
      </c>
    </row>
    <row r="1854" spans="1:5" x14ac:dyDescent="0.35">
      <c r="A1854" t="str">
        <f t="shared" si="65"/>
        <v>C:/Users/WThaman/PycharmProjects/usgs/dist/res.volume.1943.lcragage\tcl\tzdata\Europe</v>
      </c>
      <c r="B1854" t="str">
        <f>HYPERLINK("C:/Users/WThaman/PycharmProjects/usgs/dist/res.volume.1943.lcragage\tcl\tzdata\Europe\Zaporozhye", "Zaporozhye")</f>
        <v>Zaporozhye</v>
      </c>
      <c r="D1854">
        <v>7236</v>
      </c>
      <c r="E1854" t="s">
        <v>66</v>
      </c>
    </row>
    <row r="1855" spans="1:5" x14ac:dyDescent="0.35">
      <c r="A1855" t="str">
        <f t="shared" si="65"/>
        <v>C:/Users/WThaman/PycharmProjects/usgs/dist/res.volume.1943.lcragage\tcl\tzdata\Europe</v>
      </c>
      <c r="B1855" t="str">
        <f>HYPERLINK("C:/Users/WThaman/PycharmProjects/usgs/dist/res.volume.1943.lcragage\tcl\tzdata\Europe\Zurich", "Zurich")</f>
        <v>Zurich</v>
      </c>
      <c r="D1855">
        <v>7055</v>
      </c>
      <c r="E1855" t="s">
        <v>66</v>
      </c>
    </row>
    <row r="1856" spans="1:5" x14ac:dyDescent="0.35">
      <c r="A1856" t="str">
        <f t="shared" ref="A1856:A1866" si="66">HYPERLINK("C:/Users/WThaman/PycharmProjects/usgs/dist/res.volume.1943.lcragage\tcl\tzdata\Indian")</f>
        <v>C:/Users/WThaman/PycharmProjects/usgs/dist/res.volume.1943.lcragage\tcl\tzdata\Indian</v>
      </c>
      <c r="B1856" t="str">
        <f>HYPERLINK("C:/Users/WThaman/PycharmProjects/usgs/dist/res.volume.1943.lcragage\tcl\tzdata\Indian\Antananarivo", "Antananarivo")</f>
        <v>Antananarivo</v>
      </c>
      <c r="D1856">
        <v>185</v>
      </c>
      <c r="E1856" t="s">
        <v>66</v>
      </c>
    </row>
    <row r="1857" spans="1:5" x14ac:dyDescent="0.35">
      <c r="A1857" t="str">
        <f t="shared" si="66"/>
        <v>C:/Users/WThaman/PycharmProjects/usgs/dist/res.volume.1943.lcragage\tcl\tzdata\Indian</v>
      </c>
      <c r="B1857" t="str">
        <f>HYPERLINK("C:/Users/WThaman/PycharmProjects/usgs/dist/res.volume.1943.lcragage\tcl\tzdata\Indian\Chagos", "Chagos")</f>
        <v>Chagos</v>
      </c>
      <c r="D1857">
        <v>173</v>
      </c>
      <c r="E1857" t="s">
        <v>66</v>
      </c>
    </row>
    <row r="1858" spans="1:5" x14ac:dyDescent="0.35">
      <c r="A1858" t="str">
        <f t="shared" si="66"/>
        <v>C:/Users/WThaman/PycharmProjects/usgs/dist/res.volume.1943.lcragage\tcl\tzdata\Indian</v>
      </c>
      <c r="B1858" t="str">
        <f>HYPERLINK("C:/Users/WThaman/PycharmProjects/usgs/dist/res.volume.1943.lcragage\tcl\tzdata\Indian\Christmas", "Christmas")</f>
        <v>Christmas</v>
      </c>
      <c r="D1858">
        <v>148</v>
      </c>
      <c r="E1858" t="s">
        <v>66</v>
      </c>
    </row>
    <row r="1859" spans="1:5" x14ac:dyDescent="0.35">
      <c r="A1859" t="str">
        <f t="shared" si="66"/>
        <v>C:/Users/WThaman/PycharmProjects/usgs/dist/res.volume.1943.lcragage\tcl\tzdata\Indian</v>
      </c>
      <c r="B1859" t="str">
        <f>HYPERLINK("C:/Users/WThaman/PycharmProjects/usgs/dist/res.volume.1943.lcragage\tcl\tzdata\Indian\Cocos", "Cocos")</f>
        <v>Cocos</v>
      </c>
      <c r="D1859">
        <v>144</v>
      </c>
      <c r="E1859" t="s">
        <v>66</v>
      </c>
    </row>
    <row r="1860" spans="1:5" x14ac:dyDescent="0.35">
      <c r="A1860" t="str">
        <f t="shared" si="66"/>
        <v>C:/Users/WThaman/PycharmProjects/usgs/dist/res.volume.1943.lcragage\tcl\tzdata\Indian</v>
      </c>
      <c r="B1860" t="str">
        <f>HYPERLINK("C:/Users/WThaman/PycharmProjects/usgs/dist/res.volume.1943.lcragage\tcl\tzdata\Indian\Comoro", "Comoro")</f>
        <v>Comoro</v>
      </c>
      <c r="D1860">
        <v>179</v>
      </c>
      <c r="E1860" t="s">
        <v>66</v>
      </c>
    </row>
    <row r="1861" spans="1:5" x14ac:dyDescent="0.35">
      <c r="A1861" t="str">
        <f t="shared" si="66"/>
        <v>C:/Users/WThaman/PycharmProjects/usgs/dist/res.volume.1943.lcragage\tcl\tzdata\Indian</v>
      </c>
      <c r="B1861" t="str">
        <f>HYPERLINK("C:/Users/WThaman/PycharmProjects/usgs/dist/res.volume.1943.lcragage\tcl\tzdata\Indian\Kerguelen", "Kerguelen")</f>
        <v>Kerguelen</v>
      </c>
      <c r="D1861">
        <v>143</v>
      </c>
      <c r="E1861" t="s">
        <v>66</v>
      </c>
    </row>
    <row r="1862" spans="1:5" x14ac:dyDescent="0.35">
      <c r="A1862" t="str">
        <f t="shared" si="66"/>
        <v>C:/Users/WThaman/PycharmProjects/usgs/dist/res.volume.1943.lcragage\tcl\tzdata\Indian</v>
      </c>
      <c r="B1862" t="str">
        <f>HYPERLINK("C:/Users/WThaman/PycharmProjects/usgs/dist/res.volume.1943.lcragage\tcl\tzdata\Indian\Mahe", "Mahe")</f>
        <v>Mahe</v>
      </c>
      <c r="D1862">
        <v>143</v>
      </c>
      <c r="E1862" t="s">
        <v>66</v>
      </c>
    </row>
    <row r="1863" spans="1:5" x14ac:dyDescent="0.35">
      <c r="A1863" t="str">
        <f t="shared" si="66"/>
        <v>C:/Users/WThaman/PycharmProjects/usgs/dist/res.volume.1943.lcragage\tcl\tzdata\Indian</v>
      </c>
      <c r="B1863" t="str">
        <f>HYPERLINK("C:/Users/WThaman/PycharmProjects/usgs/dist/res.volume.1943.lcragage\tcl\tzdata\Indian\Maldives", "Maldives")</f>
        <v>Maldives</v>
      </c>
      <c r="D1863">
        <v>176</v>
      </c>
      <c r="E1863" t="s">
        <v>66</v>
      </c>
    </row>
    <row r="1864" spans="1:5" x14ac:dyDescent="0.35">
      <c r="A1864" t="str">
        <f t="shared" si="66"/>
        <v>C:/Users/WThaman/PycharmProjects/usgs/dist/res.volume.1943.lcragage\tcl\tzdata\Indian</v>
      </c>
      <c r="B1864" t="str">
        <f>HYPERLINK("C:/Users/WThaman/PycharmProjects/usgs/dist/res.volume.1943.lcragage\tcl\tzdata\Indian\Mauritius", "Mauritius")</f>
        <v>Mauritius</v>
      </c>
      <c r="D1864">
        <v>264</v>
      </c>
      <c r="E1864" t="s">
        <v>66</v>
      </c>
    </row>
    <row r="1865" spans="1:5" x14ac:dyDescent="0.35">
      <c r="A1865" t="str">
        <f t="shared" si="66"/>
        <v>C:/Users/WThaman/PycharmProjects/usgs/dist/res.volume.1943.lcragage\tcl\tzdata\Indian</v>
      </c>
      <c r="B1865" t="str">
        <f>HYPERLINK("C:/Users/WThaman/PycharmProjects/usgs/dist/res.volume.1943.lcragage\tcl\tzdata\Indian\Mayotte", "Mayotte")</f>
        <v>Mayotte</v>
      </c>
      <c r="D1865">
        <v>180</v>
      </c>
      <c r="E1865" t="s">
        <v>66</v>
      </c>
    </row>
    <row r="1866" spans="1:5" x14ac:dyDescent="0.35">
      <c r="A1866" t="str">
        <f t="shared" si="66"/>
        <v>C:/Users/WThaman/PycharmProjects/usgs/dist/res.volume.1943.lcragage\tcl\tzdata\Indian</v>
      </c>
      <c r="B1866" t="str">
        <f>HYPERLINK("C:/Users/WThaman/PycharmProjects/usgs/dist/res.volume.1943.lcragage\tcl\tzdata\Indian\Reunion", "Reunion")</f>
        <v>Reunion</v>
      </c>
      <c r="D1866">
        <v>146</v>
      </c>
      <c r="E1866" t="s">
        <v>66</v>
      </c>
    </row>
    <row r="1867" spans="1:5" x14ac:dyDescent="0.35">
      <c r="A1867" t="str">
        <f>HYPERLINK("C:/Users/WThaman/PycharmProjects/usgs/dist/res.volume.1943.lcragage\tcl\tzdata\Mexico")</f>
        <v>C:/Users/WThaman/PycharmProjects/usgs/dist/res.volume.1943.lcragage\tcl\tzdata\Mexico</v>
      </c>
      <c r="B1867" t="str">
        <f>HYPERLINK("C:/Users/WThaman/PycharmProjects/usgs/dist/res.volume.1943.lcragage\tcl\tzdata\Mexico\BajaNorte", "BajaNorte")</f>
        <v>BajaNorte</v>
      </c>
      <c r="D1867">
        <v>185</v>
      </c>
      <c r="E1867" t="s">
        <v>66</v>
      </c>
    </row>
    <row r="1868" spans="1:5" x14ac:dyDescent="0.35">
      <c r="A1868" t="str">
        <f>HYPERLINK("C:/Users/WThaman/PycharmProjects/usgs/dist/res.volume.1943.lcragage\tcl\tzdata\Mexico")</f>
        <v>C:/Users/WThaman/PycharmProjects/usgs/dist/res.volume.1943.lcragage\tcl\tzdata\Mexico</v>
      </c>
      <c r="B1868" t="str">
        <f>HYPERLINK("C:/Users/WThaman/PycharmProjects/usgs/dist/res.volume.1943.lcragage\tcl\tzdata\Mexico\BajaSur", "BajaSur")</f>
        <v>BajaSur</v>
      </c>
      <c r="D1868">
        <v>186</v>
      </c>
      <c r="E1868" t="s">
        <v>66</v>
      </c>
    </row>
    <row r="1869" spans="1:5" x14ac:dyDescent="0.35">
      <c r="A1869" t="str">
        <f>HYPERLINK("C:/Users/WThaman/PycharmProjects/usgs/dist/res.volume.1943.lcragage\tcl\tzdata\Mexico")</f>
        <v>C:/Users/WThaman/PycharmProjects/usgs/dist/res.volume.1943.lcragage\tcl\tzdata\Mexico</v>
      </c>
      <c r="B1869" t="str">
        <f>HYPERLINK("C:/Users/WThaman/PycharmProjects/usgs/dist/res.volume.1943.lcragage\tcl\tzdata\Mexico\General", "General")</f>
        <v>General</v>
      </c>
      <c r="D1869">
        <v>195</v>
      </c>
      <c r="E1869" t="s">
        <v>66</v>
      </c>
    </row>
    <row r="1870" spans="1:5" x14ac:dyDescent="0.35">
      <c r="A1870" t="str">
        <f t="shared" ref="A1870:A1912" si="67">HYPERLINK("C:/Users/WThaman/PycharmProjects/usgs/dist/res.volume.1943.lcragage\tcl\tzdata\Pacific")</f>
        <v>C:/Users/WThaman/PycharmProjects/usgs/dist/res.volume.1943.lcragage\tcl\tzdata\Pacific</v>
      </c>
      <c r="B1870" t="str">
        <f>HYPERLINK("C:/Users/WThaman/PycharmProjects/usgs/dist/res.volume.1943.lcragage\tcl\tzdata\Pacific\Apia", "Apia")</f>
        <v>Apia</v>
      </c>
      <c r="D1870">
        <v>5607</v>
      </c>
      <c r="E1870" t="s">
        <v>66</v>
      </c>
    </row>
    <row r="1871" spans="1:5" x14ac:dyDescent="0.35">
      <c r="A1871" t="str">
        <f t="shared" si="67"/>
        <v>C:/Users/WThaman/PycharmProjects/usgs/dist/res.volume.1943.lcragage\tcl\tzdata\Pacific</v>
      </c>
      <c r="B1871" t="str">
        <f>HYPERLINK("C:/Users/WThaman/PycharmProjects/usgs/dist/res.volume.1943.lcragage\tcl\tzdata\Pacific\Auckland", "Auckland")</f>
        <v>Auckland</v>
      </c>
      <c r="D1871">
        <v>8487</v>
      </c>
      <c r="E1871" t="s">
        <v>66</v>
      </c>
    </row>
    <row r="1872" spans="1:5" x14ac:dyDescent="0.35">
      <c r="A1872" t="str">
        <f t="shared" si="67"/>
        <v>C:/Users/WThaman/PycharmProjects/usgs/dist/res.volume.1943.lcragage\tcl\tzdata\Pacific</v>
      </c>
      <c r="B1872" t="str">
        <f>HYPERLINK("C:/Users/WThaman/PycharmProjects/usgs/dist/res.volume.1943.lcragage\tcl\tzdata\Pacific\Bougainville", "Bougainville")</f>
        <v>Bougainville</v>
      </c>
      <c r="D1872">
        <v>270</v>
      </c>
      <c r="E1872" t="s">
        <v>66</v>
      </c>
    </row>
    <row r="1873" spans="1:5" x14ac:dyDescent="0.35">
      <c r="A1873" t="str">
        <f t="shared" si="67"/>
        <v>C:/Users/WThaman/PycharmProjects/usgs/dist/res.volume.1943.lcragage\tcl\tzdata\Pacific</v>
      </c>
      <c r="B1873" t="str">
        <f>HYPERLINK("C:/Users/WThaman/PycharmProjects/usgs/dist/res.volume.1943.lcragage\tcl\tzdata\Pacific\Chatham", "Chatham")</f>
        <v>Chatham</v>
      </c>
      <c r="D1873">
        <v>7907</v>
      </c>
      <c r="E1873" t="s">
        <v>66</v>
      </c>
    </row>
    <row r="1874" spans="1:5" x14ac:dyDescent="0.35">
      <c r="A1874" t="str">
        <f t="shared" si="67"/>
        <v>C:/Users/WThaman/PycharmProjects/usgs/dist/res.volume.1943.lcragage\tcl\tzdata\Pacific</v>
      </c>
      <c r="B1874" t="str">
        <f>HYPERLINK("C:/Users/WThaman/PycharmProjects/usgs/dist/res.volume.1943.lcragage\tcl\tzdata\Pacific\Chuuk", "Chuuk")</f>
        <v>Chuuk</v>
      </c>
      <c r="D1874">
        <v>146</v>
      </c>
      <c r="E1874" t="s">
        <v>66</v>
      </c>
    </row>
    <row r="1875" spans="1:5" x14ac:dyDescent="0.35">
      <c r="A1875" t="str">
        <f t="shared" si="67"/>
        <v>C:/Users/WThaman/PycharmProjects/usgs/dist/res.volume.1943.lcragage\tcl\tzdata\Pacific</v>
      </c>
      <c r="B1875" t="str">
        <f>HYPERLINK("C:/Users/WThaman/PycharmProjects/usgs/dist/res.volume.1943.lcragage\tcl\tzdata\Pacific\Easter", "Easter")</f>
        <v>Easter</v>
      </c>
      <c r="D1875">
        <v>8328</v>
      </c>
      <c r="E1875" t="s">
        <v>66</v>
      </c>
    </row>
    <row r="1876" spans="1:5" x14ac:dyDescent="0.35">
      <c r="A1876" t="str">
        <f t="shared" si="67"/>
        <v>C:/Users/WThaman/PycharmProjects/usgs/dist/res.volume.1943.lcragage\tcl\tzdata\Pacific</v>
      </c>
      <c r="B1876" t="str">
        <f>HYPERLINK("C:/Users/WThaman/PycharmProjects/usgs/dist/res.volume.1943.lcragage\tcl\tzdata\Pacific\Efate", "Efate")</f>
        <v>Efate</v>
      </c>
      <c r="D1876">
        <v>715</v>
      </c>
      <c r="E1876" t="s">
        <v>66</v>
      </c>
    </row>
    <row r="1877" spans="1:5" x14ac:dyDescent="0.35">
      <c r="A1877" t="str">
        <f t="shared" si="67"/>
        <v>C:/Users/WThaman/PycharmProjects/usgs/dist/res.volume.1943.lcragage\tcl\tzdata\Pacific</v>
      </c>
      <c r="B1877" t="str">
        <f>HYPERLINK("C:/Users/WThaman/PycharmProjects/usgs/dist/res.volume.1943.lcragage\tcl\tzdata\Pacific\Enderbury", "Enderbury")</f>
        <v>Enderbury</v>
      </c>
      <c r="D1877">
        <v>211</v>
      </c>
      <c r="E1877" t="s">
        <v>66</v>
      </c>
    </row>
    <row r="1878" spans="1:5" x14ac:dyDescent="0.35">
      <c r="A1878" t="str">
        <f t="shared" si="67"/>
        <v>C:/Users/WThaman/PycharmProjects/usgs/dist/res.volume.1943.lcragage\tcl\tzdata\Pacific</v>
      </c>
      <c r="B1878" t="str">
        <f>HYPERLINK("C:/Users/WThaman/PycharmProjects/usgs/dist/res.volume.1943.lcragage\tcl\tzdata\Pacific\Fakaofo", "Fakaofo")</f>
        <v>Fakaofo</v>
      </c>
      <c r="D1878">
        <v>178</v>
      </c>
      <c r="E1878" t="s">
        <v>66</v>
      </c>
    </row>
    <row r="1879" spans="1:5" x14ac:dyDescent="0.35">
      <c r="A1879" t="str">
        <f t="shared" si="67"/>
        <v>C:/Users/WThaman/PycharmProjects/usgs/dist/res.volume.1943.lcragage\tcl\tzdata\Pacific</v>
      </c>
      <c r="B1879" t="str">
        <f>HYPERLINK("C:/Users/WThaman/PycharmProjects/usgs/dist/res.volume.1943.lcragage\tcl\tzdata\Pacific\Fiji", "Fiji")</f>
        <v>Fiji</v>
      </c>
      <c r="D1879">
        <v>5598</v>
      </c>
      <c r="E1879" t="s">
        <v>66</v>
      </c>
    </row>
    <row r="1880" spans="1:5" x14ac:dyDescent="0.35">
      <c r="A1880" t="str">
        <f t="shared" si="67"/>
        <v>C:/Users/WThaman/PycharmProjects/usgs/dist/res.volume.1943.lcragage\tcl\tzdata\Pacific</v>
      </c>
      <c r="B1880" t="str">
        <f>HYPERLINK("C:/Users/WThaman/PycharmProjects/usgs/dist/res.volume.1943.lcragage\tcl\tzdata\Pacific\Funafuti", "Funafuti")</f>
        <v>Funafuti</v>
      </c>
      <c r="D1880">
        <v>148</v>
      </c>
      <c r="E1880" t="s">
        <v>66</v>
      </c>
    </row>
    <row r="1881" spans="1:5" x14ac:dyDescent="0.35">
      <c r="A1881" t="str">
        <f t="shared" si="67"/>
        <v>C:/Users/WThaman/PycharmProjects/usgs/dist/res.volume.1943.lcragage\tcl\tzdata\Pacific</v>
      </c>
      <c r="B1881" t="str">
        <f>HYPERLINK("C:/Users/WThaman/PycharmProjects/usgs/dist/res.volume.1943.lcragage\tcl\tzdata\Pacific\Galapagos", "Galapagos")</f>
        <v>Galapagos</v>
      </c>
      <c r="D1881">
        <v>181</v>
      </c>
      <c r="E1881" t="s">
        <v>66</v>
      </c>
    </row>
    <row r="1882" spans="1:5" x14ac:dyDescent="0.35">
      <c r="A1882" t="str">
        <f t="shared" si="67"/>
        <v>C:/Users/WThaman/PycharmProjects/usgs/dist/res.volume.1943.lcragage\tcl\tzdata\Pacific</v>
      </c>
      <c r="B1882" t="str">
        <f>HYPERLINK("C:/Users/WThaman/PycharmProjects/usgs/dist/res.volume.1943.lcragage\tcl\tzdata\Pacific\Gambier", "Gambier")</f>
        <v>Gambier</v>
      </c>
      <c r="D1882">
        <v>150</v>
      </c>
      <c r="E1882" t="s">
        <v>66</v>
      </c>
    </row>
    <row r="1883" spans="1:5" x14ac:dyDescent="0.35">
      <c r="A1883" t="str">
        <f t="shared" si="67"/>
        <v>C:/Users/WThaman/PycharmProjects/usgs/dist/res.volume.1943.lcragage\tcl\tzdata\Pacific</v>
      </c>
      <c r="B1883" t="str">
        <f>HYPERLINK("C:/Users/WThaman/PycharmProjects/usgs/dist/res.volume.1943.lcragage\tcl\tzdata\Pacific\Guadalcanal", "Guadalcanal")</f>
        <v>Guadalcanal</v>
      </c>
      <c r="D1883">
        <v>151</v>
      </c>
      <c r="E1883" t="s">
        <v>66</v>
      </c>
    </row>
    <row r="1884" spans="1:5" x14ac:dyDescent="0.35">
      <c r="A1884" t="str">
        <f t="shared" si="67"/>
        <v>C:/Users/WThaman/PycharmProjects/usgs/dist/res.volume.1943.lcragage\tcl\tzdata\Pacific</v>
      </c>
      <c r="B1884" t="str">
        <f>HYPERLINK("C:/Users/WThaman/PycharmProjects/usgs/dist/res.volume.1943.lcragage\tcl\tzdata\Pacific\Guam", "Guam")</f>
        <v>Guam</v>
      </c>
      <c r="D1884">
        <v>204</v>
      </c>
      <c r="E1884" t="s">
        <v>66</v>
      </c>
    </row>
    <row r="1885" spans="1:5" x14ac:dyDescent="0.35">
      <c r="A1885" t="str">
        <f t="shared" si="67"/>
        <v>C:/Users/WThaman/PycharmProjects/usgs/dist/res.volume.1943.lcragage\tcl\tzdata\Pacific</v>
      </c>
      <c r="B1885" t="str">
        <f>HYPERLINK("C:/Users/WThaman/PycharmProjects/usgs/dist/res.volume.1943.lcragage\tcl\tzdata\Pacific\Honolulu", "Honolulu")</f>
        <v>Honolulu</v>
      </c>
      <c r="D1885">
        <v>302</v>
      </c>
      <c r="E1885" t="s">
        <v>66</v>
      </c>
    </row>
    <row r="1886" spans="1:5" x14ac:dyDescent="0.35">
      <c r="A1886" t="str">
        <f t="shared" si="67"/>
        <v>C:/Users/WThaman/PycharmProjects/usgs/dist/res.volume.1943.lcragage\tcl\tzdata\Pacific</v>
      </c>
      <c r="B1886" t="str">
        <f>HYPERLINK("C:/Users/WThaman/PycharmProjects/usgs/dist/res.volume.1943.lcragage\tcl\tzdata\Pacific\Johnston", "Johnston")</f>
        <v>Johnston</v>
      </c>
      <c r="D1886">
        <v>188</v>
      </c>
      <c r="E1886" t="s">
        <v>66</v>
      </c>
    </row>
    <row r="1887" spans="1:5" x14ac:dyDescent="0.35">
      <c r="A1887" t="str">
        <f t="shared" si="67"/>
        <v>C:/Users/WThaman/PycharmProjects/usgs/dist/res.volume.1943.lcragage\tcl\tzdata\Pacific</v>
      </c>
      <c r="B1887" t="str">
        <f>HYPERLINK("C:/Users/WThaman/PycharmProjects/usgs/dist/res.volume.1943.lcragage\tcl\tzdata\Pacific\Kiritimati", "Kiritimati")</f>
        <v>Kiritimati</v>
      </c>
      <c r="D1887">
        <v>212</v>
      </c>
      <c r="E1887" t="s">
        <v>66</v>
      </c>
    </row>
    <row r="1888" spans="1:5" x14ac:dyDescent="0.35">
      <c r="A1888" t="str">
        <f t="shared" si="67"/>
        <v>C:/Users/WThaman/PycharmProjects/usgs/dist/res.volume.1943.lcragage\tcl\tzdata\Pacific</v>
      </c>
      <c r="B1888" t="str">
        <f>HYPERLINK("C:/Users/WThaman/PycharmProjects/usgs/dist/res.volume.1943.lcragage\tcl\tzdata\Pacific\Kosrae", "Kosrae")</f>
        <v>Kosrae</v>
      </c>
      <c r="D1888">
        <v>204</v>
      </c>
      <c r="E1888" t="s">
        <v>66</v>
      </c>
    </row>
    <row r="1889" spans="1:5" x14ac:dyDescent="0.35">
      <c r="A1889" t="str">
        <f t="shared" si="67"/>
        <v>C:/Users/WThaman/PycharmProjects/usgs/dist/res.volume.1943.lcragage\tcl\tzdata\Pacific</v>
      </c>
      <c r="B1889" t="str">
        <f>HYPERLINK("C:/Users/WThaman/PycharmProjects/usgs/dist/res.volume.1943.lcragage\tcl\tzdata\Pacific\Kwajalein", "Kwajalein")</f>
        <v>Kwajalein</v>
      </c>
      <c r="D1889">
        <v>206</v>
      </c>
      <c r="E1889" t="s">
        <v>66</v>
      </c>
    </row>
    <row r="1890" spans="1:5" x14ac:dyDescent="0.35">
      <c r="A1890" t="str">
        <f t="shared" si="67"/>
        <v>C:/Users/WThaman/PycharmProjects/usgs/dist/res.volume.1943.lcragage\tcl\tzdata\Pacific</v>
      </c>
      <c r="B1890" t="str">
        <f>HYPERLINK("C:/Users/WThaman/PycharmProjects/usgs/dist/res.volume.1943.lcragage\tcl\tzdata\Pacific\Majuro", "Majuro")</f>
        <v>Majuro</v>
      </c>
      <c r="D1890">
        <v>173</v>
      </c>
      <c r="E1890" t="s">
        <v>66</v>
      </c>
    </row>
    <row r="1891" spans="1:5" x14ac:dyDescent="0.35">
      <c r="A1891" t="str">
        <f t="shared" si="67"/>
        <v>C:/Users/WThaman/PycharmProjects/usgs/dist/res.volume.1943.lcragage\tcl\tzdata\Pacific</v>
      </c>
      <c r="B1891" t="str">
        <f>HYPERLINK("C:/Users/WThaman/PycharmProjects/usgs/dist/res.volume.1943.lcragage\tcl\tzdata\Pacific\Marquesas", "Marquesas")</f>
        <v>Marquesas</v>
      </c>
      <c r="D1891">
        <v>152</v>
      </c>
      <c r="E1891" t="s">
        <v>66</v>
      </c>
    </row>
    <row r="1892" spans="1:5" x14ac:dyDescent="0.35">
      <c r="A1892" t="str">
        <f t="shared" si="67"/>
        <v>C:/Users/WThaman/PycharmProjects/usgs/dist/res.volume.1943.lcragage\tcl\tzdata\Pacific</v>
      </c>
      <c r="B1892" t="str">
        <f>HYPERLINK("C:/Users/WThaman/PycharmProjects/usgs/dist/res.volume.1943.lcragage\tcl\tzdata\Pacific\Midway", "Midway")</f>
        <v>Midway</v>
      </c>
      <c r="D1892">
        <v>189</v>
      </c>
      <c r="E1892" t="s">
        <v>66</v>
      </c>
    </row>
    <row r="1893" spans="1:5" x14ac:dyDescent="0.35">
      <c r="A1893" t="str">
        <f t="shared" si="67"/>
        <v>C:/Users/WThaman/PycharmProjects/usgs/dist/res.volume.1943.lcragage\tcl\tzdata\Pacific</v>
      </c>
      <c r="B1893" t="str">
        <f>HYPERLINK("C:/Users/WThaman/PycharmProjects/usgs/dist/res.volume.1943.lcragage\tcl\tzdata\Pacific\Nauru", "Nauru")</f>
        <v>Nauru</v>
      </c>
      <c r="D1893">
        <v>231</v>
      </c>
      <c r="E1893" t="s">
        <v>66</v>
      </c>
    </row>
    <row r="1894" spans="1:5" x14ac:dyDescent="0.35">
      <c r="A1894" t="str">
        <f t="shared" si="67"/>
        <v>C:/Users/WThaman/PycharmProjects/usgs/dist/res.volume.1943.lcragage\tcl\tzdata\Pacific</v>
      </c>
      <c r="B1894" t="str">
        <f>HYPERLINK("C:/Users/WThaman/PycharmProjects/usgs/dist/res.volume.1943.lcragage\tcl\tzdata\Pacific\Niue", "Niue")</f>
        <v>Niue</v>
      </c>
      <c r="D1894">
        <v>205</v>
      </c>
      <c r="E1894" t="s">
        <v>66</v>
      </c>
    </row>
    <row r="1895" spans="1:5" x14ac:dyDescent="0.35">
      <c r="A1895" t="str">
        <f t="shared" si="67"/>
        <v>C:/Users/WThaman/PycharmProjects/usgs/dist/res.volume.1943.lcragage\tcl\tzdata\Pacific</v>
      </c>
      <c r="B1895" t="str">
        <f>HYPERLINK("C:/Users/WThaman/PycharmProjects/usgs/dist/res.volume.1943.lcragage\tcl\tzdata\Pacific\Norfolk", "Norfolk")</f>
        <v>Norfolk</v>
      </c>
      <c r="D1895">
        <v>262</v>
      </c>
      <c r="E1895" t="s">
        <v>66</v>
      </c>
    </row>
    <row r="1896" spans="1:5" x14ac:dyDescent="0.35">
      <c r="A1896" t="str">
        <f t="shared" si="67"/>
        <v>C:/Users/WThaman/PycharmProjects/usgs/dist/res.volume.1943.lcragage\tcl\tzdata\Pacific</v>
      </c>
      <c r="B1896" t="str">
        <f>HYPERLINK("C:/Users/WThaman/PycharmProjects/usgs/dist/res.volume.1943.lcragage\tcl\tzdata\Pacific\Noumea", "Noumea")</f>
        <v>Noumea</v>
      </c>
      <c r="D1896">
        <v>317</v>
      </c>
      <c r="E1896" t="s">
        <v>66</v>
      </c>
    </row>
    <row r="1897" spans="1:5" x14ac:dyDescent="0.35">
      <c r="A1897" t="str">
        <f t="shared" si="67"/>
        <v>C:/Users/WThaman/PycharmProjects/usgs/dist/res.volume.1943.lcragage\tcl\tzdata\Pacific</v>
      </c>
      <c r="B1897" t="str">
        <f>HYPERLINK("C:/Users/WThaman/PycharmProjects/usgs/dist/res.volume.1943.lcragage\tcl\tzdata\Pacific\Pago_Pago", "Pago_Pago")</f>
        <v>Pago_Pago</v>
      </c>
      <c r="D1897">
        <v>239</v>
      </c>
      <c r="E1897" t="s">
        <v>66</v>
      </c>
    </row>
    <row r="1898" spans="1:5" x14ac:dyDescent="0.35">
      <c r="A1898" t="str">
        <f t="shared" si="67"/>
        <v>C:/Users/WThaman/PycharmProjects/usgs/dist/res.volume.1943.lcragage\tcl\tzdata\Pacific</v>
      </c>
      <c r="B1898" t="str">
        <f>HYPERLINK("C:/Users/WThaman/PycharmProjects/usgs/dist/res.volume.1943.lcragage\tcl\tzdata\Pacific\Palau", "Palau")</f>
        <v>Palau</v>
      </c>
      <c r="D1898">
        <v>145</v>
      </c>
      <c r="E1898" t="s">
        <v>66</v>
      </c>
    </row>
    <row r="1899" spans="1:5" x14ac:dyDescent="0.35">
      <c r="A1899" t="str">
        <f t="shared" si="67"/>
        <v>C:/Users/WThaman/PycharmProjects/usgs/dist/res.volume.1943.lcragage\tcl\tzdata\Pacific</v>
      </c>
      <c r="B1899" t="str">
        <f>HYPERLINK("C:/Users/WThaman/PycharmProjects/usgs/dist/res.volume.1943.lcragage\tcl\tzdata\Pacific\Pitcairn", "Pitcairn")</f>
        <v>Pitcairn</v>
      </c>
      <c r="D1899">
        <v>179</v>
      </c>
      <c r="E1899" t="s">
        <v>66</v>
      </c>
    </row>
    <row r="1900" spans="1:5" x14ac:dyDescent="0.35">
      <c r="A1900" t="str">
        <f t="shared" si="67"/>
        <v>C:/Users/WThaman/PycharmProjects/usgs/dist/res.volume.1943.lcragage\tcl\tzdata\Pacific</v>
      </c>
      <c r="B1900" t="str">
        <f>HYPERLINK("C:/Users/WThaman/PycharmProjects/usgs/dist/res.volume.1943.lcragage\tcl\tzdata\Pacific\Pohnpei", "Pohnpei")</f>
        <v>Pohnpei</v>
      </c>
      <c r="D1900">
        <v>148</v>
      </c>
      <c r="E1900" t="s">
        <v>66</v>
      </c>
    </row>
    <row r="1901" spans="1:5" x14ac:dyDescent="0.35">
      <c r="A1901" t="str">
        <f t="shared" si="67"/>
        <v>C:/Users/WThaman/PycharmProjects/usgs/dist/res.volume.1943.lcragage\tcl\tzdata\Pacific</v>
      </c>
      <c r="B1901" t="str">
        <f>HYPERLINK("C:/Users/WThaman/PycharmProjects/usgs/dist/res.volume.1943.lcragage\tcl\tzdata\Pacific\Ponape", "Ponape")</f>
        <v>Ponape</v>
      </c>
      <c r="D1901">
        <v>183</v>
      </c>
      <c r="E1901" t="s">
        <v>66</v>
      </c>
    </row>
    <row r="1902" spans="1:5" x14ac:dyDescent="0.35">
      <c r="A1902" t="str">
        <f t="shared" si="67"/>
        <v>C:/Users/WThaman/PycharmProjects/usgs/dist/res.volume.1943.lcragage\tcl\tzdata\Pacific</v>
      </c>
      <c r="B1902" t="str">
        <f>HYPERLINK("C:/Users/WThaman/PycharmProjects/usgs/dist/res.volume.1943.lcragage\tcl\tzdata\Pacific\Port_Moresby", "Port_Moresby")</f>
        <v>Port_Moresby</v>
      </c>
      <c r="D1902">
        <v>183</v>
      </c>
      <c r="E1902" t="s">
        <v>66</v>
      </c>
    </row>
    <row r="1903" spans="1:5" x14ac:dyDescent="0.35">
      <c r="A1903" t="str">
        <f t="shared" si="67"/>
        <v>C:/Users/WThaman/PycharmProjects/usgs/dist/res.volume.1943.lcragage\tcl\tzdata\Pacific</v>
      </c>
      <c r="B1903" t="str">
        <f>HYPERLINK("C:/Users/WThaman/PycharmProjects/usgs/dist/res.volume.1943.lcragage\tcl\tzdata\Pacific\Rarotonga", "Rarotonga")</f>
        <v>Rarotonga</v>
      </c>
      <c r="D1903">
        <v>931</v>
      </c>
      <c r="E1903" t="s">
        <v>66</v>
      </c>
    </row>
    <row r="1904" spans="1:5" x14ac:dyDescent="0.35">
      <c r="A1904" t="str">
        <f t="shared" si="67"/>
        <v>C:/Users/WThaman/PycharmProjects/usgs/dist/res.volume.1943.lcragage\tcl\tzdata\Pacific</v>
      </c>
      <c r="B1904" t="str">
        <f>HYPERLINK("C:/Users/WThaman/PycharmProjects/usgs/dist/res.volume.1943.lcragage\tcl\tzdata\Pacific\Saipan", "Saipan")</f>
        <v>Saipan</v>
      </c>
      <c r="D1904">
        <v>174</v>
      </c>
      <c r="E1904" t="s">
        <v>66</v>
      </c>
    </row>
    <row r="1905" spans="1:5" x14ac:dyDescent="0.35">
      <c r="A1905" t="str">
        <f t="shared" si="67"/>
        <v>C:/Users/WThaman/PycharmProjects/usgs/dist/res.volume.1943.lcragage\tcl\tzdata\Pacific</v>
      </c>
      <c r="B1905" t="str">
        <f>HYPERLINK("C:/Users/WThaman/PycharmProjects/usgs/dist/res.volume.1943.lcragage\tcl\tzdata\Pacific\Samoa", "Samoa")</f>
        <v>Samoa</v>
      </c>
      <c r="D1905">
        <v>188</v>
      </c>
      <c r="E1905" t="s">
        <v>66</v>
      </c>
    </row>
    <row r="1906" spans="1:5" x14ac:dyDescent="0.35">
      <c r="A1906" t="str">
        <f t="shared" si="67"/>
        <v>C:/Users/WThaman/PycharmProjects/usgs/dist/res.volume.1943.lcragage\tcl\tzdata\Pacific</v>
      </c>
      <c r="B1906" t="str">
        <f>HYPERLINK("C:/Users/WThaman/PycharmProjects/usgs/dist/res.volume.1943.lcragage\tcl\tzdata\Pacific\Tahiti", "Tahiti")</f>
        <v>Tahiti</v>
      </c>
      <c r="D1906">
        <v>149</v>
      </c>
      <c r="E1906" t="s">
        <v>66</v>
      </c>
    </row>
    <row r="1907" spans="1:5" x14ac:dyDescent="0.35">
      <c r="A1907" t="str">
        <f t="shared" si="67"/>
        <v>C:/Users/WThaman/PycharmProjects/usgs/dist/res.volume.1943.lcragage\tcl\tzdata\Pacific</v>
      </c>
      <c r="B1907" t="str">
        <f>HYPERLINK("C:/Users/WThaman/PycharmProjects/usgs/dist/res.volume.1943.lcragage\tcl\tzdata\Pacific\Tarawa", "Tarawa")</f>
        <v>Tarawa</v>
      </c>
      <c r="D1907">
        <v>147</v>
      </c>
      <c r="E1907" t="s">
        <v>66</v>
      </c>
    </row>
    <row r="1908" spans="1:5" x14ac:dyDescent="0.35">
      <c r="A1908" t="str">
        <f t="shared" si="67"/>
        <v>C:/Users/WThaman/PycharmProjects/usgs/dist/res.volume.1943.lcragage\tcl\tzdata\Pacific</v>
      </c>
      <c r="B1908" t="str">
        <f>HYPERLINK("C:/Users/WThaman/PycharmProjects/usgs/dist/res.volume.1943.lcragage\tcl\tzdata\Pacific\Tongatapu", "Tongatapu")</f>
        <v>Tongatapu</v>
      </c>
      <c r="D1908">
        <v>379</v>
      </c>
      <c r="E1908" t="s">
        <v>66</v>
      </c>
    </row>
    <row r="1909" spans="1:5" x14ac:dyDescent="0.35">
      <c r="A1909" t="str">
        <f t="shared" si="67"/>
        <v>C:/Users/WThaman/PycharmProjects/usgs/dist/res.volume.1943.lcragage\tcl\tzdata\Pacific</v>
      </c>
      <c r="B1909" t="str">
        <f>HYPERLINK("C:/Users/WThaman/PycharmProjects/usgs/dist/res.volume.1943.lcragage\tcl\tzdata\Pacific\Truk", "Truk")</f>
        <v>Truk</v>
      </c>
      <c r="D1909">
        <v>175</v>
      </c>
      <c r="E1909" t="s">
        <v>66</v>
      </c>
    </row>
    <row r="1910" spans="1:5" x14ac:dyDescent="0.35">
      <c r="A1910" t="str">
        <f t="shared" si="67"/>
        <v>C:/Users/WThaman/PycharmProjects/usgs/dist/res.volume.1943.lcragage\tcl\tzdata\Pacific</v>
      </c>
      <c r="B1910" t="str">
        <f>HYPERLINK("C:/Users/WThaman/PycharmProjects/usgs/dist/res.volume.1943.lcragage\tcl\tzdata\Pacific\Wake", "Wake")</f>
        <v>Wake</v>
      </c>
      <c r="D1910">
        <v>145</v>
      </c>
      <c r="E1910" t="s">
        <v>66</v>
      </c>
    </row>
    <row r="1911" spans="1:5" x14ac:dyDescent="0.35">
      <c r="A1911" t="str">
        <f t="shared" si="67"/>
        <v>C:/Users/WThaman/PycharmProjects/usgs/dist/res.volume.1943.lcragage\tcl\tzdata\Pacific</v>
      </c>
      <c r="B1911" t="str">
        <f>HYPERLINK("C:/Users/WThaman/PycharmProjects/usgs/dist/res.volume.1943.lcragage\tcl\tzdata\Pacific\Wallis", "Wallis")</f>
        <v>Wallis</v>
      </c>
      <c r="D1911">
        <v>146</v>
      </c>
      <c r="E1911" t="s">
        <v>66</v>
      </c>
    </row>
    <row r="1912" spans="1:5" x14ac:dyDescent="0.35">
      <c r="A1912" t="str">
        <f t="shared" si="67"/>
        <v>C:/Users/WThaman/PycharmProjects/usgs/dist/res.volume.1943.lcragage\tcl\tzdata\Pacific</v>
      </c>
      <c r="B1912" t="str">
        <f>HYPERLINK("C:/Users/WThaman/PycharmProjects/usgs/dist/res.volume.1943.lcragage\tcl\tzdata\Pacific\Yap", "Yap")</f>
        <v>Yap</v>
      </c>
      <c r="D1912">
        <v>174</v>
      </c>
      <c r="E1912" t="s">
        <v>66</v>
      </c>
    </row>
    <row r="1913" spans="1:5" x14ac:dyDescent="0.35">
      <c r="A1913" t="str">
        <f t="shared" ref="A1913:A1925" si="68">HYPERLINK("C:/Users/WThaman/PycharmProjects/usgs/dist/res.volume.1943.lcragage\tcl\tzdata\SystemV")</f>
        <v>C:/Users/WThaman/PycharmProjects/usgs/dist/res.volume.1943.lcragage\tcl\tzdata\SystemV</v>
      </c>
      <c r="B1913" t="str">
        <f>HYPERLINK("C:/Users/WThaman/PycharmProjects/usgs/dist/res.volume.1943.lcragage\tcl\tzdata\SystemV\AST4", "AST4")</f>
        <v>AST4</v>
      </c>
      <c r="D1913">
        <v>196</v>
      </c>
      <c r="E1913" t="s">
        <v>66</v>
      </c>
    </row>
    <row r="1914" spans="1:5" x14ac:dyDescent="0.35">
      <c r="A1914" t="str">
        <f t="shared" si="68"/>
        <v>C:/Users/WThaman/PycharmProjects/usgs/dist/res.volume.1943.lcragage\tcl\tzdata\SystemV</v>
      </c>
      <c r="B1914" t="str">
        <f>HYPERLINK("C:/Users/WThaman/PycharmProjects/usgs/dist/res.volume.1943.lcragage\tcl\tzdata\SystemV\AST4ADT", "AST4ADT")</f>
        <v>AST4ADT</v>
      </c>
      <c r="D1914">
        <v>187</v>
      </c>
      <c r="E1914" t="s">
        <v>66</v>
      </c>
    </row>
    <row r="1915" spans="1:5" x14ac:dyDescent="0.35">
      <c r="A1915" t="str">
        <f t="shared" si="68"/>
        <v>C:/Users/WThaman/PycharmProjects/usgs/dist/res.volume.1943.lcragage\tcl\tzdata\SystemV</v>
      </c>
      <c r="B1915" t="str">
        <f>HYPERLINK("C:/Users/WThaman/PycharmProjects/usgs/dist/res.volume.1943.lcragage\tcl\tzdata\SystemV\CST6", "CST6")</f>
        <v>CST6</v>
      </c>
      <c r="D1915">
        <v>181</v>
      </c>
      <c r="E1915" t="s">
        <v>66</v>
      </c>
    </row>
    <row r="1916" spans="1:5" x14ac:dyDescent="0.35">
      <c r="A1916" t="str">
        <f t="shared" si="68"/>
        <v>C:/Users/WThaman/PycharmProjects/usgs/dist/res.volume.1943.lcragage\tcl\tzdata\SystemV</v>
      </c>
      <c r="B1916" t="str">
        <f>HYPERLINK("C:/Users/WThaman/PycharmProjects/usgs/dist/res.volume.1943.lcragage\tcl\tzdata\SystemV\CST6CDT", "CST6CDT")</f>
        <v>CST6CDT</v>
      </c>
      <c r="D1916">
        <v>187</v>
      </c>
      <c r="E1916" t="s">
        <v>66</v>
      </c>
    </row>
    <row r="1917" spans="1:5" x14ac:dyDescent="0.35">
      <c r="A1917" t="str">
        <f t="shared" si="68"/>
        <v>C:/Users/WThaman/PycharmProjects/usgs/dist/res.volume.1943.lcragage\tcl\tzdata\SystemV</v>
      </c>
      <c r="B1917" t="str">
        <f>HYPERLINK("C:/Users/WThaman/PycharmProjects/usgs/dist/res.volume.1943.lcragage\tcl\tzdata\SystemV\EST5", "EST5")</f>
        <v>EST5</v>
      </c>
      <c r="D1917">
        <v>199</v>
      </c>
      <c r="E1917" t="s">
        <v>66</v>
      </c>
    </row>
    <row r="1918" spans="1:5" x14ac:dyDescent="0.35">
      <c r="A1918" t="str">
        <f t="shared" si="68"/>
        <v>C:/Users/WThaman/PycharmProjects/usgs/dist/res.volume.1943.lcragage\tcl\tzdata\SystemV</v>
      </c>
      <c r="B1918" t="str">
        <f>HYPERLINK("C:/Users/WThaman/PycharmProjects/usgs/dist/res.volume.1943.lcragage\tcl\tzdata\SystemV\EST5EDT", "EST5EDT")</f>
        <v>EST5EDT</v>
      </c>
      <c r="D1918">
        <v>190</v>
      </c>
      <c r="E1918" t="s">
        <v>66</v>
      </c>
    </row>
    <row r="1919" spans="1:5" x14ac:dyDescent="0.35">
      <c r="A1919" t="str">
        <f t="shared" si="68"/>
        <v>C:/Users/WThaman/PycharmProjects/usgs/dist/res.volume.1943.lcragage\tcl\tzdata\SystemV</v>
      </c>
      <c r="B1919" t="str">
        <f>HYPERLINK("C:/Users/WThaman/PycharmProjects/usgs/dist/res.volume.1943.lcragage\tcl\tzdata\SystemV\HST10", "HST10")</f>
        <v>HST10</v>
      </c>
      <c r="D1919">
        <v>188</v>
      </c>
      <c r="E1919" t="s">
        <v>66</v>
      </c>
    </row>
    <row r="1920" spans="1:5" x14ac:dyDescent="0.35">
      <c r="A1920" t="str">
        <f t="shared" si="68"/>
        <v>C:/Users/WThaman/PycharmProjects/usgs/dist/res.volume.1943.lcragage\tcl\tzdata\SystemV</v>
      </c>
      <c r="B1920" t="str">
        <f>HYPERLINK("C:/Users/WThaman/PycharmProjects/usgs/dist/res.volume.1943.lcragage\tcl\tzdata\SystemV\MST7", "MST7")</f>
        <v>MST7</v>
      </c>
      <c r="D1920">
        <v>184</v>
      </c>
      <c r="E1920" t="s">
        <v>66</v>
      </c>
    </row>
    <row r="1921" spans="1:5" x14ac:dyDescent="0.35">
      <c r="A1921" t="str">
        <f t="shared" si="68"/>
        <v>C:/Users/WThaman/PycharmProjects/usgs/dist/res.volume.1943.lcragage\tcl\tzdata\SystemV</v>
      </c>
      <c r="B1921" t="str">
        <f>HYPERLINK("C:/Users/WThaman/PycharmProjects/usgs/dist/res.volume.1943.lcragage\tcl\tzdata\SystemV\MST7MDT", "MST7MDT")</f>
        <v>MST7MDT</v>
      </c>
      <c r="D1921">
        <v>184</v>
      </c>
      <c r="E1921" t="s">
        <v>66</v>
      </c>
    </row>
    <row r="1922" spans="1:5" x14ac:dyDescent="0.35">
      <c r="A1922" t="str">
        <f t="shared" si="68"/>
        <v>C:/Users/WThaman/PycharmProjects/usgs/dist/res.volume.1943.lcragage\tcl\tzdata\SystemV</v>
      </c>
      <c r="B1922" t="str">
        <f>HYPERLINK("C:/Users/WThaman/PycharmProjects/usgs/dist/res.volume.1943.lcragage\tcl\tzdata\SystemV\PST8", "PST8")</f>
        <v>PST8</v>
      </c>
      <c r="D1922">
        <v>187</v>
      </c>
      <c r="E1922" t="s">
        <v>66</v>
      </c>
    </row>
    <row r="1923" spans="1:5" x14ac:dyDescent="0.35">
      <c r="A1923" t="str">
        <f t="shared" si="68"/>
        <v>C:/Users/WThaman/PycharmProjects/usgs/dist/res.volume.1943.lcragage\tcl\tzdata\SystemV</v>
      </c>
      <c r="B1923" t="str">
        <f>HYPERLINK("C:/Users/WThaman/PycharmProjects/usgs/dist/res.volume.1943.lcragage\tcl\tzdata\SystemV\PST8PDT", "PST8PDT")</f>
        <v>PST8PDT</v>
      </c>
      <c r="D1923">
        <v>199</v>
      </c>
      <c r="E1923" t="s">
        <v>66</v>
      </c>
    </row>
    <row r="1924" spans="1:5" x14ac:dyDescent="0.35">
      <c r="A1924" t="str">
        <f t="shared" si="68"/>
        <v>C:/Users/WThaman/PycharmProjects/usgs/dist/res.volume.1943.lcragage\tcl\tzdata\SystemV</v>
      </c>
      <c r="B1924" t="str">
        <f>HYPERLINK("C:/Users/WThaman/PycharmProjects/usgs/dist/res.volume.1943.lcragage\tcl\tzdata\SystemV\YST9", "YST9")</f>
        <v>YST9</v>
      </c>
      <c r="D1924">
        <v>184</v>
      </c>
      <c r="E1924" t="s">
        <v>66</v>
      </c>
    </row>
    <row r="1925" spans="1:5" x14ac:dyDescent="0.35">
      <c r="A1925" t="str">
        <f t="shared" si="68"/>
        <v>C:/Users/WThaman/PycharmProjects/usgs/dist/res.volume.1943.lcragage\tcl\tzdata\SystemV</v>
      </c>
      <c r="B1925" t="str">
        <f>HYPERLINK("C:/Users/WThaman/PycharmProjects/usgs/dist/res.volume.1943.lcragage\tcl\tzdata\SystemV\YST9YDT", "YST9YDT")</f>
        <v>YST9YDT</v>
      </c>
      <c r="D1925">
        <v>193</v>
      </c>
      <c r="E1925" t="s">
        <v>66</v>
      </c>
    </row>
    <row r="1926" spans="1:5" x14ac:dyDescent="0.35">
      <c r="A1926" t="str">
        <f t="shared" ref="A1926:A1938" si="69">HYPERLINK("C:/Users/WThaman/PycharmProjects/usgs/dist/res.volume.1943.lcragage\tcl\tzdata\US")</f>
        <v>C:/Users/WThaman/PycharmProjects/usgs/dist/res.volume.1943.lcragage\tcl\tzdata\US</v>
      </c>
      <c r="B1926" t="str">
        <f>HYPERLINK("C:/Users/WThaman/PycharmProjects/usgs/dist/res.volume.1943.lcragage\tcl\tzdata\US\Alaska", "Alaska")</f>
        <v>Alaska</v>
      </c>
      <c r="D1926">
        <v>184</v>
      </c>
      <c r="E1926" t="s">
        <v>66</v>
      </c>
    </row>
    <row r="1927" spans="1:5" x14ac:dyDescent="0.35">
      <c r="A1927" t="str">
        <f t="shared" si="69"/>
        <v>C:/Users/WThaman/PycharmProjects/usgs/dist/res.volume.1943.lcragage\tcl\tzdata\US</v>
      </c>
      <c r="B1927" t="str">
        <f>HYPERLINK("C:/Users/WThaman/PycharmProjects/usgs/dist/res.volume.1943.lcragage\tcl\tzdata\US\Aleutian", "Aleutian")</f>
        <v>Aleutian</v>
      </c>
      <c r="D1927">
        <v>171</v>
      </c>
      <c r="E1927" t="s">
        <v>66</v>
      </c>
    </row>
    <row r="1928" spans="1:5" x14ac:dyDescent="0.35">
      <c r="A1928" t="str">
        <f t="shared" si="69"/>
        <v>C:/Users/WThaman/PycharmProjects/usgs/dist/res.volume.1943.lcragage\tcl\tzdata\US</v>
      </c>
      <c r="B1928" t="str">
        <f>HYPERLINK("C:/Users/WThaman/PycharmProjects/usgs/dist/res.volume.1943.lcragage\tcl\tzdata\US\Arizona", "Arizona")</f>
        <v>Arizona</v>
      </c>
      <c r="D1928">
        <v>179</v>
      </c>
      <c r="E1928" t="s">
        <v>66</v>
      </c>
    </row>
    <row r="1929" spans="1:5" x14ac:dyDescent="0.35">
      <c r="A1929" t="str">
        <f t="shared" si="69"/>
        <v>C:/Users/WThaman/PycharmProjects/usgs/dist/res.volume.1943.lcragage\tcl\tzdata\US</v>
      </c>
      <c r="B1929" t="str">
        <f>HYPERLINK("C:/Users/WThaman/PycharmProjects/usgs/dist/res.volume.1943.lcragage\tcl\tzdata\US\Central", "Central")</f>
        <v>Central</v>
      </c>
      <c r="D1929">
        <v>179</v>
      </c>
      <c r="E1929" t="s">
        <v>66</v>
      </c>
    </row>
    <row r="1930" spans="1:5" x14ac:dyDescent="0.35">
      <c r="A1930" t="str">
        <f t="shared" si="69"/>
        <v>C:/Users/WThaman/PycharmProjects/usgs/dist/res.volume.1943.lcragage\tcl\tzdata\US</v>
      </c>
      <c r="B1930" t="str">
        <f>HYPERLINK("C:/Users/WThaman/PycharmProjects/usgs/dist/res.volume.1943.lcragage\tcl\tzdata\US\East-Indiana", "East-Indiana")</f>
        <v>East-Indiana</v>
      </c>
      <c r="D1930">
        <v>223</v>
      </c>
      <c r="E1930" t="s">
        <v>66</v>
      </c>
    </row>
    <row r="1931" spans="1:5" x14ac:dyDescent="0.35">
      <c r="A1931" t="str">
        <f t="shared" si="69"/>
        <v>C:/Users/WThaman/PycharmProjects/usgs/dist/res.volume.1943.lcragage\tcl\tzdata\US</v>
      </c>
      <c r="B1931" t="str">
        <f>HYPERLINK("C:/Users/WThaman/PycharmProjects/usgs/dist/res.volume.1943.lcragage\tcl\tzdata\US\Eastern", "Eastern")</f>
        <v>Eastern</v>
      </c>
      <c r="D1931">
        <v>182</v>
      </c>
      <c r="E1931" t="s">
        <v>66</v>
      </c>
    </row>
    <row r="1932" spans="1:5" x14ac:dyDescent="0.35">
      <c r="A1932" t="str">
        <f t="shared" si="69"/>
        <v>C:/Users/WThaman/PycharmProjects/usgs/dist/res.volume.1943.lcragage\tcl\tzdata\US</v>
      </c>
      <c r="B1932" t="str">
        <f>HYPERLINK("C:/Users/WThaman/PycharmProjects/usgs/dist/res.volume.1943.lcragage\tcl\tzdata\US\Hawaii", "Hawaii")</f>
        <v>Hawaii</v>
      </c>
      <c r="D1932">
        <v>181</v>
      </c>
      <c r="E1932" t="s">
        <v>66</v>
      </c>
    </row>
    <row r="1933" spans="1:5" x14ac:dyDescent="0.35">
      <c r="A1933" t="str">
        <f t="shared" si="69"/>
        <v>C:/Users/WThaman/PycharmProjects/usgs/dist/res.volume.1943.lcragage\tcl\tzdata\US</v>
      </c>
      <c r="B1933" t="str">
        <f>HYPERLINK("C:/Users/WThaman/PycharmProjects/usgs/dist/res.volume.1943.lcragage\tcl\tzdata\US\Indiana-Starke", "Indiana-Starke")</f>
        <v>Indiana-Starke</v>
      </c>
      <c r="D1933">
        <v>201</v>
      </c>
      <c r="E1933" t="s">
        <v>66</v>
      </c>
    </row>
    <row r="1934" spans="1:5" x14ac:dyDescent="0.35">
      <c r="A1934" t="str">
        <f t="shared" si="69"/>
        <v>C:/Users/WThaman/PycharmProjects/usgs/dist/res.volume.1943.lcragage\tcl\tzdata\US</v>
      </c>
      <c r="B1934" t="str">
        <f>HYPERLINK("C:/Users/WThaman/PycharmProjects/usgs/dist/res.volume.1943.lcragage\tcl\tzdata\US\Michigan", "Michigan")</f>
        <v>Michigan</v>
      </c>
      <c r="D1934">
        <v>180</v>
      </c>
      <c r="E1934" t="s">
        <v>66</v>
      </c>
    </row>
    <row r="1935" spans="1:5" x14ac:dyDescent="0.35">
      <c r="A1935" t="str">
        <f t="shared" si="69"/>
        <v>C:/Users/WThaman/PycharmProjects/usgs/dist/res.volume.1943.lcragage\tcl\tzdata\US</v>
      </c>
      <c r="B1935" t="str">
        <f>HYPERLINK("C:/Users/WThaman/PycharmProjects/usgs/dist/res.volume.1943.lcragage\tcl\tzdata\US\Mountain", "Mountain")</f>
        <v>Mountain</v>
      </c>
      <c r="D1935">
        <v>177</v>
      </c>
      <c r="E1935" t="s">
        <v>66</v>
      </c>
    </row>
    <row r="1936" spans="1:5" x14ac:dyDescent="0.35">
      <c r="A1936" t="str">
        <f t="shared" si="69"/>
        <v>C:/Users/WThaman/PycharmProjects/usgs/dist/res.volume.1943.lcragage\tcl\tzdata\US</v>
      </c>
      <c r="B1936" t="str">
        <f>HYPERLINK("C:/Users/WThaman/PycharmProjects/usgs/dist/res.volume.1943.lcragage\tcl\tzdata\US\Pacific", "Pacific")</f>
        <v>Pacific</v>
      </c>
      <c r="D1936">
        <v>191</v>
      </c>
      <c r="E1936" t="s">
        <v>66</v>
      </c>
    </row>
    <row r="1937" spans="1:5" x14ac:dyDescent="0.35">
      <c r="A1937" t="str">
        <f t="shared" si="69"/>
        <v>C:/Users/WThaman/PycharmProjects/usgs/dist/res.volume.1943.lcragage\tcl\tzdata\US</v>
      </c>
      <c r="B1937" t="str">
        <f>HYPERLINK("C:/Users/WThaman/PycharmProjects/usgs/dist/res.volume.1943.lcragage\tcl\tzdata\US\Pacific-New", "Pacific-New")</f>
        <v>Pacific-New</v>
      </c>
      <c r="D1937">
        <v>195</v>
      </c>
      <c r="E1937" t="s">
        <v>66</v>
      </c>
    </row>
    <row r="1938" spans="1:5" x14ac:dyDescent="0.35">
      <c r="A1938" t="str">
        <f t="shared" si="69"/>
        <v>C:/Users/WThaman/PycharmProjects/usgs/dist/res.volume.1943.lcragage\tcl\tzdata\US</v>
      </c>
      <c r="B1938" t="str">
        <f>HYPERLINK("C:/Users/WThaman/PycharmProjects/usgs/dist/res.volume.1943.lcragage\tcl\tzdata\US\Samoa", "Samoa")</f>
        <v>Samoa</v>
      </c>
      <c r="D1938">
        <v>183</v>
      </c>
      <c r="E1938" t="s">
        <v>66</v>
      </c>
    </row>
    <row r="1939" spans="1:5" x14ac:dyDescent="0.35">
      <c r="A1939" t="str">
        <f t="shared" ref="A1939:A1972" si="70">HYPERLINK("C:/Users/WThaman/PycharmProjects/usgs/dist/res.volume.1943.lcragage\tk")</f>
        <v>C:/Users/WThaman/PycharmProjects/usgs/dist/res.volume.1943.lcragage\tk</v>
      </c>
      <c r="B1939" t="str">
        <f>HYPERLINK("C:/Users/WThaman/PycharmProjects/usgs/dist/res.volume.1943.lcragage\tk\bgerror.tcl", "bgerror.tcl")</f>
        <v>bgerror.tcl</v>
      </c>
      <c r="C1939" t="s">
        <v>35</v>
      </c>
      <c r="D1939">
        <v>8246</v>
      </c>
      <c r="E1939" t="s">
        <v>67</v>
      </c>
    </row>
    <row r="1940" spans="1:5" x14ac:dyDescent="0.35">
      <c r="A1940" t="str">
        <f t="shared" si="70"/>
        <v>C:/Users/WThaman/PycharmProjects/usgs/dist/res.volume.1943.lcragage\tk</v>
      </c>
      <c r="B1940" t="str">
        <f>HYPERLINK("C:/Users/WThaman/PycharmProjects/usgs/dist/res.volume.1943.lcragage\tk\button.tcl", "button.tcl")</f>
        <v>button.tcl</v>
      </c>
      <c r="C1940" t="s">
        <v>35</v>
      </c>
      <c r="D1940">
        <v>20642</v>
      </c>
      <c r="E1940" t="s">
        <v>67</v>
      </c>
    </row>
    <row r="1941" spans="1:5" x14ac:dyDescent="0.35">
      <c r="A1941" t="str">
        <f t="shared" si="70"/>
        <v>C:/Users/WThaman/PycharmProjects/usgs/dist/res.volume.1943.lcragage\tk</v>
      </c>
      <c r="B1941" t="str">
        <f>HYPERLINK("C:/Users/WThaman/PycharmProjects/usgs/dist/res.volume.1943.lcragage\tk\choosedir.tcl", "choosedir.tcl")</f>
        <v>choosedir.tcl</v>
      </c>
      <c r="C1941" t="s">
        <v>35</v>
      </c>
      <c r="D1941">
        <v>9652</v>
      </c>
      <c r="E1941" t="s">
        <v>67</v>
      </c>
    </row>
    <row r="1942" spans="1:5" x14ac:dyDescent="0.35">
      <c r="A1942" t="str">
        <f t="shared" si="70"/>
        <v>C:/Users/WThaman/PycharmProjects/usgs/dist/res.volume.1943.lcragage\tk</v>
      </c>
      <c r="B1942" t="str">
        <f>HYPERLINK("C:/Users/WThaman/PycharmProjects/usgs/dist/res.volume.1943.lcragage\tk\clrpick.tcl", "clrpick.tcl")</f>
        <v>clrpick.tcl</v>
      </c>
      <c r="C1942" t="s">
        <v>35</v>
      </c>
      <c r="D1942">
        <v>21432</v>
      </c>
      <c r="E1942" t="s">
        <v>67</v>
      </c>
    </row>
    <row r="1943" spans="1:5" x14ac:dyDescent="0.35">
      <c r="A1943" t="str">
        <f t="shared" si="70"/>
        <v>C:/Users/WThaman/PycharmProjects/usgs/dist/res.volume.1943.lcragage\tk</v>
      </c>
      <c r="B1943" t="str">
        <f>HYPERLINK("C:/Users/WThaman/PycharmProjects/usgs/dist/res.volume.1943.lcragage\tk\comdlg.tcl", "comdlg.tcl")</f>
        <v>comdlg.tcl</v>
      </c>
      <c r="C1943" t="s">
        <v>35</v>
      </c>
      <c r="D1943">
        <v>8229</v>
      </c>
      <c r="E1943" t="s">
        <v>67</v>
      </c>
    </row>
    <row r="1944" spans="1:5" x14ac:dyDescent="0.35">
      <c r="A1944" t="str">
        <f t="shared" si="70"/>
        <v>C:/Users/WThaman/PycharmProjects/usgs/dist/res.volume.1943.lcragage\tk</v>
      </c>
      <c r="B1944" t="str">
        <f>HYPERLINK("C:/Users/WThaman/PycharmProjects/usgs/dist/res.volume.1943.lcragage\tk\console.tcl", "console.tcl")</f>
        <v>console.tcl</v>
      </c>
      <c r="C1944" t="s">
        <v>35</v>
      </c>
      <c r="D1944">
        <v>32740</v>
      </c>
      <c r="E1944" t="s">
        <v>67</v>
      </c>
    </row>
    <row r="1945" spans="1:5" x14ac:dyDescent="0.35">
      <c r="A1945" t="str">
        <f t="shared" si="70"/>
        <v>C:/Users/WThaman/PycharmProjects/usgs/dist/res.volume.1943.lcragage\tk</v>
      </c>
      <c r="B1945" t="str">
        <f>HYPERLINK("C:/Users/WThaman/PycharmProjects/usgs/dist/res.volume.1943.lcragage\tk\dialog.tcl", "dialog.tcl")</f>
        <v>dialog.tcl</v>
      </c>
      <c r="C1945" t="s">
        <v>35</v>
      </c>
      <c r="D1945">
        <v>6025</v>
      </c>
      <c r="E1945" t="s">
        <v>67</v>
      </c>
    </row>
    <row r="1946" spans="1:5" x14ac:dyDescent="0.35">
      <c r="A1946" t="str">
        <f t="shared" si="70"/>
        <v>C:/Users/WThaman/PycharmProjects/usgs/dist/res.volume.1943.lcragage\tk</v>
      </c>
      <c r="B1946" t="str">
        <f>HYPERLINK("C:/Users/WThaman/PycharmProjects/usgs/dist/res.volume.1943.lcragage\tk\entry.tcl", "entry.tcl")</f>
        <v>entry.tcl</v>
      </c>
      <c r="C1946" t="s">
        <v>35</v>
      </c>
      <c r="D1946">
        <v>16950</v>
      </c>
      <c r="E1946" t="s">
        <v>67</v>
      </c>
    </row>
    <row r="1947" spans="1:5" x14ac:dyDescent="0.35">
      <c r="A1947" t="str">
        <f t="shared" si="70"/>
        <v>C:/Users/WThaman/PycharmProjects/usgs/dist/res.volume.1943.lcragage\tk</v>
      </c>
      <c r="B1947" t="str">
        <f>HYPERLINK("C:/Users/WThaman/PycharmProjects/usgs/dist/res.volume.1943.lcragage\tk\focus.tcl", "focus.tcl")</f>
        <v>focus.tcl</v>
      </c>
      <c r="C1947" t="s">
        <v>35</v>
      </c>
      <c r="D1947">
        <v>4857</v>
      </c>
      <c r="E1947" t="s">
        <v>67</v>
      </c>
    </row>
    <row r="1948" spans="1:5" x14ac:dyDescent="0.35">
      <c r="A1948" t="str">
        <f t="shared" si="70"/>
        <v>C:/Users/WThaman/PycharmProjects/usgs/dist/res.volume.1943.lcragage\tk</v>
      </c>
      <c r="B1948" t="str">
        <f>HYPERLINK("C:/Users/WThaman/PycharmProjects/usgs/dist/res.volume.1943.lcragage\tk\fontchooser.tcl", "fontchooser.tcl")</f>
        <v>fontchooser.tcl</v>
      </c>
      <c r="C1948" t="s">
        <v>35</v>
      </c>
      <c r="D1948">
        <v>15685</v>
      </c>
      <c r="E1948" t="s">
        <v>67</v>
      </c>
    </row>
    <row r="1949" spans="1:5" x14ac:dyDescent="0.35">
      <c r="A1949" t="str">
        <f t="shared" si="70"/>
        <v>C:/Users/WThaman/PycharmProjects/usgs/dist/res.volume.1943.lcragage\tk</v>
      </c>
      <c r="B1949" t="str">
        <f>HYPERLINK("C:/Users/WThaman/PycharmProjects/usgs/dist/res.volume.1943.lcragage\tk\iconlist.tcl", "iconlist.tcl")</f>
        <v>iconlist.tcl</v>
      </c>
      <c r="C1949" t="s">
        <v>35</v>
      </c>
      <c r="D1949">
        <v>15978</v>
      </c>
      <c r="E1949" t="s">
        <v>67</v>
      </c>
    </row>
    <row r="1950" spans="1:5" x14ac:dyDescent="0.35">
      <c r="A1950" t="str">
        <f t="shared" si="70"/>
        <v>C:/Users/WThaman/PycharmProjects/usgs/dist/res.volume.1943.lcragage\tk</v>
      </c>
      <c r="B1950" t="str">
        <f>HYPERLINK("C:/Users/WThaman/PycharmProjects/usgs/dist/res.volume.1943.lcragage\tk\icons.tcl", "icons.tcl")</f>
        <v>icons.tcl</v>
      </c>
      <c r="C1950" t="s">
        <v>35</v>
      </c>
      <c r="D1950">
        <v>10883</v>
      </c>
      <c r="E1950" t="s">
        <v>67</v>
      </c>
    </row>
    <row r="1951" spans="1:5" x14ac:dyDescent="0.35">
      <c r="A1951" t="str">
        <f t="shared" si="70"/>
        <v>C:/Users/WThaman/PycharmProjects/usgs/dist/res.volume.1943.lcragage\tk</v>
      </c>
      <c r="B1951" t="str">
        <f>HYPERLINK("C:/Users/WThaman/PycharmProjects/usgs/dist/res.volume.1943.lcragage\tk\license.terms", "license.terms")</f>
        <v>license.terms</v>
      </c>
      <c r="C1951" t="s">
        <v>38</v>
      </c>
      <c r="D1951">
        <v>2267</v>
      </c>
      <c r="E1951" t="s">
        <v>67</v>
      </c>
    </row>
    <row r="1952" spans="1:5" x14ac:dyDescent="0.35">
      <c r="A1952" t="str">
        <f t="shared" si="70"/>
        <v>C:/Users/WThaman/PycharmProjects/usgs/dist/res.volume.1943.lcragage\tk</v>
      </c>
      <c r="B1952" t="str">
        <f>HYPERLINK("C:/Users/WThaman/PycharmProjects/usgs/dist/res.volume.1943.lcragage\tk\listbox.tcl", "listbox.tcl")</f>
        <v>listbox.tcl</v>
      </c>
      <c r="C1952" t="s">
        <v>35</v>
      </c>
      <c r="D1952">
        <v>14603</v>
      </c>
      <c r="E1952" t="s">
        <v>67</v>
      </c>
    </row>
    <row r="1953" spans="1:5" x14ac:dyDescent="0.35">
      <c r="A1953" t="str">
        <f t="shared" si="70"/>
        <v>C:/Users/WThaman/PycharmProjects/usgs/dist/res.volume.1943.lcragage\tk</v>
      </c>
      <c r="B1953" t="str">
        <f>HYPERLINK("C:/Users/WThaman/PycharmProjects/usgs/dist/res.volume.1943.lcragage\tk\megawidget.tcl", "megawidget.tcl")</f>
        <v>megawidget.tcl</v>
      </c>
      <c r="C1953" t="s">
        <v>35</v>
      </c>
      <c r="D1953">
        <v>9569</v>
      </c>
      <c r="E1953" t="s">
        <v>67</v>
      </c>
    </row>
    <row r="1954" spans="1:5" x14ac:dyDescent="0.35">
      <c r="A1954" t="str">
        <f t="shared" si="70"/>
        <v>C:/Users/WThaman/PycharmProjects/usgs/dist/res.volume.1943.lcragage\tk</v>
      </c>
      <c r="B1954" t="str">
        <f>HYPERLINK("C:/Users/WThaman/PycharmProjects/usgs/dist/res.volume.1943.lcragage\tk\menu.tcl", "menu.tcl")</f>
        <v>menu.tcl</v>
      </c>
      <c r="C1954" t="s">
        <v>35</v>
      </c>
      <c r="D1954">
        <v>37914</v>
      </c>
      <c r="E1954" t="s">
        <v>67</v>
      </c>
    </row>
    <row r="1955" spans="1:5" x14ac:dyDescent="0.35">
      <c r="A1955" t="str">
        <f t="shared" si="70"/>
        <v>C:/Users/WThaman/PycharmProjects/usgs/dist/res.volume.1943.lcragage\tk</v>
      </c>
      <c r="B1955" t="str">
        <f>HYPERLINK("C:/Users/WThaman/PycharmProjects/usgs/dist/res.volume.1943.lcragage\tk\mkpsenc.tcl", "mkpsenc.tcl")</f>
        <v>mkpsenc.tcl</v>
      </c>
      <c r="C1955" t="s">
        <v>35</v>
      </c>
      <c r="D1955">
        <v>29352</v>
      </c>
      <c r="E1955" t="s">
        <v>67</v>
      </c>
    </row>
    <row r="1956" spans="1:5" x14ac:dyDescent="0.35">
      <c r="A1956" t="str">
        <f t="shared" si="70"/>
        <v>C:/Users/WThaman/PycharmProjects/usgs/dist/res.volume.1943.lcragage\tk</v>
      </c>
      <c r="B1956" t="str">
        <f>HYPERLINK("C:/Users/WThaman/PycharmProjects/usgs/dist/res.volume.1943.lcragage\tk\msgbox.tcl", "msgbox.tcl")</f>
        <v>msgbox.tcl</v>
      </c>
      <c r="C1956" t="s">
        <v>35</v>
      </c>
      <c r="D1956">
        <v>16471</v>
      </c>
      <c r="E1956" t="s">
        <v>67</v>
      </c>
    </row>
    <row r="1957" spans="1:5" x14ac:dyDescent="0.35">
      <c r="A1957" t="str">
        <f t="shared" si="70"/>
        <v>C:/Users/WThaman/PycharmProjects/usgs/dist/res.volume.1943.lcragage\tk</v>
      </c>
      <c r="B1957" t="str">
        <f>HYPERLINK("C:/Users/WThaman/PycharmProjects/usgs/dist/res.volume.1943.lcragage\tk\obsolete.tcl", "obsolete.tcl")</f>
        <v>obsolete.tcl</v>
      </c>
      <c r="C1957" t="s">
        <v>35</v>
      </c>
      <c r="D1957">
        <v>5594</v>
      </c>
      <c r="E1957" t="s">
        <v>67</v>
      </c>
    </row>
    <row r="1958" spans="1:5" x14ac:dyDescent="0.35">
      <c r="A1958" t="str">
        <f t="shared" si="70"/>
        <v>C:/Users/WThaman/PycharmProjects/usgs/dist/res.volume.1943.lcragage\tk</v>
      </c>
      <c r="B1958" t="str">
        <f>HYPERLINK("C:/Users/WThaman/PycharmProjects/usgs/dist/res.volume.1943.lcragage\tk\optMenu.tcl", "optMenu.tcl")</f>
        <v>optMenu.tcl</v>
      </c>
      <c r="C1958" t="s">
        <v>35</v>
      </c>
      <c r="D1958">
        <v>1586</v>
      </c>
      <c r="E1958" t="s">
        <v>67</v>
      </c>
    </row>
    <row r="1959" spans="1:5" x14ac:dyDescent="0.35">
      <c r="A1959" t="str">
        <f t="shared" si="70"/>
        <v>C:/Users/WThaman/PycharmProjects/usgs/dist/res.volume.1943.lcragage\tk</v>
      </c>
      <c r="B1959" t="str">
        <f>HYPERLINK("C:/Users/WThaman/PycharmProjects/usgs/dist/res.volume.1943.lcragage\tk\palette.tcl", "palette.tcl")</f>
        <v>palette.tcl</v>
      </c>
      <c r="C1959" t="s">
        <v>35</v>
      </c>
      <c r="D1959">
        <v>7923</v>
      </c>
      <c r="E1959" t="s">
        <v>67</v>
      </c>
    </row>
    <row r="1960" spans="1:5" x14ac:dyDescent="0.35">
      <c r="A1960" t="str">
        <f t="shared" si="70"/>
        <v>C:/Users/WThaman/PycharmProjects/usgs/dist/res.volume.1943.lcragage\tk</v>
      </c>
      <c r="B1960" t="str">
        <f>HYPERLINK("C:/Users/WThaman/PycharmProjects/usgs/dist/res.volume.1943.lcragage\tk\panedwindow.tcl", "panedwindow.tcl")</f>
        <v>panedwindow.tcl</v>
      </c>
      <c r="C1960" t="s">
        <v>35</v>
      </c>
      <c r="D1960">
        <v>5176</v>
      </c>
      <c r="E1960" t="s">
        <v>67</v>
      </c>
    </row>
    <row r="1961" spans="1:5" x14ac:dyDescent="0.35">
      <c r="A1961" t="str">
        <f t="shared" si="70"/>
        <v>C:/Users/WThaman/PycharmProjects/usgs/dist/res.volume.1943.lcragage\tk</v>
      </c>
      <c r="B1961" t="str">
        <f>HYPERLINK("C:/Users/WThaman/PycharmProjects/usgs/dist/res.volume.1943.lcragage\tk\pkgIndex.tcl", "pkgIndex.tcl")</f>
        <v>pkgIndex.tcl</v>
      </c>
      <c r="C1961" t="s">
        <v>35</v>
      </c>
      <c r="D1961">
        <v>371</v>
      </c>
      <c r="E1961" t="s">
        <v>68</v>
      </c>
    </row>
    <row r="1962" spans="1:5" x14ac:dyDescent="0.35">
      <c r="A1962" t="str">
        <f t="shared" si="70"/>
        <v>C:/Users/WThaman/PycharmProjects/usgs/dist/res.volume.1943.lcragage\tk</v>
      </c>
      <c r="B1962" t="str">
        <f>HYPERLINK("C:/Users/WThaman/PycharmProjects/usgs/dist/res.volume.1943.lcragage\tk\safetk.tcl", "safetk.tcl")</f>
        <v>safetk.tcl</v>
      </c>
      <c r="C1962" t="s">
        <v>35</v>
      </c>
      <c r="D1962">
        <v>7381</v>
      </c>
      <c r="E1962" t="s">
        <v>67</v>
      </c>
    </row>
    <row r="1963" spans="1:5" x14ac:dyDescent="0.35">
      <c r="A1963" t="str">
        <f t="shared" si="70"/>
        <v>C:/Users/WThaman/PycharmProjects/usgs/dist/res.volume.1943.lcragage\tk</v>
      </c>
      <c r="B1963" t="str">
        <f>HYPERLINK("C:/Users/WThaman/PycharmProjects/usgs/dist/res.volume.1943.lcragage\tk\scale.tcl", "scale.tcl")</f>
        <v>scale.tcl</v>
      </c>
      <c r="C1963" t="s">
        <v>35</v>
      </c>
      <c r="D1963">
        <v>7766</v>
      </c>
      <c r="E1963" t="s">
        <v>67</v>
      </c>
    </row>
    <row r="1964" spans="1:5" x14ac:dyDescent="0.35">
      <c r="A1964" t="str">
        <f t="shared" si="70"/>
        <v>C:/Users/WThaman/PycharmProjects/usgs/dist/res.volume.1943.lcragage\tk</v>
      </c>
      <c r="B1964" t="str">
        <f>HYPERLINK("C:/Users/WThaman/PycharmProjects/usgs/dist/res.volume.1943.lcragage\tk\scrlbar.tcl", "scrlbar.tcl")</f>
        <v>scrlbar.tcl</v>
      </c>
      <c r="C1964" t="s">
        <v>35</v>
      </c>
      <c r="D1964">
        <v>12748</v>
      </c>
      <c r="E1964" t="s">
        <v>67</v>
      </c>
    </row>
    <row r="1965" spans="1:5" x14ac:dyDescent="0.35">
      <c r="A1965" t="str">
        <f t="shared" si="70"/>
        <v>C:/Users/WThaman/PycharmProjects/usgs/dist/res.volume.1943.lcragage\tk</v>
      </c>
      <c r="B1965" t="str">
        <f>HYPERLINK("C:/Users/WThaman/PycharmProjects/usgs/dist/res.volume.1943.lcragage\tk\spinbox.tcl", "spinbox.tcl")</f>
        <v>spinbox.tcl</v>
      </c>
      <c r="C1965" t="s">
        <v>35</v>
      </c>
      <c r="D1965">
        <v>15640</v>
      </c>
      <c r="E1965" t="s">
        <v>67</v>
      </c>
    </row>
    <row r="1966" spans="1:5" x14ac:dyDescent="0.35">
      <c r="A1966" t="str">
        <f t="shared" si="70"/>
        <v>C:/Users/WThaman/PycharmProjects/usgs/dist/res.volume.1943.lcragage\tk</v>
      </c>
      <c r="B1966" t="str">
        <f>HYPERLINK("C:/Users/WThaman/PycharmProjects/usgs/dist/res.volume.1943.lcragage\tk\tclIndex", "tclIndex")</f>
        <v>tclIndex</v>
      </c>
      <c r="D1966">
        <v>20270</v>
      </c>
      <c r="E1966" t="s">
        <v>67</v>
      </c>
    </row>
    <row r="1967" spans="1:5" x14ac:dyDescent="0.35">
      <c r="A1967" t="str">
        <f t="shared" si="70"/>
        <v>C:/Users/WThaman/PycharmProjects/usgs/dist/res.volume.1943.lcragage\tk</v>
      </c>
      <c r="B1967" t="str">
        <f>HYPERLINK("C:/Users/WThaman/PycharmProjects/usgs/dist/res.volume.1943.lcragage\tk\tearoff.tcl", "tearoff.tcl")</f>
        <v>tearoff.tcl</v>
      </c>
      <c r="C1967" t="s">
        <v>35</v>
      </c>
      <c r="D1967">
        <v>5142</v>
      </c>
      <c r="E1967" t="s">
        <v>67</v>
      </c>
    </row>
    <row r="1968" spans="1:5" x14ac:dyDescent="0.35">
      <c r="A1968" t="str">
        <f t="shared" si="70"/>
        <v>C:/Users/WThaman/PycharmProjects/usgs/dist/res.volume.1943.lcragage\tk</v>
      </c>
      <c r="B1968" t="str">
        <f>HYPERLINK("C:/Users/WThaman/PycharmProjects/usgs/dist/res.volume.1943.lcragage\tk\text.tcl", "text.tcl")</f>
        <v>text.tcl</v>
      </c>
      <c r="C1968" t="s">
        <v>35</v>
      </c>
      <c r="D1968">
        <v>32996</v>
      </c>
      <c r="E1968" t="s">
        <v>67</v>
      </c>
    </row>
    <row r="1969" spans="1:5" x14ac:dyDescent="0.35">
      <c r="A1969" t="str">
        <f t="shared" si="70"/>
        <v>C:/Users/WThaman/PycharmProjects/usgs/dist/res.volume.1943.lcragage\tk</v>
      </c>
      <c r="B1969" t="str">
        <f>HYPERLINK("C:/Users/WThaman/PycharmProjects/usgs/dist/res.volume.1943.lcragage\tk\tk.tcl", "tk.tcl")</f>
        <v>tk.tcl</v>
      </c>
      <c r="C1969" t="s">
        <v>35</v>
      </c>
      <c r="D1969">
        <v>23066</v>
      </c>
      <c r="E1969" t="s">
        <v>67</v>
      </c>
    </row>
    <row r="1970" spans="1:5" x14ac:dyDescent="0.35">
      <c r="A1970" t="str">
        <f t="shared" si="70"/>
        <v>C:/Users/WThaman/PycharmProjects/usgs/dist/res.volume.1943.lcragage\tk</v>
      </c>
      <c r="B1970" t="str">
        <f>HYPERLINK("C:/Users/WThaman/PycharmProjects/usgs/dist/res.volume.1943.lcragage\tk\tkfbox.tcl", "tkfbox.tcl")</f>
        <v>tkfbox.tcl</v>
      </c>
      <c r="C1970" t="s">
        <v>35</v>
      </c>
      <c r="D1970">
        <v>38255</v>
      </c>
      <c r="E1970" t="s">
        <v>67</v>
      </c>
    </row>
    <row r="1971" spans="1:5" x14ac:dyDescent="0.35">
      <c r="A1971" t="str">
        <f t="shared" si="70"/>
        <v>C:/Users/WThaman/PycharmProjects/usgs/dist/res.volume.1943.lcragage\tk</v>
      </c>
      <c r="B1971" t="str">
        <f>HYPERLINK("C:/Users/WThaman/PycharmProjects/usgs/dist/res.volume.1943.lcragage\tk\unsupported.tcl", "unsupported.tcl")</f>
        <v>unsupported.tcl</v>
      </c>
      <c r="C1971" t="s">
        <v>35</v>
      </c>
      <c r="D1971">
        <v>10252</v>
      </c>
      <c r="E1971" t="s">
        <v>67</v>
      </c>
    </row>
    <row r="1972" spans="1:5" x14ac:dyDescent="0.35">
      <c r="A1972" t="str">
        <f t="shared" si="70"/>
        <v>C:/Users/WThaman/PycharmProjects/usgs/dist/res.volume.1943.lcragage\tk</v>
      </c>
      <c r="B1972" t="str">
        <f>HYPERLINK("C:/Users/WThaman/PycharmProjects/usgs/dist/res.volume.1943.lcragage\tk\xmfbox.tcl", "xmfbox.tcl")</f>
        <v>xmfbox.tcl</v>
      </c>
      <c r="C1972" t="s">
        <v>35</v>
      </c>
      <c r="D1972">
        <v>26031</v>
      </c>
      <c r="E1972" t="s">
        <v>67</v>
      </c>
    </row>
    <row r="1973" spans="1:5" x14ac:dyDescent="0.35">
      <c r="A1973" t="str">
        <f t="shared" ref="A1973:A1985" si="71">HYPERLINK("C:/Users/WThaman/PycharmProjects/usgs/dist/res.volume.1943.lcragage\tk\images")</f>
        <v>C:/Users/WThaman/PycharmProjects/usgs/dist/res.volume.1943.lcragage\tk\images</v>
      </c>
      <c r="B1973" t="str">
        <f>HYPERLINK("C:/Users/WThaman/PycharmProjects/usgs/dist/res.volume.1943.lcragage\tk\images\logo.eps", "logo.eps")</f>
        <v>logo.eps</v>
      </c>
      <c r="C1973" t="s">
        <v>39</v>
      </c>
      <c r="D1973">
        <v>32900</v>
      </c>
      <c r="E1973" t="s">
        <v>67</v>
      </c>
    </row>
    <row r="1974" spans="1:5" x14ac:dyDescent="0.35">
      <c r="A1974" t="str">
        <f t="shared" si="71"/>
        <v>C:/Users/WThaman/PycharmProjects/usgs/dist/res.volume.1943.lcragage\tk\images</v>
      </c>
      <c r="B1974" t="str">
        <f>HYPERLINK("C:/Users/WThaman/PycharmProjects/usgs/dist/res.volume.1943.lcragage\tk\images\logo100.gif", "logo100.gif")</f>
        <v>logo100.gif</v>
      </c>
      <c r="C1974" t="s">
        <v>21</v>
      </c>
      <c r="D1974">
        <v>2341</v>
      </c>
      <c r="E1974" t="s">
        <v>67</v>
      </c>
    </row>
    <row r="1975" spans="1:5" x14ac:dyDescent="0.35">
      <c r="A1975" t="str">
        <f t="shared" si="71"/>
        <v>C:/Users/WThaman/PycharmProjects/usgs/dist/res.volume.1943.lcragage\tk\images</v>
      </c>
      <c r="B1975" t="str">
        <f>HYPERLINK("C:/Users/WThaman/PycharmProjects/usgs/dist/res.volume.1943.lcragage\tk\images\logo64.gif", "logo64.gif")</f>
        <v>logo64.gif</v>
      </c>
      <c r="C1975" t="s">
        <v>21</v>
      </c>
      <c r="D1975">
        <v>1670</v>
      </c>
      <c r="E1975" t="s">
        <v>67</v>
      </c>
    </row>
    <row r="1976" spans="1:5" x14ac:dyDescent="0.35">
      <c r="A1976" t="str">
        <f t="shared" si="71"/>
        <v>C:/Users/WThaman/PycharmProjects/usgs/dist/res.volume.1943.lcragage\tk\images</v>
      </c>
      <c r="B1976" t="str">
        <f>HYPERLINK("C:/Users/WThaman/PycharmProjects/usgs/dist/res.volume.1943.lcragage\tk\images\logoLarge.gif", "logoLarge.gif")</f>
        <v>logoLarge.gif</v>
      </c>
      <c r="C1976" t="s">
        <v>21</v>
      </c>
      <c r="D1976">
        <v>11000</v>
      </c>
      <c r="E1976" t="s">
        <v>67</v>
      </c>
    </row>
    <row r="1977" spans="1:5" x14ac:dyDescent="0.35">
      <c r="A1977" t="str">
        <f t="shared" si="71"/>
        <v>C:/Users/WThaman/PycharmProjects/usgs/dist/res.volume.1943.lcragage\tk\images</v>
      </c>
      <c r="B1977" t="str">
        <f>HYPERLINK("C:/Users/WThaman/PycharmProjects/usgs/dist/res.volume.1943.lcragage\tk\images\logoMed.gif", "logoMed.gif")</f>
        <v>logoMed.gif</v>
      </c>
      <c r="C1977" t="s">
        <v>21</v>
      </c>
      <c r="D1977">
        <v>3889</v>
      </c>
      <c r="E1977" t="s">
        <v>67</v>
      </c>
    </row>
    <row r="1978" spans="1:5" x14ac:dyDescent="0.35">
      <c r="A1978" t="str">
        <f t="shared" si="71"/>
        <v>C:/Users/WThaman/PycharmProjects/usgs/dist/res.volume.1943.lcragage\tk\images</v>
      </c>
      <c r="B1978" t="str">
        <f>HYPERLINK("C:/Users/WThaman/PycharmProjects/usgs/dist/res.volume.1943.lcragage\tk\images\pwrdLogo.eps", "pwrdLogo.eps")</f>
        <v>pwrdLogo.eps</v>
      </c>
      <c r="C1978" t="s">
        <v>39</v>
      </c>
      <c r="D1978">
        <v>27809</v>
      </c>
      <c r="E1978" t="s">
        <v>67</v>
      </c>
    </row>
    <row r="1979" spans="1:5" x14ac:dyDescent="0.35">
      <c r="A1979" t="str">
        <f t="shared" si="71"/>
        <v>C:/Users/WThaman/PycharmProjects/usgs/dist/res.volume.1943.lcragage\tk\images</v>
      </c>
      <c r="B1979" t="str">
        <f>HYPERLINK("C:/Users/WThaman/PycharmProjects/usgs/dist/res.volume.1943.lcragage\tk\images\pwrdLogo100.gif", "pwrdLogo100.gif")</f>
        <v>pwrdLogo100.gif</v>
      </c>
      <c r="C1979" t="s">
        <v>21</v>
      </c>
      <c r="D1979">
        <v>1615</v>
      </c>
      <c r="E1979" t="s">
        <v>67</v>
      </c>
    </row>
    <row r="1980" spans="1:5" x14ac:dyDescent="0.35">
      <c r="A1980" t="str">
        <f t="shared" si="71"/>
        <v>C:/Users/WThaman/PycharmProjects/usgs/dist/res.volume.1943.lcragage\tk\images</v>
      </c>
      <c r="B1980" t="str">
        <f>HYPERLINK("C:/Users/WThaman/PycharmProjects/usgs/dist/res.volume.1943.lcragage\tk\images\pwrdLogo150.gif", "pwrdLogo150.gif")</f>
        <v>pwrdLogo150.gif</v>
      </c>
      <c r="C1980" t="s">
        <v>21</v>
      </c>
      <c r="D1980">
        <v>2489</v>
      </c>
      <c r="E1980" t="s">
        <v>67</v>
      </c>
    </row>
    <row r="1981" spans="1:5" x14ac:dyDescent="0.35">
      <c r="A1981" t="str">
        <f t="shared" si="71"/>
        <v>C:/Users/WThaman/PycharmProjects/usgs/dist/res.volume.1943.lcragage\tk\images</v>
      </c>
      <c r="B1981" t="str">
        <f>HYPERLINK("C:/Users/WThaman/PycharmProjects/usgs/dist/res.volume.1943.lcragage\tk\images\pwrdLogo175.gif", "pwrdLogo175.gif")</f>
        <v>pwrdLogo175.gif</v>
      </c>
      <c r="C1981" t="s">
        <v>21</v>
      </c>
      <c r="D1981">
        <v>2981</v>
      </c>
      <c r="E1981" t="s">
        <v>67</v>
      </c>
    </row>
    <row r="1982" spans="1:5" x14ac:dyDescent="0.35">
      <c r="A1982" t="str">
        <f t="shared" si="71"/>
        <v>C:/Users/WThaman/PycharmProjects/usgs/dist/res.volume.1943.lcragage\tk\images</v>
      </c>
      <c r="B1982" t="str">
        <f>HYPERLINK("C:/Users/WThaman/PycharmProjects/usgs/dist/res.volume.1943.lcragage\tk\images\pwrdLogo200.gif", "pwrdLogo200.gif")</f>
        <v>pwrdLogo200.gif</v>
      </c>
      <c r="C1982" t="s">
        <v>21</v>
      </c>
      <c r="D1982">
        <v>3491</v>
      </c>
      <c r="E1982" t="s">
        <v>67</v>
      </c>
    </row>
    <row r="1983" spans="1:5" x14ac:dyDescent="0.35">
      <c r="A1983" t="str">
        <f t="shared" si="71"/>
        <v>C:/Users/WThaman/PycharmProjects/usgs/dist/res.volume.1943.lcragage\tk\images</v>
      </c>
      <c r="B1983" t="str">
        <f>HYPERLINK("C:/Users/WThaman/PycharmProjects/usgs/dist/res.volume.1943.lcragage\tk\images\pwrdLogo75.gif", "pwrdLogo75.gif")</f>
        <v>pwrdLogo75.gif</v>
      </c>
      <c r="C1983" t="s">
        <v>21</v>
      </c>
      <c r="D1983">
        <v>1171</v>
      </c>
      <c r="E1983" t="s">
        <v>67</v>
      </c>
    </row>
    <row r="1984" spans="1:5" x14ac:dyDescent="0.35">
      <c r="A1984" t="str">
        <f t="shared" si="71"/>
        <v>C:/Users/WThaman/PycharmProjects/usgs/dist/res.volume.1943.lcragage\tk\images</v>
      </c>
      <c r="B1984" t="str">
        <f>HYPERLINK("C:/Users/WThaman/PycharmProjects/usgs/dist/res.volume.1943.lcragage\tk\images\README", "README")</f>
        <v>README</v>
      </c>
      <c r="D1984">
        <v>322</v>
      </c>
      <c r="E1984" t="s">
        <v>67</v>
      </c>
    </row>
    <row r="1985" spans="1:5" x14ac:dyDescent="0.35">
      <c r="A1985" t="str">
        <f t="shared" si="71"/>
        <v>C:/Users/WThaman/PycharmProjects/usgs/dist/res.volume.1943.lcragage\tk\images</v>
      </c>
      <c r="B1985" t="str">
        <f>HYPERLINK("C:/Users/WThaman/PycharmProjects/usgs/dist/res.volume.1943.lcragage\tk\images\tai-ku.gif", "tai-ku.gif")</f>
        <v>tai-ku.gif</v>
      </c>
      <c r="C1985" t="s">
        <v>21</v>
      </c>
      <c r="D1985">
        <v>5473</v>
      </c>
      <c r="E1985" t="s">
        <v>67</v>
      </c>
    </row>
    <row r="1986" spans="1:5" x14ac:dyDescent="0.35">
      <c r="A1986" t="str">
        <f t="shared" ref="A1986:A2001" si="72">HYPERLINK("C:/Users/WThaman/PycharmProjects/usgs/dist/res.volume.1943.lcragage\tk\msgs")</f>
        <v>C:/Users/WThaman/PycharmProjects/usgs/dist/res.volume.1943.lcragage\tk\msgs</v>
      </c>
      <c r="B1986" t="str">
        <f>HYPERLINK("C:/Users/WThaman/PycharmProjects/usgs/dist/res.volume.1943.lcragage\tk\msgs\cs.msg", "cs.msg")</f>
        <v>cs.msg</v>
      </c>
      <c r="C1986" t="s">
        <v>37</v>
      </c>
      <c r="D1986">
        <v>4158</v>
      </c>
      <c r="E1986" t="s">
        <v>67</v>
      </c>
    </row>
    <row r="1987" spans="1:5" x14ac:dyDescent="0.35">
      <c r="A1987" t="str">
        <f t="shared" si="72"/>
        <v>C:/Users/WThaman/PycharmProjects/usgs/dist/res.volume.1943.lcragage\tk\msgs</v>
      </c>
      <c r="B1987" t="str">
        <f>HYPERLINK("C:/Users/WThaman/PycharmProjects/usgs/dist/res.volume.1943.lcragage\tk\msgs\da.msg", "da.msg")</f>
        <v>da.msg</v>
      </c>
      <c r="C1987" t="s">
        <v>37</v>
      </c>
      <c r="D1987">
        <v>3909</v>
      </c>
      <c r="E1987" t="s">
        <v>67</v>
      </c>
    </row>
    <row r="1988" spans="1:5" x14ac:dyDescent="0.35">
      <c r="A1988" t="str">
        <f t="shared" si="72"/>
        <v>C:/Users/WThaman/PycharmProjects/usgs/dist/res.volume.1943.lcragage\tk\msgs</v>
      </c>
      <c r="B1988" t="str">
        <f>HYPERLINK("C:/Users/WThaman/PycharmProjects/usgs/dist/res.volume.1943.lcragage\tk\msgs\de.msg", "de.msg")</f>
        <v>de.msg</v>
      </c>
      <c r="C1988" t="s">
        <v>37</v>
      </c>
      <c r="D1988">
        <v>4823</v>
      </c>
      <c r="E1988" t="s">
        <v>67</v>
      </c>
    </row>
    <row r="1989" spans="1:5" x14ac:dyDescent="0.35">
      <c r="A1989" t="str">
        <f t="shared" si="72"/>
        <v>C:/Users/WThaman/PycharmProjects/usgs/dist/res.volume.1943.lcragage\tk\msgs</v>
      </c>
      <c r="B1989" t="str">
        <f>HYPERLINK("C:/Users/WThaman/PycharmProjects/usgs/dist/res.volume.1943.lcragage\tk\msgs\el.msg", "el.msg")</f>
        <v>el.msg</v>
      </c>
      <c r="C1989" t="s">
        <v>37</v>
      </c>
      <c r="D1989">
        <v>8698</v>
      </c>
      <c r="E1989" t="s">
        <v>67</v>
      </c>
    </row>
    <row r="1990" spans="1:5" x14ac:dyDescent="0.35">
      <c r="A1990" t="str">
        <f t="shared" si="72"/>
        <v>C:/Users/WThaman/PycharmProjects/usgs/dist/res.volume.1943.lcragage\tk\msgs</v>
      </c>
      <c r="B1990" t="str">
        <f>HYPERLINK("C:/Users/WThaman/PycharmProjects/usgs/dist/res.volume.1943.lcragage\tk\msgs\en.msg", "en.msg")</f>
        <v>en.msg</v>
      </c>
      <c r="C1990" t="s">
        <v>37</v>
      </c>
      <c r="D1990">
        <v>3286</v>
      </c>
      <c r="E1990" t="s">
        <v>67</v>
      </c>
    </row>
    <row r="1991" spans="1:5" x14ac:dyDescent="0.35">
      <c r="A1991" t="str">
        <f t="shared" si="72"/>
        <v>C:/Users/WThaman/PycharmProjects/usgs/dist/res.volume.1943.lcragage\tk\msgs</v>
      </c>
      <c r="B1991" t="str">
        <f>HYPERLINK("C:/Users/WThaman/PycharmProjects/usgs/dist/res.volume.1943.lcragage\tk\msgs\en_gb.msg", "en_gb.msg")</f>
        <v>en_gb.msg</v>
      </c>
      <c r="C1991" t="s">
        <v>37</v>
      </c>
      <c r="D1991">
        <v>63</v>
      </c>
      <c r="E1991" t="s">
        <v>67</v>
      </c>
    </row>
    <row r="1992" spans="1:5" x14ac:dyDescent="0.35">
      <c r="A1992" t="str">
        <f t="shared" si="72"/>
        <v>C:/Users/WThaman/PycharmProjects/usgs/dist/res.volume.1943.lcragage\tk\msgs</v>
      </c>
      <c r="B1992" t="str">
        <f>HYPERLINK("C:/Users/WThaman/PycharmProjects/usgs/dist/res.volume.1943.lcragage\tk\msgs\eo.msg", "eo.msg")</f>
        <v>eo.msg</v>
      </c>
      <c r="C1992" t="s">
        <v>37</v>
      </c>
      <c r="D1992">
        <v>3916</v>
      </c>
      <c r="E1992" t="s">
        <v>67</v>
      </c>
    </row>
    <row r="1993" spans="1:5" x14ac:dyDescent="0.35">
      <c r="A1993" t="str">
        <f t="shared" si="72"/>
        <v>C:/Users/WThaman/PycharmProjects/usgs/dist/res.volume.1943.lcragage\tk\msgs</v>
      </c>
      <c r="B1993" t="str">
        <f>HYPERLINK("C:/Users/WThaman/PycharmProjects/usgs/dist/res.volume.1943.lcragage\tk\msgs\es.msg", "es.msg")</f>
        <v>es.msg</v>
      </c>
      <c r="C1993" t="s">
        <v>37</v>
      </c>
      <c r="D1993">
        <v>3948</v>
      </c>
      <c r="E1993" t="s">
        <v>67</v>
      </c>
    </row>
    <row r="1994" spans="1:5" x14ac:dyDescent="0.35">
      <c r="A1994" t="str">
        <f t="shared" si="72"/>
        <v>C:/Users/WThaman/PycharmProjects/usgs/dist/res.volume.1943.lcragage\tk\msgs</v>
      </c>
      <c r="B1994" t="str">
        <f>HYPERLINK("C:/Users/WThaman/PycharmProjects/usgs/dist/res.volume.1943.lcragage\tk\msgs\fr.msg", "fr.msg")</f>
        <v>fr.msg</v>
      </c>
      <c r="C1994" t="s">
        <v>37</v>
      </c>
      <c r="D1994">
        <v>3805</v>
      </c>
      <c r="E1994" t="s">
        <v>67</v>
      </c>
    </row>
    <row r="1995" spans="1:5" x14ac:dyDescent="0.35">
      <c r="A1995" t="str">
        <f t="shared" si="72"/>
        <v>C:/Users/WThaman/PycharmProjects/usgs/dist/res.volume.1943.lcragage\tk\msgs</v>
      </c>
      <c r="B1995" t="str">
        <f>HYPERLINK("C:/Users/WThaman/PycharmProjects/usgs/dist/res.volume.1943.lcragage\tk\msgs\hu.msg", "hu.msg")</f>
        <v>hu.msg</v>
      </c>
      <c r="C1995" t="s">
        <v>37</v>
      </c>
      <c r="D1995">
        <v>4600</v>
      </c>
      <c r="E1995" t="s">
        <v>67</v>
      </c>
    </row>
    <row r="1996" spans="1:5" x14ac:dyDescent="0.35">
      <c r="A1996" t="str">
        <f t="shared" si="72"/>
        <v>C:/Users/WThaman/PycharmProjects/usgs/dist/res.volume.1943.lcragage\tk\msgs</v>
      </c>
      <c r="B1996" t="str">
        <f>HYPERLINK("C:/Users/WThaman/PycharmProjects/usgs/dist/res.volume.1943.lcragage\tk\msgs\it.msg", "it.msg")</f>
        <v>it.msg</v>
      </c>
      <c r="C1996" t="s">
        <v>37</v>
      </c>
      <c r="D1996">
        <v>3692</v>
      </c>
      <c r="E1996" t="s">
        <v>67</v>
      </c>
    </row>
    <row r="1997" spans="1:5" x14ac:dyDescent="0.35">
      <c r="A1997" t="str">
        <f t="shared" si="72"/>
        <v>C:/Users/WThaman/PycharmProjects/usgs/dist/res.volume.1943.lcragage\tk\msgs</v>
      </c>
      <c r="B1997" t="str">
        <f>HYPERLINK("C:/Users/WThaman/PycharmProjects/usgs/dist/res.volume.1943.lcragage\tk\msgs\nl.msg", "nl.msg")</f>
        <v>nl.msg</v>
      </c>
      <c r="C1997" t="s">
        <v>37</v>
      </c>
      <c r="D1997">
        <v>4466</v>
      </c>
      <c r="E1997" t="s">
        <v>67</v>
      </c>
    </row>
    <row r="1998" spans="1:5" x14ac:dyDescent="0.35">
      <c r="A1998" t="str">
        <f t="shared" si="72"/>
        <v>C:/Users/WThaman/PycharmProjects/usgs/dist/res.volume.1943.lcragage\tk\msgs</v>
      </c>
      <c r="B1998" t="str">
        <f>HYPERLINK("C:/Users/WThaman/PycharmProjects/usgs/dist/res.volume.1943.lcragage\tk\msgs\pl.msg", "pl.msg")</f>
        <v>pl.msg</v>
      </c>
      <c r="C1998" t="s">
        <v>37</v>
      </c>
      <c r="D1998">
        <v>4841</v>
      </c>
      <c r="E1998" t="s">
        <v>67</v>
      </c>
    </row>
    <row r="1999" spans="1:5" x14ac:dyDescent="0.35">
      <c r="A1999" t="str">
        <f t="shared" si="72"/>
        <v>C:/Users/WThaman/PycharmProjects/usgs/dist/res.volume.1943.lcragage\tk\msgs</v>
      </c>
      <c r="B1999" t="str">
        <f>HYPERLINK("C:/Users/WThaman/PycharmProjects/usgs/dist/res.volume.1943.lcragage\tk\msgs\pt.msg", "pt.msg")</f>
        <v>pt.msg</v>
      </c>
      <c r="C1999" t="s">
        <v>37</v>
      </c>
      <c r="D1999">
        <v>3913</v>
      </c>
      <c r="E1999" t="s">
        <v>67</v>
      </c>
    </row>
    <row r="2000" spans="1:5" x14ac:dyDescent="0.35">
      <c r="A2000" t="str">
        <f t="shared" si="72"/>
        <v>C:/Users/WThaman/PycharmProjects/usgs/dist/res.volume.1943.lcragage\tk\msgs</v>
      </c>
      <c r="B2000" t="str">
        <f>HYPERLINK("C:/Users/WThaman/PycharmProjects/usgs/dist/res.volume.1943.lcragage\tk\msgs\ru.msg", "ru.msg")</f>
        <v>ru.msg</v>
      </c>
      <c r="C2000" t="s">
        <v>37</v>
      </c>
      <c r="D2000">
        <v>7214</v>
      </c>
      <c r="E2000" t="s">
        <v>67</v>
      </c>
    </row>
    <row r="2001" spans="1:5" x14ac:dyDescent="0.35">
      <c r="A2001" t="str">
        <f t="shared" si="72"/>
        <v>C:/Users/WThaman/PycharmProjects/usgs/dist/res.volume.1943.lcragage\tk\msgs</v>
      </c>
      <c r="B2001" t="str">
        <f>HYPERLINK("C:/Users/WThaman/PycharmProjects/usgs/dist/res.volume.1943.lcragage\tk\msgs\sv.msg", "sv.msg")</f>
        <v>sv.msg</v>
      </c>
      <c r="C2001" t="s">
        <v>37</v>
      </c>
      <c r="D2001">
        <v>3832</v>
      </c>
      <c r="E2001" t="s">
        <v>67</v>
      </c>
    </row>
    <row r="2002" spans="1:5" x14ac:dyDescent="0.35">
      <c r="A2002" t="str">
        <f t="shared" ref="A2002:A2025" si="73">HYPERLINK("C:/Users/WThaman/PycharmProjects/usgs/dist/res.volume.1943.lcragage\tk\ttk")</f>
        <v>C:/Users/WThaman/PycharmProjects/usgs/dist/res.volume.1943.lcragage\tk\ttk</v>
      </c>
      <c r="B2002" t="str">
        <f>HYPERLINK("C:/Users/WThaman/PycharmProjects/usgs/dist/res.volume.1943.lcragage\tk\ttk\altTheme.tcl", "altTheme.tcl")</f>
        <v>altTheme.tcl</v>
      </c>
      <c r="C2002" t="s">
        <v>35</v>
      </c>
      <c r="D2002">
        <v>3342</v>
      </c>
      <c r="E2002" t="s">
        <v>67</v>
      </c>
    </row>
    <row r="2003" spans="1:5" x14ac:dyDescent="0.35">
      <c r="A2003" t="str">
        <f t="shared" si="73"/>
        <v>C:/Users/WThaman/PycharmProjects/usgs/dist/res.volume.1943.lcragage\tk\ttk</v>
      </c>
      <c r="B2003" t="str">
        <f>HYPERLINK("C:/Users/WThaman/PycharmProjects/usgs/dist/res.volume.1943.lcragage\tk\ttk\aquaTheme.tcl", "aquaTheme.tcl")</f>
        <v>aquaTheme.tcl</v>
      </c>
      <c r="C2003" t="s">
        <v>35</v>
      </c>
      <c r="D2003">
        <v>2001</v>
      </c>
      <c r="E2003" t="s">
        <v>67</v>
      </c>
    </row>
    <row r="2004" spans="1:5" x14ac:dyDescent="0.35">
      <c r="A2004" t="str">
        <f t="shared" si="73"/>
        <v>C:/Users/WThaman/PycharmProjects/usgs/dist/res.volume.1943.lcragage\tk\ttk</v>
      </c>
      <c r="B2004" t="str">
        <f>HYPERLINK("C:/Users/WThaman/PycharmProjects/usgs/dist/res.volume.1943.lcragage\tk\ttk\button.tcl", "button.tcl")</f>
        <v>button.tcl</v>
      </c>
      <c r="C2004" t="s">
        <v>35</v>
      </c>
      <c r="D2004">
        <v>2978</v>
      </c>
      <c r="E2004" t="s">
        <v>67</v>
      </c>
    </row>
    <row r="2005" spans="1:5" x14ac:dyDescent="0.35">
      <c r="A2005" t="str">
        <f t="shared" si="73"/>
        <v>C:/Users/WThaman/PycharmProjects/usgs/dist/res.volume.1943.lcragage\tk\ttk</v>
      </c>
      <c r="B2005" t="str">
        <f>HYPERLINK("C:/Users/WThaman/PycharmProjects/usgs/dist/res.volume.1943.lcragage\tk\ttk\clamTheme.tcl", "clamTheme.tcl")</f>
        <v>clamTheme.tcl</v>
      </c>
      <c r="C2005" t="s">
        <v>35</v>
      </c>
      <c r="D2005">
        <v>4261</v>
      </c>
      <c r="E2005" t="s">
        <v>67</v>
      </c>
    </row>
    <row r="2006" spans="1:5" x14ac:dyDescent="0.35">
      <c r="A2006" t="str">
        <f t="shared" si="73"/>
        <v>C:/Users/WThaman/PycharmProjects/usgs/dist/res.volume.1943.lcragage\tk\ttk</v>
      </c>
      <c r="B2006" t="str">
        <f>HYPERLINK("C:/Users/WThaman/PycharmProjects/usgs/dist/res.volume.1943.lcragage\tk\ttk\classicTheme.tcl", "classicTheme.tcl")</f>
        <v>classicTheme.tcl</v>
      </c>
      <c r="C2006" t="s">
        <v>35</v>
      </c>
      <c r="D2006">
        <v>3520</v>
      </c>
      <c r="E2006" t="s">
        <v>67</v>
      </c>
    </row>
    <row r="2007" spans="1:5" x14ac:dyDescent="0.35">
      <c r="A2007" t="str">
        <f t="shared" si="73"/>
        <v>C:/Users/WThaman/PycharmProjects/usgs/dist/res.volume.1943.lcragage\tk\ttk</v>
      </c>
      <c r="B2007" t="str">
        <f>HYPERLINK("C:/Users/WThaman/PycharmProjects/usgs/dist/res.volume.1943.lcragage\tk\ttk\combobox.tcl", "combobox.tcl")</f>
        <v>combobox.tcl</v>
      </c>
      <c r="C2007" t="s">
        <v>35</v>
      </c>
      <c r="D2007">
        <v>12394</v>
      </c>
      <c r="E2007" t="s">
        <v>67</v>
      </c>
    </row>
    <row r="2008" spans="1:5" x14ac:dyDescent="0.35">
      <c r="A2008" t="str">
        <f t="shared" si="73"/>
        <v>C:/Users/WThaman/PycharmProjects/usgs/dist/res.volume.1943.lcragage\tk\ttk</v>
      </c>
      <c r="B2008" t="str">
        <f>HYPERLINK("C:/Users/WThaman/PycharmProjects/usgs/dist/res.volume.1943.lcragage\tk\ttk\cursors.tcl", "cursors.tcl")</f>
        <v>cursors.tcl</v>
      </c>
      <c r="C2008" t="s">
        <v>35</v>
      </c>
      <c r="D2008">
        <v>4007</v>
      </c>
      <c r="E2008" t="s">
        <v>67</v>
      </c>
    </row>
    <row r="2009" spans="1:5" x14ac:dyDescent="0.35">
      <c r="A2009" t="str">
        <f t="shared" si="73"/>
        <v>C:/Users/WThaman/PycharmProjects/usgs/dist/res.volume.1943.lcragage\tk\ttk</v>
      </c>
      <c r="B2009" t="str">
        <f>HYPERLINK("C:/Users/WThaman/PycharmProjects/usgs/dist/res.volume.1943.lcragage\tk\ttk\defaults.tcl", "defaults.tcl")</f>
        <v>defaults.tcl</v>
      </c>
      <c r="C2009" t="s">
        <v>35</v>
      </c>
      <c r="D2009">
        <v>3684</v>
      </c>
      <c r="E2009" t="s">
        <v>67</v>
      </c>
    </row>
    <row r="2010" spans="1:5" x14ac:dyDescent="0.35">
      <c r="A2010" t="str">
        <f t="shared" si="73"/>
        <v>C:/Users/WThaman/PycharmProjects/usgs/dist/res.volume.1943.lcragage\tk\ttk</v>
      </c>
      <c r="B2010" t="str">
        <f>HYPERLINK("C:/Users/WThaman/PycharmProjects/usgs/dist/res.volume.1943.lcragage\tk\ttk\entry.tcl", "entry.tcl")</f>
        <v>entry.tcl</v>
      </c>
      <c r="C2010" t="s">
        <v>35</v>
      </c>
      <c r="D2010">
        <v>16396</v>
      </c>
      <c r="E2010" t="s">
        <v>67</v>
      </c>
    </row>
    <row r="2011" spans="1:5" x14ac:dyDescent="0.35">
      <c r="A2011" t="str">
        <f t="shared" si="73"/>
        <v>C:/Users/WThaman/PycharmProjects/usgs/dist/res.volume.1943.lcragage\tk\ttk</v>
      </c>
      <c r="B2011" t="str">
        <f>HYPERLINK("C:/Users/WThaman/PycharmProjects/usgs/dist/res.volume.1943.lcragage\tk\ttk\fonts.tcl", "fonts.tcl")</f>
        <v>fonts.tcl</v>
      </c>
      <c r="C2011" t="s">
        <v>35</v>
      </c>
      <c r="D2011">
        <v>5576</v>
      </c>
      <c r="E2011" t="s">
        <v>67</v>
      </c>
    </row>
    <row r="2012" spans="1:5" x14ac:dyDescent="0.35">
      <c r="A2012" t="str">
        <f t="shared" si="73"/>
        <v>C:/Users/WThaman/PycharmProjects/usgs/dist/res.volume.1943.lcragage\tk\ttk</v>
      </c>
      <c r="B2012" t="str">
        <f>HYPERLINK("C:/Users/WThaman/PycharmProjects/usgs/dist/res.volume.1943.lcragage\tk\ttk\menubutton.tcl", "menubutton.tcl")</f>
        <v>menubutton.tcl</v>
      </c>
      <c r="C2012" t="s">
        <v>35</v>
      </c>
      <c r="D2012">
        <v>4913</v>
      </c>
      <c r="E2012" t="s">
        <v>67</v>
      </c>
    </row>
    <row r="2013" spans="1:5" x14ac:dyDescent="0.35">
      <c r="A2013" t="str">
        <f t="shared" si="73"/>
        <v>C:/Users/WThaman/PycharmProjects/usgs/dist/res.volume.1943.lcragage\tk\ttk</v>
      </c>
      <c r="B2013" t="str">
        <f>HYPERLINK("C:/Users/WThaman/PycharmProjects/usgs/dist/res.volume.1943.lcragage\tk\ttk\notebook.tcl", "notebook.tcl")</f>
        <v>notebook.tcl</v>
      </c>
      <c r="C2013" t="s">
        <v>35</v>
      </c>
      <c r="D2013">
        <v>5619</v>
      </c>
      <c r="E2013" t="s">
        <v>67</v>
      </c>
    </row>
    <row r="2014" spans="1:5" x14ac:dyDescent="0.35">
      <c r="A2014" t="str">
        <f t="shared" si="73"/>
        <v>C:/Users/WThaman/PycharmProjects/usgs/dist/res.volume.1943.lcragage\tk\ttk</v>
      </c>
      <c r="B2014" t="str">
        <f>HYPERLINK("C:/Users/WThaman/PycharmProjects/usgs/dist/res.volume.1943.lcragage\tk\ttk\panedwindow.tcl", "panedwindow.tcl")</f>
        <v>panedwindow.tcl</v>
      </c>
      <c r="C2014" t="s">
        <v>35</v>
      </c>
      <c r="D2014">
        <v>1920</v>
      </c>
      <c r="E2014" t="s">
        <v>67</v>
      </c>
    </row>
    <row r="2015" spans="1:5" x14ac:dyDescent="0.35">
      <c r="A2015" t="str">
        <f t="shared" si="73"/>
        <v>C:/Users/WThaman/PycharmProjects/usgs/dist/res.volume.1943.lcragage\tk\ttk</v>
      </c>
      <c r="B2015" t="str">
        <f>HYPERLINK("C:/Users/WThaman/PycharmProjects/usgs/dist/res.volume.1943.lcragage\tk\ttk\progress.tcl", "progress.tcl")</f>
        <v>progress.tcl</v>
      </c>
      <c r="C2015" t="s">
        <v>35</v>
      </c>
      <c r="D2015">
        <v>1089</v>
      </c>
      <c r="E2015" t="s">
        <v>67</v>
      </c>
    </row>
    <row r="2016" spans="1:5" x14ac:dyDescent="0.35">
      <c r="A2016" t="str">
        <f t="shared" si="73"/>
        <v>C:/Users/WThaman/PycharmProjects/usgs/dist/res.volume.1943.lcragage\tk\ttk</v>
      </c>
      <c r="B2016" t="str">
        <f>HYPERLINK("C:/Users/WThaman/PycharmProjects/usgs/dist/res.volume.1943.lcragage\tk\ttk\scale.tcl", "scale.tcl")</f>
        <v>scale.tcl</v>
      </c>
      <c r="C2016" t="s">
        <v>35</v>
      </c>
      <c r="D2016">
        <v>2698</v>
      </c>
      <c r="E2016" t="s">
        <v>67</v>
      </c>
    </row>
    <row r="2017" spans="1:5" x14ac:dyDescent="0.35">
      <c r="A2017" t="str">
        <f t="shared" si="73"/>
        <v>C:/Users/WThaman/PycharmProjects/usgs/dist/res.volume.1943.lcragage\tk\ttk</v>
      </c>
      <c r="B2017" t="str">
        <f>HYPERLINK("C:/Users/WThaman/PycharmProjects/usgs/dist/res.volume.1943.lcragage\tk\ttk\scrollbar.tcl", "scrollbar.tcl")</f>
        <v>scrollbar.tcl</v>
      </c>
      <c r="C2017" t="s">
        <v>35</v>
      </c>
      <c r="D2017">
        <v>3097</v>
      </c>
      <c r="E2017" t="s">
        <v>67</v>
      </c>
    </row>
    <row r="2018" spans="1:5" x14ac:dyDescent="0.35">
      <c r="A2018" t="str">
        <f t="shared" si="73"/>
        <v>C:/Users/WThaman/PycharmProjects/usgs/dist/res.volume.1943.lcragage\tk\ttk</v>
      </c>
      <c r="B2018" t="str">
        <f>HYPERLINK("C:/Users/WThaman/PycharmProjects/usgs/dist/res.volume.1943.lcragage\tk\ttk\sizegrip.tcl", "sizegrip.tcl")</f>
        <v>sizegrip.tcl</v>
      </c>
      <c r="C2018" t="s">
        <v>35</v>
      </c>
      <c r="D2018">
        <v>2392</v>
      </c>
      <c r="E2018" t="s">
        <v>67</v>
      </c>
    </row>
    <row r="2019" spans="1:5" x14ac:dyDescent="0.35">
      <c r="A2019" t="str">
        <f t="shared" si="73"/>
        <v>C:/Users/WThaman/PycharmProjects/usgs/dist/res.volume.1943.lcragage\tk\ttk</v>
      </c>
      <c r="B2019" t="str">
        <f>HYPERLINK("C:/Users/WThaman/PycharmProjects/usgs/dist/res.volume.1943.lcragage\tk\ttk\spinbox.tcl", "spinbox.tcl")</f>
        <v>spinbox.tcl</v>
      </c>
      <c r="C2019" t="s">
        <v>35</v>
      </c>
      <c r="D2019">
        <v>4255</v>
      </c>
      <c r="E2019" t="s">
        <v>67</v>
      </c>
    </row>
    <row r="2020" spans="1:5" x14ac:dyDescent="0.35">
      <c r="A2020" t="str">
        <f t="shared" si="73"/>
        <v>C:/Users/WThaman/PycharmProjects/usgs/dist/res.volume.1943.lcragage\tk\ttk</v>
      </c>
      <c r="B2020" t="str">
        <f>HYPERLINK("C:/Users/WThaman/PycharmProjects/usgs/dist/res.volume.1943.lcragage\tk\ttk\treeview.tcl", "treeview.tcl")</f>
        <v>treeview.tcl</v>
      </c>
      <c r="C2020" t="s">
        <v>35</v>
      </c>
      <c r="D2020">
        <v>8859</v>
      </c>
      <c r="E2020" t="s">
        <v>67</v>
      </c>
    </row>
    <row r="2021" spans="1:5" x14ac:dyDescent="0.35">
      <c r="A2021" t="str">
        <f t="shared" si="73"/>
        <v>C:/Users/WThaman/PycharmProjects/usgs/dist/res.volume.1943.lcragage\tk\ttk</v>
      </c>
      <c r="B2021" t="str">
        <f>HYPERLINK("C:/Users/WThaman/PycharmProjects/usgs/dist/res.volume.1943.lcragage\tk\ttk\ttk.tcl", "ttk.tcl")</f>
        <v>ttk.tcl</v>
      </c>
      <c r="C2021" t="s">
        <v>35</v>
      </c>
      <c r="D2021">
        <v>4546</v>
      </c>
      <c r="E2021" t="s">
        <v>67</v>
      </c>
    </row>
    <row r="2022" spans="1:5" x14ac:dyDescent="0.35">
      <c r="A2022" t="str">
        <f t="shared" si="73"/>
        <v>C:/Users/WThaman/PycharmProjects/usgs/dist/res.volume.1943.lcragage\tk\ttk</v>
      </c>
      <c r="B2022" t="str">
        <f>HYPERLINK("C:/Users/WThaman/PycharmProjects/usgs/dist/res.volume.1943.lcragage\tk\ttk\utils.tcl", "utils.tcl")</f>
        <v>utils.tcl</v>
      </c>
      <c r="C2022" t="s">
        <v>35</v>
      </c>
      <c r="D2022">
        <v>8562</v>
      </c>
      <c r="E2022" t="s">
        <v>67</v>
      </c>
    </row>
    <row r="2023" spans="1:5" x14ac:dyDescent="0.35">
      <c r="A2023" t="str">
        <f t="shared" si="73"/>
        <v>C:/Users/WThaman/PycharmProjects/usgs/dist/res.volume.1943.lcragage\tk\ttk</v>
      </c>
      <c r="B2023" t="str">
        <f>HYPERLINK("C:/Users/WThaman/PycharmProjects/usgs/dist/res.volume.1943.lcragage\tk\ttk\vistaTheme.tcl", "vistaTheme.tcl")</f>
        <v>vistaTheme.tcl</v>
      </c>
      <c r="C2023" t="s">
        <v>35</v>
      </c>
      <c r="D2023">
        <v>9349</v>
      </c>
      <c r="E2023" t="s">
        <v>67</v>
      </c>
    </row>
    <row r="2024" spans="1:5" x14ac:dyDescent="0.35">
      <c r="A2024" t="str">
        <f t="shared" si="73"/>
        <v>C:/Users/WThaman/PycharmProjects/usgs/dist/res.volume.1943.lcragage\tk\ttk</v>
      </c>
      <c r="B2024" t="str">
        <f>HYPERLINK("C:/Users/WThaman/PycharmProjects/usgs/dist/res.volume.1943.lcragage\tk\ttk\winTheme.tcl", "winTheme.tcl")</f>
        <v>winTheme.tcl</v>
      </c>
      <c r="C2024" t="s">
        <v>35</v>
      </c>
      <c r="D2024">
        <v>2643</v>
      </c>
      <c r="E2024" t="s">
        <v>67</v>
      </c>
    </row>
    <row r="2025" spans="1:5" x14ac:dyDescent="0.35">
      <c r="A2025" t="str">
        <f t="shared" si="73"/>
        <v>C:/Users/WThaman/PycharmProjects/usgs/dist/res.volume.1943.lcragage\tk\ttk</v>
      </c>
      <c r="B2025" t="str">
        <f>HYPERLINK("C:/Users/WThaman/PycharmProjects/usgs/dist/res.volume.1943.lcragage\tk\ttk\xpTheme.tcl", "xpTheme.tcl")</f>
        <v>xpTheme.tcl</v>
      </c>
      <c r="C2025" t="s">
        <v>35</v>
      </c>
      <c r="D2025">
        <v>1920</v>
      </c>
      <c r="E2025" t="s">
        <v>67</v>
      </c>
    </row>
    <row r="2026" spans="1:5" x14ac:dyDescent="0.35">
      <c r="A2026" t="str">
        <f>HYPERLINK("C:/Users/WThaman/PycharmProjects/usgs/dist/res.volume.1943.lcragage\zmq")</f>
        <v>C:/Users/WThaman/PycharmProjects/usgs/dist/res.volume.1943.lcragage\zmq</v>
      </c>
      <c r="B2026" t="str">
        <f>HYPERLINK("C:/Users/WThaman/PycharmProjects/usgs/dist/res.volume.1943.lcragage\zmq\libzmq.cp36-win32.pyd", "libzmq.cp36-win32.pyd")</f>
        <v>libzmq.cp36-win32.pyd</v>
      </c>
      <c r="C2026" t="s">
        <v>8</v>
      </c>
      <c r="D2026">
        <v>334848</v>
      </c>
      <c r="E2026" t="s">
        <v>42</v>
      </c>
    </row>
  </sheetData>
  <autoFilter ref="A1:F1">
    <sortState ref="A2:F202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Thaman, Bill</dc:creator>
  <cp:lastModifiedBy>Thaman, William</cp:lastModifiedBy>
  <dcterms:created xsi:type="dcterms:W3CDTF">2018-07-11T14:47:43Z</dcterms:created>
  <dcterms:modified xsi:type="dcterms:W3CDTF">2018-10-31T13:23:23Z</dcterms:modified>
</cp:coreProperties>
</file>