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6FF74C0C-A24D-4C18-9B27-1174D5A7E3BB}" xr6:coauthVersionLast="47" xr6:coauthVersionMax="47" xr10:uidLastSave="{00000000-0000-0000-0000-000000000000}"/>
  <bookViews>
    <workbookView xWindow="-120" yWindow="330" windowWidth="29040" windowHeight="15990" activeTab="1" xr2:uid="{00000000-000D-0000-FFFF-FFFF00000000}"/>
  </bookViews>
  <sheets>
    <sheet name="1.1" sheetId="1" r:id="rId1"/>
    <sheet name="1.2" sheetId="3" r:id="rId2"/>
    <sheet name="1.3" sheetId="2" r:id="rId3"/>
  </sheets>
  <definedNames>
    <definedName name="_Hlk82175809" localSheetId="2">'1.3'!$A$2</definedName>
    <definedName name="solver_adj" localSheetId="0" hidden="1">'1.1'!$B$26,'1.1'!$B$27</definedName>
    <definedName name="solver_adj" localSheetId="1" hidden="1">'1.2'!$G$33:$G$35</definedName>
    <definedName name="solver_adj" localSheetId="2" hidden="1">'1.3'!$B$37:$E$39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'1.1'!$B$26</definedName>
    <definedName name="solver_lhs1" localSheetId="1" hidden="1">'1.2'!$B$38</definedName>
    <definedName name="solver_lhs1" localSheetId="2" hidden="1">'1.3'!$B$37</definedName>
    <definedName name="solver_lhs10" localSheetId="2" hidden="1">'1.3'!$B$49</definedName>
    <definedName name="solver_lhs11" localSheetId="2" hidden="1">'1.3'!$C$37</definedName>
    <definedName name="solver_lhs12" localSheetId="2" hidden="1">'1.3'!$C$38</definedName>
    <definedName name="solver_lhs13" localSheetId="2" hidden="1">'1.3'!$C$39</definedName>
    <definedName name="solver_lhs14" localSheetId="2" hidden="1">'1.3'!$D$37</definedName>
    <definedName name="solver_lhs15" localSheetId="2" hidden="1">'1.3'!$D$38</definedName>
    <definedName name="solver_lhs16" localSheetId="2" hidden="1">'1.3'!$D$39</definedName>
    <definedName name="solver_lhs17" localSheetId="2" hidden="1">'1.3'!$E$37</definedName>
    <definedName name="solver_lhs18" localSheetId="2" hidden="1">'1.3'!$E$38</definedName>
    <definedName name="solver_lhs19" localSheetId="2" hidden="1">'1.3'!$E$39</definedName>
    <definedName name="solver_lhs2" localSheetId="0" hidden="1">'1.1'!$B$27</definedName>
    <definedName name="solver_lhs2" localSheetId="1" hidden="1">'1.2'!$B$44</definedName>
    <definedName name="solver_lhs2" localSheetId="2" hidden="1">'1.3'!$B$38</definedName>
    <definedName name="solver_lhs3" localSheetId="0" hidden="1">'1.1'!$B$31</definedName>
    <definedName name="solver_lhs3" localSheetId="1" hidden="1">'1.2'!$G$33</definedName>
    <definedName name="solver_lhs3" localSheetId="2" hidden="1">'1.3'!$B$39</definedName>
    <definedName name="solver_lhs4" localSheetId="0" hidden="1">'1.1'!$B$32</definedName>
    <definedName name="solver_lhs4" localSheetId="1" hidden="1">'1.2'!$G$34</definedName>
    <definedName name="solver_lhs4" localSheetId="2" hidden="1">'1.3'!$B$43</definedName>
    <definedName name="solver_lhs5" localSheetId="0" hidden="1">'1.1'!$B$33</definedName>
    <definedName name="solver_lhs5" localSheetId="1" hidden="1">'1.2'!$G$35</definedName>
    <definedName name="solver_lhs5" localSheetId="2" hidden="1">'1.3'!$B$44</definedName>
    <definedName name="solver_lhs6" localSheetId="2" hidden="1">'1.3'!$B$45</definedName>
    <definedName name="solver_lhs7" localSheetId="2" hidden="1">'1.3'!$B$46</definedName>
    <definedName name="solver_lhs8" localSheetId="2" hidden="1">'1.3'!$B$47</definedName>
    <definedName name="solver_lhs9" localSheetId="2" hidden="1">'1.3'!$B$48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5</definedName>
    <definedName name="solver_num" localSheetId="2" hidden="1">19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'1.1'!$B$35</definedName>
    <definedName name="solver_opt" localSheetId="1" hidden="1">'1.2'!$G$36</definedName>
    <definedName name="solver_opt" localSheetId="2" hidden="1">'1.3'!$B$41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1" localSheetId="0" hidden="1">4</definedName>
    <definedName name="solver_rel1" localSheetId="1" hidden="1">2</definedName>
    <definedName name="solver_rel1" localSheetId="2" hidden="1">4</definedName>
    <definedName name="solver_rel10" localSheetId="2" hidden="1">2</definedName>
    <definedName name="solver_rel11" localSheetId="2" hidden="1">4</definedName>
    <definedName name="solver_rel12" localSheetId="2" hidden="1">4</definedName>
    <definedName name="solver_rel13" localSheetId="2" hidden="1">4</definedName>
    <definedName name="solver_rel14" localSheetId="2" hidden="1">4</definedName>
    <definedName name="solver_rel15" localSheetId="2" hidden="1">4</definedName>
    <definedName name="solver_rel16" localSheetId="2" hidden="1">4</definedName>
    <definedName name="solver_rel17" localSheetId="2" hidden="1">4</definedName>
    <definedName name="solver_rel18" localSheetId="2" hidden="1">4</definedName>
    <definedName name="solver_rel19" localSheetId="2" hidden="1">4</definedName>
    <definedName name="solver_rel2" localSheetId="0" hidden="1">4</definedName>
    <definedName name="solver_rel2" localSheetId="1" hidden="1">1</definedName>
    <definedName name="solver_rel2" localSheetId="2" hidden="1">4</definedName>
    <definedName name="solver_rel3" localSheetId="0" hidden="1">1</definedName>
    <definedName name="solver_rel3" localSheetId="1" hidden="1">1</definedName>
    <definedName name="solver_rel3" localSheetId="2" hidden="1">4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6" localSheetId="2" hidden="1">1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0" hidden="1">"целое"</definedName>
    <definedName name="solver_rhs1" localSheetId="1" hidden="1">'1.2'!$D$37</definedName>
    <definedName name="solver_rhs1" localSheetId="2" hidden="1">"целое"</definedName>
    <definedName name="solver_rhs10" localSheetId="2" hidden="1">'1.3'!$D$49</definedName>
    <definedName name="solver_rhs11" localSheetId="2" hidden="1">"целое"</definedName>
    <definedName name="solver_rhs12" localSheetId="2" hidden="1">"целое"</definedName>
    <definedName name="solver_rhs13" localSheetId="2" hidden="1">"целое"</definedName>
    <definedName name="solver_rhs14" localSheetId="2" hidden="1">"целое"</definedName>
    <definedName name="solver_rhs15" localSheetId="2" hidden="1">"целое"</definedName>
    <definedName name="solver_rhs16" localSheetId="2" hidden="1">"целое"</definedName>
    <definedName name="solver_rhs17" localSheetId="2" hidden="1">"целое"</definedName>
    <definedName name="solver_rhs18" localSheetId="2" hidden="1">"целое"</definedName>
    <definedName name="solver_rhs19" localSheetId="2" hidden="1">"целое"</definedName>
    <definedName name="solver_rhs2" localSheetId="0" hidden="1">"целое"</definedName>
    <definedName name="solver_rhs2" localSheetId="1" hidden="1">'1.2'!$D$43</definedName>
    <definedName name="solver_rhs2" localSheetId="2" hidden="1">"целое"</definedName>
    <definedName name="solver_rhs3" localSheetId="0" hidden="1">'1.1'!$C$31</definedName>
    <definedName name="solver_rhs3" localSheetId="1" hidden="1">'1.2'!$D$28</definedName>
    <definedName name="solver_rhs3" localSheetId="2" hidden="1">"целое"</definedName>
    <definedName name="solver_rhs4" localSheetId="0" hidden="1">'1.1'!$C$32</definedName>
    <definedName name="solver_rhs4" localSheetId="1" hidden="1">'1.2'!$D$29</definedName>
    <definedName name="solver_rhs4" localSheetId="2" hidden="1">'1.3'!$D$43</definedName>
    <definedName name="solver_rhs5" localSheetId="0" hidden="1">'1.1'!$C$33</definedName>
    <definedName name="solver_rhs5" localSheetId="1" hidden="1">'1.2'!$D$30</definedName>
    <definedName name="solver_rhs5" localSheetId="2" hidden="1">'1.3'!$D$44</definedName>
    <definedName name="solver_rhs6" localSheetId="2" hidden="1">'1.3'!$D$45</definedName>
    <definedName name="solver_rhs7" localSheetId="2" hidden="1">'1.3'!$D$46</definedName>
    <definedName name="solver_rhs8" localSheetId="2" hidden="1">'1.3'!$D$47</definedName>
    <definedName name="solver_rhs9" localSheetId="2" hidden="1">'1.3'!$D$48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" l="1"/>
  <c r="B44" i="3"/>
  <c r="C42" i="3"/>
  <c r="C41" i="3"/>
  <c r="C40" i="3"/>
  <c r="B38" i="3"/>
  <c r="J35" i="3"/>
  <c r="J34" i="3"/>
  <c r="J33" i="3"/>
  <c r="B33" i="3"/>
  <c r="O5" i="3"/>
  <c r="O4" i="3"/>
  <c r="O3" i="3"/>
  <c r="B49" i="2"/>
  <c r="B48" i="2"/>
  <c r="B47" i="2"/>
  <c r="B46" i="2"/>
  <c r="B45" i="2"/>
  <c r="B44" i="2"/>
  <c r="B43" i="2"/>
  <c r="B41" i="2"/>
  <c r="B29" i="1"/>
  <c r="B35" i="1"/>
  <c r="B33" i="1"/>
  <c r="B32" i="1"/>
  <c r="B31" i="1"/>
</calcChain>
</file>

<file path=xl/sharedStrings.xml><?xml version="1.0" encoding="utf-8"?>
<sst xmlns="http://schemas.openxmlformats.org/spreadsheetml/2006/main" count="118" uniqueCount="91">
  <si>
    <t>I деталь</t>
  </si>
  <si>
    <t>II деталь</t>
  </si>
  <si>
    <t>III деталь</t>
  </si>
  <si>
    <t>IV деталь</t>
  </si>
  <si>
    <t>Витязь</t>
  </si>
  <si>
    <t>Рекорд</t>
  </si>
  <si>
    <t>Y - производство телевизора Рукорд</t>
  </si>
  <si>
    <t>X - производство телевизора Витязь</t>
  </si>
  <si>
    <t>Суммарная прибыль - 3*X + 2*Y (Функция цели)</t>
  </si>
  <si>
    <t>I &gt;= 120</t>
  </si>
  <si>
    <t>II &lt;= 100</t>
  </si>
  <si>
    <t>III &lt;= 133</t>
  </si>
  <si>
    <t>IV &lt;= 222</t>
  </si>
  <si>
    <t>Задача 1</t>
  </si>
  <si>
    <t>Витязь 66, Рекорд 30. Прибыль 258</t>
  </si>
  <si>
    <t>Сколько телевизоров и какого вида нужно производить, чтобы прибыль была наибольшей?</t>
  </si>
  <si>
    <t>Решение:</t>
  </si>
  <si>
    <t>X &gt;= 0</t>
  </si>
  <si>
    <t>Y &gt;= 0</t>
  </si>
  <si>
    <t>X * 4 (I) + Y * 3 (I) &gt;= 120</t>
  </si>
  <si>
    <t>X * 0 (II) + Y * 2 (II) &lt;= 100</t>
  </si>
  <si>
    <t>X * 2 (III) + Y * 0 (III) &lt;= 133</t>
  </si>
  <si>
    <t>X * 2 (IV) + Y * 3 (IV) &lt;= 222</t>
  </si>
  <si>
    <t>Суммарная прибыль</t>
  </si>
  <si>
    <t>Ограничения</t>
  </si>
  <si>
    <t>Целевая функция</t>
  </si>
  <si>
    <t xml:space="preserve">       Строительство №</t>
  </si>
  <si>
    <t>Завод №</t>
  </si>
  <si>
    <t>Составьте математическую модель задачи. Получите ответ поиском решения.</t>
  </si>
  <si>
    <t>В течение каждого квартала на четырех строительствах требуется соответственно 5, 10, 20 и 15 вагонов материалов. Возможности</t>
  </si>
  <si>
    <t>Определите такой план перевозок, при котором стоимость последних была бы минимальна.</t>
  </si>
  <si>
    <t>Стоимость перевозки одного вагона приведена в таблице.</t>
  </si>
  <si>
    <t>Математическая модель:</t>
  </si>
  <si>
    <t>различных заводов по производству строительных материалов соответственно равны 10, 15 и 25 вагонам в квартал.</t>
  </si>
  <si>
    <t>Ограничения:</t>
  </si>
  <si>
    <t>Целевая функция:</t>
  </si>
  <si>
    <t>Условие задачи:</t>
  </si>
  <si>
    <t>x11 + x21 + x31 + x41 &lt;= 10</t>
  </si>
  <si>
    <t>x12 + x22 + x32 + x42 &lt;= 15</t>
  </si>
  <si>
    <t>x13 + x23 + x33 + x43 &lt;= 25</t>
  </si>
  <si>
    <t>x11 + x12 + x13 = 5</t>
  </si>
  <si>
    <t>x21 + x22 + x23 = 10</t>
  </si>
  <si>
    <t>x31 + x32 + x33 = 20</t>
  </si>
  <si>
    <t>x41 + x42 + x43= 15</t>
  </si>
  <si>
    <t>Завод № / Строительство №</t>
  </si>
  <si>
    <t>L = 8*x11 + 4*x12 + 1*x13 + 3*x21 + 1*x22 + 9*x23 + 5*x31 + 6*x32 + 4*x33 + 2*x41 + 7*x42 + 3*x43 -- min</t>
  </si>
  <si>
    <t>&lt;=</t>
  </si>
  <si>
    <t>=</t>
  </si>
  <si>
    <t>Задача 3</t>
  </si>
  <si>
    <t>Затраты 140</t>
  </si>
  <si>
    <t>х11 - количество товара, перевозимое строительству №1 с завода №1</t>
  </si>
  <si>
    <t>х12 - количество товара, перевозимое строительству №1 с завода №2</t>
  </si>
  <si>
    <t>х13 - количество товара, перевозимое строительству №1 с завода №3</t>
  </si>
  <si>
    <t>х21 - количество товара, перевозимое строительству №2 с завода №1</t>
  </si>
  <si>
    <t>х22 - количество товара, перевозимое строительству №2 с завода №2</t>
  </si>
  <si>
    <t>х23 - количество товара, перевозимое строительству №2 с завода №3</t>
  </si>
  <si>
    <t>х31 - количество товара, перевозимое строительству №3 с завода №1</t>
  </si>
  <si>
    <t>х32 - количество товара, перевозимое строительству №3 с завода №2</t>
  </si>
  <si>
    <t>х33 - количество товара, перевозимое строительству №3 с завода №3</t>
  </si>
  <si>
    <t>х41 - количество товара, перевозимое строительству №4 с завода №1</t>
  </si>
  <si>
    <t>х42 - количество товара, перевозимое строительству №4 с завода №2</t>
  </si>
  <si>
    <t>х43 - количество товара, перевозимое строительству №4 с завода №3</t>
  </si>
  <si>
    <t>Запасы</t>
  </si>
  <si>
    <t>Производительность</t>
  </si>
  <si>
    <t>Транспорт за смену</t>
  </si>
  <si>
    <t>Карьер 1</t>
  </si>
  <si>
    <t>Карьер 2</t>
  </si>
  <si>
    <t>Карьер 3</t>
  </si>
  <si>
    <t>Лимит машино-смен</t>
  </si>
  <si>
    <t>Общий объем материалов</t>
  </si>
  <si>
    <t>x1 - количество материлов из карьера 1</t>
  </si>
  <si>
    <t>x2 - количество материлов из карьера 2</t>
  </si>
  <si>
    <t>x3 - количество материлов из карьера 3</t>
  </si>
  <si>
    <t>L =  1000*x1 + 1350*x2 + 1700*x3 -- min</t>
  </si>
  <si>
    <t>Запасов в карьерах</t>
  </si>
  <si>
    <t>x1</t>
  </si>
  <si>
    <t>x2</t>
  </si>
  <si>
    <t>x3</t>
  </si>
  <si>
    <t>На производительность экскаваторы</t>
  </si>
  <si>
    <t>x1/0,025 + x2/0,025 + x3/0,05</t>
  </si>
  <si>
    <t>Вывозим из карьера 1</t>
  </si>
  <si>
    <t>Вывозим из карьера 2</t>
  </si>
  <si>
    <t>Вывозим из карьера 3</t>
  </si>
  <si>
    <t xml:space="preserve">L = </t>
  </si>
  <si>
    <t>Затраты</t>
  </si>
  <si>
    <t>На объем материалов</t>
  </si>
  <si>
    <t>x1 + x2 + x3</t>
  </si>
  <si>
    <t>По лимиту машино-смен погрузки</t>
  </si>
  <si>
    <t>10000/250</t>
  </si>
  <si>
    <t>10000/500</t>
  </si>
  <si>
    <t>40*x1 + 40*x2 + 20*x3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</si>
</sst>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 vertical="top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Border="1"/>
    <xf numFmtId="0" fontId="8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65881</xdr:colOff>
      <xdr:row>16</xdr:row>
      <xdr:rowOff>37714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749122-C3D1-43E8-B0A3-CD06AF37A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2381" cy="3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1</xdr:row>
      <xdr:rowOff>123825</xdr:rowOff>
    </xdr:from>
    <xdr:to>
      <xdr:col>8</xdr:col>
      <xdr:colOff>656911</xdr:colOff>
      <xdr:row>4</xdr:row>
      <xdr:rowOff>114230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A0FFC9-3419-4BC2-A7EA-978CDE3CC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300" y="314325"/>
          <a:ext cx="2514286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342900</xdr:colOff>
          <xdr:row>6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opLeftCell="A19" workbookViewId="0">
      <selection activeCell="B43" sqref="B43"/>
    </sheetView>
  </sheetViews>
  <sheetFormatPr defaultRowHeight="15" x14ac:dyDescent="0.25"/>
  <cols>
    <col min="1" max="1" width="33" customWidth="1"/>
    <col min="2" max="2" width="21.85546875" customWidth="1"/>
  </cols>
  <sheetData>
    <row r="1" spans="1:9" ht="48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I1" s="7" t="s">
        <v>13</v>
      </c>
    </row>
    <row r="2" spans="1:9" ht="16.5" thickBot="1" x14ac:dyDescent="0.3">
      <c r="A2" s="3" t="s">
        <v>4</v>
      </c>
      <c r="B2" s="4">
        <v>4</v>
      </c>
      <c r="C2" s="9">
        <v>0</v>
      </c>
      <c r="D2" s="4">
        <v>2</v>
      </c>
      <c r="E2" s="4">
        <v>2</v>
      </c>
      <c r="I2" s="8" t="s">
        <v>14</v>
      </c>
    </row>
    <row r="3" spans="1:9" ht="16.5" thickBot="1" x14ac:dyDescent="0.3">
      <c r="A3" s="3" t="s">
        <v>5</v>
      </c>
      <c r="B3" s="4">
        <v>3</v>
      </c>
      <c r="C3" s="4">
        <v>2</v>
      </c>
      <c r="D3" s="9">
        <v>0</v>
      </c>
      <c r="E3" s="4">
        <v>3</v>
      </c>
    </row>
    <row r="5" spans="1:9" ht="15.75" x14ac:dyDescent="0.25">
      <c r="A5" s="5" t="s">
        <v>7</v>
      </c>
    </row>
    <row r="6" spans="1:9" ht="18.75" customHeight="1" x14ac:dyDescent="0.25">
      <c r="A6" s="6" t="s">
        <v>6</v>
      </c>
    </row>
    <row r="7" spans="1:9" x14ac:dyDescent="0.25">
      <c r="A7" t="s">
        <v>8</v>
      </c>
    </row>
    <row r="8" spans="1:9" x14ac:dyDescent="0.25">
      <c r="A8" s="12" t="s">
        <v>9</v>
      </c>
    </row>
    <row r="9" spans="1:9" x14ac:dyDescent="0.25">
      <c r="A9" s="10" t="s">
        <v>10</v>
      </c>
    </row>
    <row r="10" spans="1:9" x14ac:dyDescent="0.25">
      <c r="A10" s="11" t="s">
        <v>11</v>
      </c>
    </row>
    <row r="11" spans="1:9" x14ac:dyDescent="0.25">
      <c r="A11" s="11" t="s">
        <v>12</v>
      </c>
    </row>
    <row r="12" spans="1:9" x14ac:dyDescent="0.25">
      <c r="A12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A16" t="s">
        <v>18</v>
      </c>
    </row>
    <row r="18" spans="1:3" x14ac:dyDescent="0.25">
      <c r="A18" t="s">
        <v>19</v>
      </c>
    </row>
    <row r="19" spans="1:3" x14ac:dyDescent="0.25">
      <c r="A19" s="13" t="s">
        <v>20</v>
      </c>
    </row>
    <row r="20" spans="1:3" x14ac:dyDescent="0.25">
      <c r="A20" s="13" t="s">
        <v>21</v>
      </c>
    </row>
    <row r="21" spans="1:3" x14ac:dyDescent="0.25">
      <c r="A21" s="13" t="s">
        <v>22</v>
      </c>
    </row>
    <row r="26" spans="1:3" x14ac:dyDescent="0.25">
      <c r="A26" t="s">
        <v>4</v>
      </c>
      <c r="B26">
        <v>66</v>
      </c>
    </row>
    <row r="27" spans="1:3" x14ac:dyDescent="0.25">
      <c r="A27" t="s">
        <v>5</v>
      </c>
      <c r="B27">
        <v>30</v>
      </c>
    </row>
    <row r="29" spans="1:3" x14ac:dyDescent="0.25">
      <c r="A29" t="s">
        <v>23</v>
      </c>
      <c r="B29">
        <f xml:space="preserve"> 3*INT(B26)+2*INT(B27)</f>
        <v>258</v>
      </c>
    </row>
    <row r="31" spans="1:3" x14ac:dyDescent="0.25">
      <c r="A31" t="s">
        <v>24</v>
      </c>
      <c r="B31">
        <f>B26*0 +B27*2</f>
        <v>60</v>
      </c>
      <c r="C31">
        <v>100</v>
      </c>
    </row>
    <row r="32" spans="1:3" x14ac:dyDescent="0.25">
      <c r="B32">
        <f>B26*2 +B27*0</f>
        <v>132</v>
      </c>
      <c r="C32">
        <v>133</v>
      </c>
    </row>
    <row r="33" spans="1:3" x14ac:dyDescent="0.25">
      <c r="B33">
        <f>B26*2 + B27*3</f>
        <v>222</v>
      </c>
      <c r="C33">
        <v>222</v>
      </c>
    </row>
    <row r="35" spans="1:3" x14ac:dyDescent="0.25">
      <c r="A35" t="s">
        <v>25</v>
      </c>
      <c r="B35">
        <f xml:space="preserve"> 3 * B26 + 2 * B27</f>
        <v>258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457C-E674-4466-BABC-931F84F34EB9}">
  <dimension ref="A2:O44"/>
  <sheetViews>
    <sheetView tabSelected="1" topLeftCell="A10" workbookViewId="0">
      <selection activeCell="E38" sqref="E38"/>
    </sheetView>
  </sheetViews>
  <sheetFormatPr defaultRowHeight="15" x14ac:dyDescent="0.25"/>
  <cols>
    <col min="1" max="1" width="38.85546875" customWidth="1"/>
    <col min="2" max="2" width="28" customWidth="1"/>
    <col min="7" max="7" width="14.140625" customWidth="1"/>
    <col min="9" max="9" width="26.85546875" customWidth="1"/>
    <col min="12" max="12" width="26" customWidth="1"/>
    <col min="14" max="14" width="21.140625" customWidth="1"/>
    <col min="15" max="15" width="18.5703125" customWidth="1"/>
  </cols>
  <sheetData>
    <row r="2" spans="12:15" x14ac:dyDescent="0.25">
      <c r="L2" s="17"/>
      <c r="M2" s="17" t="s">
        <v>62</v>
      </c>
      <c r="N2" s="17" t="s">
        <v>63</v>
      </c>
      <c r="O2" s="17" t="s">
        <v>64</v>
      </c>
    </row>
    <row r="3" spans="12:15" x14ac:dyDescent="0.25">
      <c r="L3" s="17" t="s">
        <v>65</v>
      </c>
      <c r="M3" s="17">
        <v>0.8</v>
      </c>
      <c r="N3" s="17">
        <v>0.25</v>
      </c>
      <c r="O3" s="17">
        <f>1/1000</f>
        <v>1E-3</v>
      </c>
    </row>
    <row r="4" spans="12:15" x14ac:dyDescent="0.25">
      <c r="L4" s="17" t="s">
        <v>66</v>
      </c>
      <c r="M4" s="17">
        <v>0.9</v>
      </c>
      <c r="N4" s="17">
        <v>0.25</v>
      </c>
      <c r="O4" s="17">
        <f>1/1350</f>
        <v>7.407407407407407E-4</v>
      </c>
    </row>
    <row r="5" spans="12:15" x14ac:dyDescent="0.25">
      <c r="L5" s="17" t="s">
        <v>67</v>
      </c>
      <c r="M5" s="17">
        <v>1</v>
      </c>
      <c r="N5" s="17">
        <v>0.5</v>
      </c>
      <c r="O5" s="17">
        <f>1/1700</f>
        <v>5.8823529411764701E-4</v>
      </c>
    </row>
    <row r="8" spans="12:15" x14ac:dyDescent="0.25">
      <c r="L8" s="20" t="s">
        <v>68</v>
      </c>
      <c r="M8" s="17">
        <v>60</v>
      </c>
    </row>
    <row r="9" spans="12:15" x14ac:dyDescent="0.25">
      <c r="L9" t="s">
        <v>69</v>
      </c>
      <c r="M9" s="17">
        <v>2</v>
      </c>
    </row>
    <row r="19" spans="1:4" x14ac:dyDescent="0.25">
      <c r="A19" s="21" t="s">
        <v>32</v>
      </c>
      <c r="B19" t="s">
        <v>46</v>
      </c>
    </row>
    <row r="20" spans="1:4" x14ac:dyDescent="0.25">
      <c r="A20" t="s">
        <v>70</v>
      </c>
    </row>
    <row r="21" spans="1:4" x14ac:dyDescent="0.25">
      <c r="A21" t="s">
        <v>71</v>
      </c>
    </row>
    <row r="22" spans="1:4" x14ac:dyDescent="0.25">
      <c r="A22" t="s">
        <v>72</v>
      </c>
    </row>
    <row r="24" spans="1:4" x14ac:dyDescent="0.25">
      <c r="A24" s="21" t="s">
        <v>35</v>
      </c>
    </row>
    <row r="25" spans="1:4" x14ac:dyDescent="0.25">
      <c r="A25" t="s">
        <v>73</v>
      </c>
    </row>
    <row r="26" spans="1:4" ht="15.75" x14ac:dyDescent="0.25">
      <c r="A26" s="24"/>
    </row>
    <row r="27" spans="1:4" x14ac:dyDescent="0.25">
      <c r="A27" s="21" t="s">
        <v>34</v>
      </c>
    </row>
    <row r="28" spans="1:4" x14ac:dyDescent="0.25">
      <c r="A28" t="s">
        <v>74</v>
      </c>
      <c r="B28" s="17" t="s">
        <v>75</v>
      </c>
      <c r="C28" s="17" t="s">
        <v>46</v>
      </c>
      <c r="D28" s="17">
        <v>0.8</v>
      </c>
    </row>
    <row r="29" spans="1:4" x14ac:dyDescent="0.25">
      <c r="B29" s="17" t="s">
        <v>76</v>
      </c>
      <c r="C29" s="17" t="s">
        <v>46</v>
      </c>
      <c r="D29" s="17">
        <v>0.9</v>
      </c>
    </row>
    <row r="30" spans="1:4" x14ac:dyDescent="0.25">
      <c r="B30" s="17" t="s">
        <v>77</v>
      </c>
      <c r="C30" s="17" t="s">
        <v>46</v>
      </c>
      <c r="D30" s="17">
        <v>1</v>
      </c>
    </row>
    <row r="31" spans="1:4" x14ac:dyDescent="0.25">
      <c r="B31" s="17"/>
      <c r="C31" s="17"/>
      <c r="D31" s="17"/>
    </row>
    <row r="32" spans="1:4" x14ac:dyDescent="0.25">
      <c r="A32" t="s">
        <v>78</v>
      </c>
      <c r="B32" s="17" t="s">
        <v>79</v>
      </c>
      <c r="C32" s="17" t="s">
        <v>46</v>
      </c>
      <c r="D32" s="17">
        <v>60</v>
      </c>
    </row>
    <row r="33" spans="1:10" x14ac:dyDescent="0.25">
      <c r="B33" s="17">
        <f>G33/0.025+G34/0.025+G35/0.05</f>
        <v>59.999999999999986</v>
      </c>
      <c r="C33" s="17"/>
      <c r="D33" s="17"/>
      <c r="F33" t="s">
        <v>75</v>
      </c>
      <c r="G33">
        <v>0.8</v>
      </c>
      <c r="I33" s="25" t="s">
        <v>80</v>
      </c>
      <c r="J33" s="26">
        <f>G33*10000</f>
        <v>8000</v>
      </c>
    </row>
    <row r="34" spans="1:10" x14ac:dyDescent="0.25">
      <c r="B34" s="17"/>
      <c r="C34" s="17"/>
      <c r="D34" s="17"/>
      <c r="F34" t="s">
        <v>76</v>
      </c>
      <c r="G34">
        <v>0.19999999999999973</v>
      </c>
      <c r="I34" s="27" t="s">
        <v>81</v>
      </c>
      <c r="J34" s="28">
        <f>G34*10000</f>
        <v>1999.9999999999973</v>
      </c>
    </row>
    <row r="35" spans="1:10" x14ac:dyDescent="0.25">
      <c r="B35" s="17"/>
      <c r="C35" s="17"/>
      <c r="D35" s="17"/>
      <c r="F35" t="s">
        <v>77</v>
      </c>
      <c r="G35">
        <v>1</v>
      </c>
      <c r="I35" s="27" t="s">
        <v>82</v>
      </c>
      <c r="J35" s="28">
        <f>G35*10000</f>
        <v>10000</v>
      </c>
    </row>
    <row r="36" spans="1:10" x14ac:dyDescent="0.25">
      <c r="B36" s="17"/>
      <c r="C36" s="17"/>
      <c r="D36" s="17"/>
      <c r="F36" t="s">
        <v>83</v>
      </c>
      <c r="G36">
        <f>1000*G33+1350*G34+1700*G35</f>
        <v>2769.9999999999995</v>
      </c>
      <c r="I36" s="29" t="s">
        <v>84</v>
      </c>
      <c r="J36" s="30">
        <v>2770</v>
      </c>
    </row>
    <row r="37" spans="1:10" x14ac:dyDescent="0.25">
      <c r="A37" t="s">
        <v>85</v>
      </c>
      <c r="B37" s="17" t="s">
        <v>86</v>
      </c>
      <c r="C37" s="17" t="s">
        <v>47</v>
      </c>
      <c r="D37" s="17">
        <v>2</v>
      </c>
    </row>
    <row r="38" spans="1:10" x14ac:dyDescent="0.25">
      <c r="B38" s="17">
        <f>G33+G34+G35</f>
        <v>1.9999999999999998</v>
      </c>
      <c r="C38" s="17"/>
      <c r="D38" s="17"/>
    </row>
    <row r="39" spans="1:10" x14ac:dyDescent="0.25">
      <c r="A39" t="s">
        <v>87</v>
      </c>
      <c r="B39" s="17"/>
      <c r="C39" s="17"/>
      <c r="D39" s="17"/>
    </row>
    <row r="40" spans="1:10" x14ac:dyDescent="0.25">
      <c r="A40" t="s">
        <v>75</v>
      </c>
      <c r="B40" s="17" t="s">
        <v>88</v>
      </c>
      <c r="C40" s="17">
        <f>10000/250</f>
        <v>40</v>
      </c>
      <c r="D40" s="17"/>
    </row>
    <row r="41" spans="1:10" x14ac:dyDescent="0.25">
      <c r="A41" t="s">
        <v>76</v>
      </c>
      <c r="B41" s="17" t="s">
        <v>88</v>
      </c>
      <c r="C41" s="17">
        <f>10000/250</f>
        <v>40</v>
      </c>
      <c r="D41" s="17"/>
    </row>
    <row r="42" spans="1:10" x14ac:dyDescent="0.25">
      <c r="A42" t="s">
        <v>77</v>
      </c>
      <c r="B42" s="17" t="s">
        <v>89</v>
      </c>
      <c r="C42" s="17">
        <f>10000/500</f>
        <v>20</v>
      </c>
      <c r="D42" s="17"/>
    </row>
    <row r="43" spans="1:10" x14ac:dyDescent="0.25">
      <c r="B43" s="17" t="s">
        <v>90</v>
      </c>
      <c r="C43" s="17" t="s">
        <v>46</v>
      </c>
      <c r="D43" s="17">
        <v>60</v>
      </c>
    </row>
    <row r="44" spans="1:10" x14ac:dyDescent="0.25">
      <c r="B44" s="17">
        <f>40*G33+40*G34+20*G35</f>
        <v>59.999999999999986</v>
      </c>
      <c r="C44" s="17"/>
      <c r="D4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DD21-BEC3-45A5-B3CF-4E45A3114ECD}">
  <dimension ref="A1:U80"/>
  <sheetViews>
    <sheetView workbookViewId="0">
      <selection activeCell="M10" sqref="M10"/>
    </sheetView>
  </sheetViews>
  <sheetFormatPr defaultRowHeight="15" x14ac:dyDescent="0.25"/>
  <cols>
    <col min="1" max="1" width="26.7109375" customWidth="1"/>
    <col min="2" max="2" width="16.5703125" customWidth="1"/>
    <col min="15" max="15" width="23.7109375" customWidth="1"/>
  </cols>
  <sheetData>
    <row r="1" spans="1:21" ht="15" customHeight="1" thickBot="1" x14ac:dyDescent="0.3">
      <c r="A1" s="22" t="s">
        <v>36</v>
      </c>
    </row>
    <row r="2" spans="1:21" ht="31.5" customHeight="1" x14ac:dyDescent="0.25">
      <c r="A2" t="s">
        <v>28</v>
      </c>
      <c r="O2" s="14" t="s">
        <v>26</v>
      </c>
      <c r="P2" s="16">
        <v>1</v>
      </c>
      <c r="Q2" s="16">
        <v>2</v>
      </c>
      <c r="R2" s="16">
        <v>3</v>
      </c>
      <c r="S2" s="16">
        <v>4</v>
      </c>
      <c r="U2" s="7" t="s">
        <v>48</v>
      </c>
    </row>
    <row r="3" spans="1:21" ht="16.5" thickBot="1" x14ac:dyDescent="0.3">
      <c r="A3" t="s">
        <v>29</v>
      </c>
      <c r="O3" s="15" t="s">
        <v>27</v>
      </c>
      <c r="P3" s="3"/>
      <c r="Q3" s="3"/>
      <c r="R3" s="3"/>
      <c r="S3" s="3"/>
      <c r="U3" s="8" t="s">
        <v>49</v>
      </c>
    </row>
    <row r="4" spans="1:21" ht="16.5" thickBot="1" x14ac:dyDescent="0.3">
      <c r="A4" t="s">
        <v>33</v>
      </c>
      <c r="O4" s="3">
        <v>1</v>
      </c>
      <c r="P4" s="4">
        <v>8</v>
      </c>
      <c r="Q4" s="4">
        <v>3</v>
      </c>
      <c r="R4" s="4">
        <v>5</v>
      </c>
      <c r="S4" s="4">
        <v>2</v>
      </c>
    </row>
    <row r="5" spans="1:21" ht="16.5" thickBot="1" x14ac:dyDescent="0.3">
      <c r="A5" t="s">
        <v>31</v>
      </c>
      <c r="O5" s="3">
        <v>2</v>
      </c>
      <c r="P5" s="4">
        <v>4</v>
      </c>
      <c r="Q5" s="4">
        <v>1</v>
      </c>
      <c r="R5" s="4">
        <v>6</v>
      </c>
      <c r="S5" s="4">
        <v>7</v>
      </c>
    </row>
    <row r="6" spans="1:21" ht="16.5" thickBot="1" x14ac:dyDescent="0.3">
      <c r="A6" t="s">
        <v>30</v>
      </c>
      <c r="O6" s="3">
        <v>3</v>
      </c>
      <c r="P6" s="4">
        <v>1</v>
      </c>
      <c r="Q6" s="4">
        <v>9</v>
      </c>
      <c r="R6" s="4">
        <v>4</v>
      </c>
      <c r="S6" s="4">
        <v>3</v>
      </c>
    </row>
    <row r="8" spans="1:21" x14ac:dyDescent="0.25">
      <c r="A8" s="22" t="s">
        <v>32</v>
      </c>
    </row>
    <row r="9" spans="1:21" x14ac:dyDescent="0.25">
      <c r="A9" t="s">
        <v>50</v>
      </c>
    </row>
    <row r="10" spans="1:21" x14ac:dyDescent="0.25">
      <c r="A10" t="s">
        <v>51</v>
      </c>
    </row>
    <row r="11" spans="1:21" x14ac:dyDescent="0.25">
      <c r="A11" t="s">
        <v>52</v>
      </c>
    </row>
    <row r="12" spans="1:21" x14ac:dyDescent="0.25">
      <c r="A12" t="s">
        <v>53</v>
      </c>
    </row>
    <row r="13" spans="1:21" x14ac:dyDescent="0.25">
      <c r="A13" t="s">
        <v>54</v>
      </c>
    </row>
    <row r="14" spans="1:21" x14ac:dyDescent="0.25">
      <c r="A14" t="s">
        <v>55</v>
      </c>
    </row>
    <row r="15" spans="1:21" x14ac:dyDescent="0.25">
      <c r="A15" t="s">
        <v>56</v>
      </c>
    </row>
    <row r="16" spans="1:2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2" spans="1:1" x14ac:dyDescent="0.25">
      <c r="A22" s="22" t="s">
        <v>35</v>
      </c>
    </row>
    <row r="23" spans="1:1" x14ac:dyDescent="0.25">
      <c r="A23" t="s">
        <v>45</v>
      </c>
    </row>
    <row r="25" spans="1:1" x14ac:dyDescent="0.25">
      <c r="A25" s="21" t="s">
        <v>34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4" spans="1:5" x14ac:dyDescent="0.25">
      <c r="A34" s="21" t="s">
        <v>16</v>
      </c>
    </row>
    <row r="36" spans="1:5" x14ac:dyDescent="0.25">
      <c r="A36" s="18" t="s">
        <v>44</v>
      </c>
      <c r="B36" s="18">
        <v>1</v>
      </c>
      <c r="C36" s="18">
        <v>2</v>
      </c>
      <c r="D36" s="18">
        <v>3</v>
      </c>
      <c r="E36" s="18">
        <v>4</v>
      </c>
    </row>
    <row r="37" spans="1:5" x14ac:dyDescent="0.25">
      <c r="A37" s="18">
        <v>1</v>
      </c>
      <c r="B37" s="18">
        <v>0</v>
      </c>
      <c r="C37" s="18">
        <v>0</v>
      </c>
      <c r="D37" s="18">
        <v>0</v>
      </c>
      <c r="E37" s="18">
        <v>10</v>
      </c>
    </row>
    <row r="38" spans="1:5" x14ac:dyDescent="0.25">
      <c r="A38" s="18">
        <v>2</v>
      </c>
      <c r="B38" s="18">
        <v>0</v>
      </c>
      <c r="C38" s="18">
        <v>10</v>
      </c>
      <c r="D38" s="18">
        <v>5</v>
      </c>
      <c r="E38" s="18">
        <v>0</v>
      </c>
    </row>
    <row r="39" spans="1:5" x14ac:dyDescent="0.25">
      <c r="A39" s="18">
        <v>3</v>
      </c>
      <c r="B39" s="18">
        <v>5</v>
      </c>
      <c r="C39" s="18">
        <v>0</v>
      </c>
      <c r="D39" s="18">
        <v>15</v>
      </c>
      <c r="E39" s="18">
        <v>5</v>
      </c>
    </row>
    <row r="41" spans="1:5" x14ac:dyDescent="0.25">
      <c r="A41" t="s">
        <v>35</v>
      </c>
      <c r="B41" s="17">
        <f>8*B37 + 4*B38+1*B39 + 3*C37 + 1*C38 + 9*C39 + 5*D37 + 6*D38 + 4*D39 + 2*E37 + 7*E38 + 3*E39</f>
        <v>140</v>
      </c>
    </row>
    <row r="43" spans="1:5" x14ac:dyDescent="0.25">
      <c r="A43" t="s">
        <v>34</v>
      </c>
      <c r="B43" s="17">
        <f>B37+C37+D37+E37</f>
        <v>10</v>
      </c>
      <c r="C43" s="17" t="s">
        <v>46</v>
      </c>
      <c r="D43" s="17">
        <v>10</v>
      </c>
    </row>
    <row r="44" spans="1:5" x14ac:dyDescent="0.25">
      <c r="B44" s="17">
        <f>B38+C38+D38+E38</f>
        <v>15</v>
      </c>
      <c r="C44" s="17" t="s">
        <v>46</v>
      </c>
      <c r="D44" s="17">
        <v>15</v>
      </c>
    </row>
    <row r="45" spans="1:5" x14ac:dyDescent="0.25">
      <c r="B45" s="17">
        <f>B39+C39+D39+E39</f>
        <v>25</v>
      </c>
      <c r="C45" s="17" t="s">
        <v>46</v>
      </c>
      <c r="D45" s="17">
        <v>25</v>
      </c>
    </row>
    <row r="46" spans="1:5" x14ac:dyDescent="0.25">
      <c r="B46" s="17">
        <f>B37+B38+B39</f>
        <v>5</v>
      </c>
      <c r="C46" s="17" t="s">
        <v>47</v>
      </c>
      <c r="D46" s="17">
        <v>5</v>
      </c>
    </row>
    <row r="47" spans="1:5" x14ac:dyDescent="0.25">
      <c r="B47" s="17">
        <f>C37+C38+C39</f>
        <v>10</v>
      </c>
      <c r="C47" s="17" t="s">
        <v>47</v>
      </c>
      <c r="D47" s="17">
        <v>10</v>
      </c>
    </row>
    <row r="48" spans="1:5" x14ac:dyDescent="0.25">
      <c r="B48" s="17">
        <f>D37+D38+D39</f>
        <v>20</v>
      </c>
      <c r="C48" s="17" t="s">
        <v>47</v>
      </c>
      <c r="D48" s="17">
        <v>20</v>
      </c>
    </row>
    <row r="49" spans="1:6" x14ac:dyDescent="0.25">
      <c r="B49" s="17">
        <f>E37+E38+E39</f>
        <v>15</v>
      </c>
      <c r="C49" s="17" t="s">
        <v>47</v>
      </c>
      <c r="D49" s="17">
        <v>15</v>
      </c>
    </row>
    <row r="52" spans="1:6" x14ac:dyDescent="0.25">
      <c r="A52" s="23"/>
      <c r="B52" s="23"/>
      <c r="C52" s="23"/>
      <c r="D52" s="23"/>
      <c r="E52" s="23"/>
      <c r="F52" s="23"/>
    </row>
    <row r="53" spans="1:6" x14ac:dyDescent="0.25">
      <c r="A53" s="23"/>
      <c r="B53" s="23"/>
      <c r="C53" s="23"/>
      <c r="D53" s="23"/>
      <c r="E53" s="23"/>
      <c r="F53" s="23"/>
    </row>
    <row r="59" spans="1:6" x14ac:dyDescent="0.25">
      <c r="A59" s="23"/>
      <c r="B59" s="23"/>
      <c r="C59" s="23"/>
      <c r="D59" s="23"/>
      <c r="E59" s="23"/>
      <c r="F59" s="23"/>
    </row>
    <row r="72" spans="1:1" x14ac:dyDescent="0.25">
      <c r="A72" s="19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20</xdr:col>
                <xdr:colOff>0</xdr:colOff>
                <xdr:row>3</xdr:row>
                <xdr:rowOff>0</xdr:rowOff>
              </from>
              <to>
                <xdr:col>21</xdr:col>
                <xdr:colOff>342900</xdr:colOff>
                <xdr:row>6</xdr:row>
                <xdr:rowOff>47625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1.1</vt:lpstr>
      <vt:lpstr>1.2</vt:lpstr>
      <vt:lpstr>1.3</vt:lpstr>
      <vt:lpstr>'1.3'!_Hlk82175809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Класс</dc:creator>
  <cp:lastModifiedBy>Иван Иванов</cp:lastModifiedBy>
  <dcterms:created xsi:type="dcterms:W3CDTF">2015-06-05T18:19:34Z</dcterms:created>
  <dcterms:modified xsi:type="dcterms:W3CDTF">2025-09-30T14:31:28Z</dcterms:modified>
</cp:coreProperties>
</file>