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Data Analytics BootCamp/Module 1/Module 1 Challenge/kickstarter-analysis/"/>
    </mc:Choice>
  </mc:AlternateContent>
  <xr:revisionPtr revIDLastSave="0" documentId="13_ncr:1_{306856EC-6878-A24D-81EE-32DE68499633}" xr6:coauthVersionLast="47" xr6:coauthVersionMax="47" xr10:uidLastSave="{00000000-0000-0000-0000-000000000000}"/>
  <bookViews>
    <workbookView xWindow="0" yWindow="760" windowWidth="34560" windowHeight="20120" activeTab="2" xr2:uid="{00000000-000D-0000-FFFF-FFFF00000000}"/>
  </bookViews>
  <sheets>
    <sheet name="Kickstarter" sheetId="1" r:id="rId1"/>
    <sheet name="Theater Outcomes by Launch Date" sheetId="16" r:id="rId2"/>
    <sheet name="Outcomes Based on Goals" sheetId="17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C5" i="17"/>
  <c r="D4" i="17"/>
  <c r="D3" i="17"/>
  <c r="D2" i="17"/>
  <c r="C13" i="17"/>
  <c r="C12" i="17"/>
  <c r="C11" i="17"/>
  <c r="C10" i="17"/>
  <c r="C9" i="17"/>
  <c r="C8" i="17"/>
  <c r="C7" i="17"/>
  <c r="C6" i="17"/>
  <c r="C4" i="17"/>
  <c r="C3" i="17"/>
  <c r="C2" i="17"/>
  <c r="B13" i="17"/>
  <c r="B12" i="17"/>
  <c r="B11" i="17"/>
  <c r="B10" i="17"/>
  <c r="B9" i="17"/>
  <c r="B8" i="17"/>
  <c r="B3" i="17"/>
  <c r="B4" i="17"/>
  <c r="B5" i="17"/>
  <c r="B6" i="17"/>
  <c r="B7" i="17"/>
  <c r="B2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<sst xmlns="http://schemas.openxmlformats.org/spreadsheetml/2006/main" count="32975" uniqueCount="8400">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</sst>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D-8844-9F41-86506A6C649B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D-8844-9F41-86506A6C649B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D-8844-9F41-86506A6C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858848"/>
        <c:axId val="1666849280"/>
      </c:lineChart>
      <c:catAx>
        <c:axId val="21438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49280"/>
        <c:crosses val="autoZero"/>
        <c:auto val="1"/>
        <c:lblAlgn val="ctr"/>
        <c:lblOffset val="100"/>
        <c:noMultiLvlLbl val="0"/>
      </c:catAx>
      <c:valAx>
        <c:axId val="1666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Kickstarter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3-F847-9232-43C75F5EA10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3-F847-9232-43C75F5EA10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3-F847-9232-43C75F5E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06768"/>
        <c:axId val="343708448"/>
      </c:lineChart>
      <c:catAx>
        <c:axId val="3437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8448"/>
        <c:crosses val="autoZero"/>
        <c:auto val="1"/>
        <c:lblAlgn val="ctr"/>
        <c:lblOffset val="100"/>
        <c:noMultiLvlLbl val="0"/>
      </c:catAx>
      <c:valAx>
        <c:axId val="3437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Kickstarter</a:t>
                </a:r>
                <a:r>
                  <a:rPr lang="en-US" baseline="0"/>
                  <a:t>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429845</xdr:colOff>
      <xdr:row>3</xdr:row>
      <xdr:rowOff>137746</xdr:rowOff>
    </xdr:from>
    <xdr:to>
      <xdr:col>13</xdr:col>
      <xdr:colOff>429846</xdr:colOff>
      <xdr:row>23</xdr:row>
      <xdr:rowOff>107462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E3980-B696-3338-012F-5EA8AD59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16</xdr:row>
      <xdr:rowOff>88900</xdr:rowOff>
    </xdr:from>
    <xdr:to>
      <xdr:col>13</xdr:col>
      <xdr:colOff>469900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2C35E-E3CE-4E82-6712-EF950FF49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6.600919444441" createdVersion="8" refreshedVersion="8" minRefreshableVersion="3" recordCount="4114" xr:uid="{8F06B506-64A8-C640-A885-04EDC7EEDC8D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0AAE3-3536-7240-9C4B-F28D8ED69C9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B1" zoomScaleNormal="100" workbookViewId="0">
      <pane ySplit="1" topLeftCell="A2" activePane="bottomLeft" state="frozen"/>
      <selection activeCell="E1" sqref="E1"/>
      <selection pane="bottomLeft" activeCell="I4105" sqref="I410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19.5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8366</v>
      </c>
      <c r="T1" s="1" t="s">
        <v>8365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t="s">
        <v>8328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t="s">
        <v>8332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t="s">
        <v>8335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t="s">
        <v>8337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t="s">
        <v>8324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t="s">
        <v>8321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t="s">
        <v>8339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t="s">
        <v>8340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t="s">
        <v>8337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t="s">
        <v>8343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t="s">
        <v>8344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t="s">
        <v>8345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t="s">
        <v>8337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t="s">
        <v>8324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t="s">
        <v>8346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t="s">
        <v>8348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t="s">
        <v>8347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t="s">
        <v>8327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t="s">
        <v>8324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t="s">
        <v>8349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t="s">
        <v>8327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t="s">
        <v>8318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t="s">
        <v>8335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t="s">
        <v>8327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t="s">
        <v>8352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t="s">
        <v>8353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t="s">
        <v>8335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t="s">
        <v>8356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t="s">
        <v>8316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t="s">
        <v>8316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t="s">
        <v>8355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8315</v>
      </c>
      <c r="R3010" t="s">
        <v>8355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8315</v>
      </c>
      <c r="R3074" t="s">
        <v>8355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8315</v>
      </c>
      <c r="R3138" t="s">
        <v>8316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8315</v>
      </c>
      <c r="R3202" t="s">
        <v>8357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8315</v>
      </c>
      <c r="R3266" t="s">
        <v>8316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8315</v>
      </c>
      <c r="R3330" t="s">
        <v>8316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8315</v>
      </c>
      <c r="R3394" t="s">
        <v>8316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8315</v>
      </c>
      <c r="R3458" t="s">
        <v>8316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8315</v>
      </c>
      <c r="R3522" t="s">
        <v>8316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8315</v>
      </c>
      <c r="R3586" t="s">
        <v>8316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8315</v>
      </c>
      <c r="R3650" t="s">
        <v>8316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8315</v>
      </c>
      <c r="R3714" t="s">
        <v>8316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8315</v>
      </c>
      <c r="R3778" t="s">
        <v>8357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8315</v>
      </c>
      <c r="R3842" t="s">
        <v>8316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8315</v>
      </c>
      <c r="R3906" t="s">
        <v>8316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8315</v>
      </c>
      <c r="R3970" t="s">
        <v>8316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8315</v>
      </c>
      <c r="R4034" t="s">
        <v>8316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8315</v>
      </c>
      <c r="R4098" t="s">
        <v>8316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F622-5337-654E-A7E7-DF4F79F6F581}">
  <dimension ref="A2:E19"/>
  <sheetViews>
    <sheetView zoomScale="130" zoomScaleNormal="130" workbookViewId="0">
      <selection activeCell="E33" sqref="E3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</cols>
  <sheetData>
    <row r="2" spans="1:5" x14ac:dyDescent="0.2">
      <c r="A2" s="11" t="s">
        <v>8358</v>
      </c>
      <c r="B2" t="s">
        <v>8315</v>
      </c>
    </row>
    <row r="3" spans="1:5" x14ac:dyDescent="0.2">
      <c r="A3" s="11" t="s">
        <v>8379</v>
      </c>
      <c r="B3" t="s">
        <v>8364</v>
      </c>
    </row>
    <row r="5" spans="1:5" x14ac:dyDescent="0.2">
      <c r="A5" s="11" t="s">
        <v>8363</v>
      </c>
      <c r="B5" s="11" t="s">
        <v>8360</v>
      </c>
    </row>
    <row r="6" spans="1:5" x14ac:dyDescent="0.2">
      <c r="A6" s="11" t="s">
        <v>8362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">
      <c r="A7" s="13" t="s">
        <v>8373</v>
      </c>
      <c r="B7">
        <v>56</v>
      </c>
      <c r="C7">
        <v>33</v>
      </c>
      <c r="D7">
        <v>7</v>
      </c>
      <c r="E7">
        <v>96</v>
      </c>
    </row>
    <row r="8" spans="1:5" x14ac:dyDescent="0.2">
      <c r="A8" s="13" t="s">
        <v>8374</v>
      </c>
      <c r="B8">
        <v>71</v>
      </c>
      <c r="C8">
        <v>39</v>
      </c>
      <c r="D8">
        <v>3</v>
      </c>
      <c r="E8">
        <v>113</v>
      </c>
    </row>
    <row r="9" spans="1:5" x14ac:dyDescent="0.2">
      <c r="A9" s="13" t="s">
        <v>8375</v>
      </c>
      <c r="B9">
        <v>56</v>
      </c>
      <c r="C9">
        <v>33</v>
      </c>
      <c r="D9">
        <v>3</v>
      </c>
      <c r="E9">
        <v>92</v>
      </c>
    </row>
    <row r="10" spans="1:5" x14ac:dyDescent="0.2">
      <c r="A10" s="13" t="s">
        <v>8376</v>
      </c>
      <c r="B10">
        <v>71</v>
      </c>
      <c r="C10">
        <v>40</v>
      </c>
      <c r="D10">
        <v>2</v>
      </c>
      <c r="E10">
        <v>113</v>
      </c>
    </row>
    <row r="11" spans="1:5" x14ac:dyDescent="0.2">
      <c r="A11" s="13" t="s">
        <v>8367</v>
      </c>
      <c r="B11">
        <v>111</v>
      </c>
      <c r="C11">
        <v>52</v>
      </c>
      <c r="D11">
        <v>3</v>
      </c>
      <c r="E11">
        <v>166</v>
      </c>
    </row>
    <row r="12" spans="1:5" x14ac:dyDescent="0.2">
      <c r="A12" s="13" t="s">
        <v>8377</v>
      </c>
      <c r="B12">
        <v>100</v>
      </c>
      <c r="C12">
        <v>49</v>
      </c>
      <c r="D12">
        <v>4</v>
      </c>
      <c r="E12">
        <v>153</v>
      </c>
    </row>
    <row r="13" spans="1:5" x14ac:dyDescent="0.2">
      <c r="A13" s="13" t="s">
        <v>8368</v>
      </c>
      <c r="B13">
        <v>87</v>
      </c>
      <c r="C13">
        <v>50</v>
      </c>
      <c r="D13">
        <v>1</v>
      </c>
      <c r="E13">
        <v>138</v>
      </c>
    </row>
    <row r="14" spans="1:5" x14ac:dyDescent="0.2">
      <c r="A14" s="13" t="s">
        <v>8369</v>
      </c>
      <c r="B14">
        <v>72</v>
      </c>
      <c r="C14">
        <v>47</v>
      </c>
      <c r="D14">
        <v>4</v>
      </c>
      <c r="E14">
        <v>123</v>
      </c>
    </row>
    <row r="15" spans="1:5" x14ac:dyDescent="0.2">
      <c r="A15" s="13" t="s">
        <v>8370</v>
      </c>
      <c r="B15">
        <v>59</v>
      </c>
      <c r="C15">
        <v>34</v>
      </c>
      <c r="D15">
        <v>4</v>
      </c>
      <c r="E15">
        <v>97</v>
      </c>
    </row>
    <row r="16" spans="1:5" x14ac:dyDescent="0.2">
      <c r="A16" s="13" t="s">
        <v>8371</v>
      </c>
      <c r="B16">
        <v>65</v>
      </c>
      <c r="C16">
        <v>50</v>
      </c>
      <c r="E16">
        <v>115</v>
      </c>
    </row>
    <row r="17" spans="1:5" x14ac:dyDescent="0.2">
      <c r="A17" s="13" t="s">
        <v>8372</v>
      </c>
      <c r="B17">
        <v>54</v>
      </c>
      <c r="C17">
        <v>31</v>
      </c>
      <c r="D17">
        <v>3</v>
      </c>
      <c r="E17">
        <v>88</v>
      </c>
    </row>
    <row r="18" spans="1:5" x14ac:dyDescent="0.2">
      <c r="A18" s="13" t="s">
        <v>8378</v>
      </c>
      <c r="B18">
        <v>37</v>
      </c>
      <c r="C18">
        <v>35</v>
      </c>
      <c r="D18">
        <v>3</v>
      </c>
      <c r="E18">
        <v>75</v>
      </c>
    </row>
    <row r="19" spans="1:5" x14ac:dyDescent="0.2">
      <c r="A19" s="13" t="s">
        <v>8361</v>
      </c>
      <c r="B19">
        <v>839</v>
      </c>
      <c r="C19">
        <v>493</v>
      </c>
      <c r="D19">
        <v>37</v>
      </c>
      <c r="E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05F0-C102-A84D-BA5C-3F757F8A8C4C}">
  <dimension ref="A1:I13"/>
  <sheetViews>
    <sheetView tabSelected="1" workbookViewId="0">
      <selection activeCell="B22" sqref="B22"/>
    </sheetView>
  </sheetViews>
  <sheetFormatPr baseColWidth="10" defaultRowHeight="15" x14ac:dyDescent="0.2"/>
  <cols>
    <col min="1" max="1" width="13.5" style="14" bestFit="1" customWidth="1"/>
    <col min="2" max="2" width="15.6640625" style="14" bestFit="1" customWidth="1"/>
    <col min="3" max="3" width="12.5" style="14" bestFit="1" customWidth="1"/>
    <col min="4" max="4" width="15" style="14" bestFit="1" customWidth="1"/>
    <col min="5" max="5" width="11.6640625" style="14" bestFit="1" customWidth="1"/>
    <col min="6" max="6" width="18.33203125" style="14" bestFit="1" customWidth="1"/>
    <col min="7" max="7" width="15" style="14" bestFit="1" customWidth="1"/>
    <col min="8" max="8" width="17.6640625" style="14" bestFit="1" customWidth="1"/>
  </cols>
  <sheetData>
    <row r="1" spans="1:9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  <c r="I1" s="1"/>
    </row>
    <row r="2" spans="1:9" x14ac:dyDescent="0.2">
      <c r="A2" s="14" t="s">
        <v>8388</v>
      </c>
      <c r="B2" s="14">
        <f>COUNTIFS(Kickstarter!D:D, "&lt;1000",Kickstarter!F:F,"successful",Kickstarter!R:R,"plays")</f>
        <v>141</v>
      </c>
      <c r="C2" s="14">
        <f>COUNTIFS(Kickstarter!D:D, "&lt;1000",Kickstarter!F:F,"failed",Kickstarter!R:R,"plays")</f>
        <v>45</v>
      </c>
      <c r="D2" s="15">
        <f>COUNTIFS(Kickstarter!D:D, "&lt;1000",Kickstarter!F:F,"canceled",Kickstarter!R:R,"plays")</f>
        <v>0</v>
      </c>
      <c r="E2" s="14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9" x14ac:dyDescent="0.2">
      <c r="A3" s="14" t="s">
        <v>8389</v>
      </c>
      <c r="B3" s="14">
        <f>COUNTIFS(Kickstarter!D:D, "&gt;=1000",Kickstarter!D:D,"&lt;=4999",Kickstarter!F:F,"successful",Kickstarter!R:R,"plays")</f>
        <v>388</v>
      </c>
      <c r="C3" s="14">
        <f>COUNTIFS(Kickstarter!D:D, "&gt;=1000",Kickstarter!D:D,"&lt;=4999",Kickstarter!F:F,"failed",Kickstarter!R:R,"plays")</f>
        <v>146</v>
      </c>
      <c r="D3" s="15">
        <f>COUNTIFS(Kickstarter!D:D, "&gt;=1000",Kickstarter!D:D,"&lt;=4999",Kickstarter!F:F,"canceled",Kickstarter!R:R,"plays")</f>
        <v>0</v>
      </c>
      <c r="E3" s="14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9" x14ac:dyDescent="0.2">
      <c r="A4" s="14" t="s">
        <v>8390</v>
      </c>
      <c r="B4" s="14">
        <f>COUNTIFS(Kickstarter!D:D, "&gt;=5000",Kickstarter!D:D,"&lt;=9999",Kickstarter!F:F,"successful",Kickstarter!R:R,"plays")</f>
        <v>93</v>
      </c>
      <c r="C4" s="14">
        <f>COUNTIFS(Kickstarter!D:D, "&gt;=5000",Kickstarter!D:D,"&lt;=9999",Kickstarter!F:F,"failed",Kickstarter!R:R,"plays")</f>
        <v>76</v>
      </c>
      <c r="D4" s="15">
        <f>COUNTIFS(Kickstarter!D:D, "&gt;=5000",Kickstarter!D:D,"&lt;=9999",Kickstarter!F:F,"canceled",Kickstarter!R:R,"plays")</f>
        <v>0</v>
      </c>
      <c r="E4" s="1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9" x14ac:dyDescent="0.2">
      <c r="A5" s="14" t="s">
        <v>8391</v>
      </c>
      <c r="B5" s="14">
        <f>COUNTIFS(Kickstarter!D:D, "&gt;=10000",Kickstarter!D:D,"&lt;=14999",Kickstarter!F:F,"successful",Kickstarter!R:R,"plays")</f>
        <v>39</v>
      </c>
      <c r="C5" s="14">
        <f>COUNTIFS(Kickstarter!D:D, "&gt;=10000",Kickstarter!D:D,"&lt;=14999",Kickstarter!F:F,"failed",Kickstarter!R:R,"plays")</f>
        <v>33</v>
      </c>
      <c r="D5" s="15">
        <f>COUNTIFS(Kickstarter!D:D, "&gt;=10000",Kickstarter!D:D,"&lt;=14999",Kickstarter!F:F,"canceled",Kickstarter!R:R,"plays")</f>
        <v>0</v>
      </c>
      <c r="E5" s="14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9" x14ac:dyDescent="0.2">
      <c r="A6" s="14" t="s">
        <v>8392</v>
      </c>
      <c r="B6" s="14">
        <f>COUNTIFS(Kickstarter!D:D, "&gt;=15000",Kickstarter!D:D,"&lt;=19999",Kickstarter!F:F,"successful",Kickstarter!R:R,"plays")</f>
        <v>12</v>
      </c>
      <c r="C6" s="14">
        <f>COUNTIFS(Kickstarter!D:D, "&gt;=15000",Kickstarter!D:D,"&lt;=19999",Kickstarter!F:F,"failed",Kickstarter!R:R,"plays")</f>
        <v>12</v>
      </c>
      <c r="D6" s="15">
        <f>COUNTIFS(Kickstarter!D:D, "&gt;=15000",Kickstarter!D:D,"&lt;=19999",Kickstarter!F:F,"canceled",Kickstarter!R:R,"plays")</f>
        <v>0</v>
      </c>
      <c r="E6" s="14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9" x14ac:dyDescent="0.2">
      <c r="A7" s="14" t="s">
        <v>8393</v>
      </c>
      <c r="B7" s="14">
        <f>COUNTIFS(Kickstarter!D:D, "&gt;=20000",Kickstarter!D:D,"&lt;=24999",Kickstarter!F:F,"successful",Kickstarter!R:R,"plays")</f>
        <v>9</v>
      </c>
      <c r="C7" s="14">
        <f>COUNTIFS(Kickstarter!D:D, "&gt;=20000",Kickstarter!D:D,"&lt;=24999",Kickstarter!F:F,"failed",Kickstarter!R:R,"plays")</f>
        <v>11</v>
      </c>
      <c r="D7" s="15">
        <f>COUNTIFS(Kickstarter!D:D, "&gt;=20000",Kickstarter!D:D,"&lt;=24999",Kickstarter!F:F,"canceled",Kickstarter!R:R,"plays")</f>
        <v>0</v>
      </c>
      <c r="E7" s="14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9" x14ac:dyDescent="0.2">
      <c r="A8" s="14" t="s">
        <v>8394</v>
      </c>
      <c r="B8" s="14">
        <f>COUNTIFS(Kickstarter!D:D, "&gt;=25000",Kickstarter!D:D,"&lt;=29999",Kickstarter!F:F,"successful",Kickstarter!R:R,"plays")</f>
        <v>1</v>
      </c>
      <c r="C8" s="14">
        <f>COUNTIFS(Kickstarter!D:D, "&gt;=25000",Kickstarter!D:D,"&lt;=29999",Kickstarter!F:F,"failed",Kickstarter!R:R,"plays")</f>
        <v>4</v>
      </c>
      <c r="D8" s="15">
        <f>COUNTIFS(Kickstarter!D:D, "&gt;=25000",Kickstarter!D:D,"&lt;=29999",Kickstarter!F:F,"canceled",Kickstarter!R:R,"plays")</f>
        <v>0</v>
      </c>
      <c r="E8" s="14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9" x14ac:dyDescent="0.2">
      <c r="A9" s="14" t="s">
        <v>8395</v>
      </c>
      <c r="B9" s="14">
        <f>COUNTIFS(Kickstarter!D:D, "&gt;=30000",Kickstarter!D:D,"&lt;=34999",Kickstarter!F:F,"successful",Kickstarter!R:R,"plays")</f>
        <v>3</v>
      </c>
      <c r="C9" s="14">
        <f>COUNTIFS(Kickstarter!D:D, "&gt;=30000",Kickstarter!D:D,"&lt;=34999",Kickstarter!F:F,"failed",Kickstarter!R:R,"plays")</f>
        <v>8</v>
      </c>
      <c r="D9" s="15">
        <f>COUNTIFS(Kickstarter!D:D, "&gt;=30000",Kickstarter!D:D,"&lt;=34999",Kickstarter!F:F,"canceled",Kickstarter!R:R,"plays")</f>
        <v>0</v>
      </c>
      <c r="E9" s="14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9" x14ac:dyDescent="0.2">
      <c r="A10" s="14" t="s">
        <v>8396</v>
      </c>
      <c r="B10" s="14">
        <f>COUNTIFS(Kickstarter!D:D, "&gt;=35000",Kickstarter!D:D,"&lt;=39999",Kickstarter!F:F,"successful",Kickstarter!R:R,"plays")</f>
        <v>4</v>
      </c>
      <c r="C10" s="14">
        <f>COUNTIFS(Kickstarter!D:D, "&gt;=35000",Kickstarter!D:D,"&lt;=39999",Kickstarter!F:F,"failed",Kickstarter!R:R,"plays")</f>
        <v>2</v>
      </c>
      <c r="D10" s="15">
        <f>COUNTIFS(Kickstarter!D:D, "&gt;=35000",Kickstarter!D:D,"&lt;=39999",Kickstarter!F:F,"canceled",Kickstarter!R:R,"plays")</f>
        <v>0</v>
      </c>
      <c r="E10" s="14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9" x14ac:dyDescent="0.2">
      <c r="A11" s="14" t="s">
        <v>8397</v>
      </c>
      <c r="B11" s="14">
        <f>COUNTIFS(Kickstarter!D:D, "&gt;=40000",Kickstarter!D:D,"&lt;=44999",Kickstarter!F:F,"successful",Kickstarter!R:R,"plays")</f>
        <v>2</v>
      </c>
      <c r="C11" s="14">
        <f>COUNTIFS(Kickstarter!D:D, "&gt;=40000",Kickstarter!D:D,"&lt;=44999",Kickstarter!F:F,"failed",Kickstarter!R:R,"plays")</f>
        <v>1</v>
      </c>
      <c r="D11" s="15">
        <f>COUNTIFS(Kickstarter!D:D, "&gt;=40000",Kickstarter!D:D,"&lt;=44999",Kickstarter!F:F,"canceled",Kickstarter!R:R,"plays")</f>
        <v>0</v>
      </c>
      <c r="E11" s="14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9" x14ac:dyDescent="0.2">
      <c r="A12" s="14" t="s">
        <v>8398</v>
      </c>
      <c r="B12" s="14">
        <f>COUNTIFS(Kickstarter!D:D, "&gt;=45000",Kickstarter!D:D,"&lt;=49999",Kickstarter!F:F,"successful",Kickstarter!R:R,"plays")</f>
        <v>0</v>
      </c>
      <c r="C12" s="14">
        <f>COUNTIFS(Kickstarter!D:D, "&gt;=45000",Kickstarter!D:D,"&lt;=49999",Kickstarter!F:F,"failed",Kickstarter!R:R,"plays")</f>
        <v>1</v>
      </c>
      <c r="D12" s="15">
        <f>COUNTIFS(Kickstarter!D:D, "&gt;=45000",Kickstarter!D:D,"&lt;=49999",Kickstarter!F:F,"canceled",Kickstarter!R:R,"plays")</f>
        <v>0</v>
      </c>
      <c r="E12" s="14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9" x14ac:dyDescent="0.2">
      <c r="A13" s="14" t="s">
        <v>8399</v>
      </c>
      <c r="B13" s="14">
        <f>COUNTIFS(Kickstarter!D:D, "&gt;=50000",Kickstarter!F:F,"successful",Kickstarter!R:R,"plays")</f>
        <v>2</v>
      </c>
      <c r="C13" s="14">
        <f>COUNTIFS(Kickstarter!D:D, "&gt;=50000",Kickstarter!F:F,"failed",Kickstarter!R:R,"plays")</f>
        <v>14</v>
      </c>
      <c r="D13" s="15">
        <f>COUNTIFS(Kickstarter!D:D, "&gt;=50000",Kickstarter!F:F,"canceled",Kickstarter!R:R,"plays")</f>
        <v>0</v>
      </c>
      <c r="E13" s="14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2022-10-22T00:50:30Z</dcterms:modified>
</cp:coreProperties>
</file>