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enjamin/Documents/Data Analytics BootCamp/Module 1/Module 1 Challenge/"/>
    </mc:Choice>
  </mc:AlternateContent>
  <xr:revisionPtr revIDLastSave="0" documentId="13_ncr:1_{2770BF2E-B7DB-1B4C-AE8B-7F36095E266E}" xr6:coauthVersionLast="47" xr6:coauthVersionMax="47" xr10:uidLastSave="{00000000-0000-0000-0000-000000000000}"/>
  <bookViews>
    <workbookView xWindow="34560" yWindow="500" windowWidth="38400" windowHeight="21100" xr2:uid="{00000000-000D-0000-FFFF-FFFF00000000}"/>
  </bookViews>
  <sheets>
    <sheet name="Theater Outcomes by Launch Date" sheetId="16" r:id="rId1"/>
    <sheet name="Outcomes Based on Goals" sheetId="17" r:id="rId2"/>
    <sheet name="Kickstarter" sheetId="1" r:id="rId3"/>
    <sheet name="Descriptive Statistics" sheetId="9" r:id="rId4"/>
    <sheet name="Edinburgh Research" sheetId="6" r:id="rId5"/>
    <sheet name="Category Statistics" sheetId="2" r:id="rId6"/>
    <sheet name="Subcategory Statistics" sheetId="3" r:id="rId7"/>
    <sheet name="Outcomes Based on Launch Date" sheetId="5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C5" i="17"/>
  <c r="D4" i="17"/>
  <c r="D3" i="17"/>
  <c r="D2" i="17"/>
  <c r="C13" i="17"/>
  <c r="C12" i="17"/>
  <c r="C11" i="17"/>
  <c r="C10" i="17"/>
  <c r="C9" i="17"/>
  <c r="C8" i="17"/>
  <c r="C7" i="17"/>
  <c r="C6" i="17"/>
  <c r="C4" i="17"/>
  <c r="C3" i="17"/>
  <c r="C2" i="17"/>
  <c r="B13" i="17"/>
  <c r="B12" i="17"/>
  <c r="B11" i="17"/>
  <c r="B10" i="17"/>
  <c r="B9" i="17"/>
  <c r="B8" i="17"/>
  <c r="B3" i="17"/>
  <c r="B4" i="17"/>
  <c r="B5" i="17"/>
  <c r="B6" i="17"/>
  <c r="B7" i="17"/>
  <c r="B2" i="17"/>
  <c r="C13" i="9"/>
  <c r="C12" i="9"/>
  <c r="C14" i="9" s="1"/>
  <c r="C11" i="9"/>
  <c r="B13" i="9"/>
  <c r="B14" i="9" s="1"/>
  <c r="B12" i="9"/>
  <c r="B11" i="9"/>
  <c r="C6" i="9"/>
  <c r="C5" i="9"/>
  <c r="C7" i="9" s="1"/>
  <c r="C4" i="9"/>
  <c r="B6" i="9"/>
  <c r="B5" i="9"/>
  <c r="B7" i="9" s="1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<sst xmlns="http://schemas.openxmlformats.org/spreadsheetml/2006/main" count="33050" uniqueCount="8417">
  <si>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</si>
  <si>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</si>
  <si>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</si>
  <si>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</si>
  <si>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</si>
  <si>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</si>
  <si>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</si>
  <si>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</si>
  <si>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</si>
  <si>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</si>
  <si>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</si>
  <si>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</si>
  <si>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</si>
  <si>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</si>
  <si>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</si>
  <si>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</si>
  <si>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</si>
  <si>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</si>
  <si>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</si>
  <si>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</si>
  <si>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</si>
  <si>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</si>
  <si>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</si>
  <si>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</si>
  <si>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</si>
  <si>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</si>
  <si>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</si>
  <si>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</si>
  <si>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</si>
  <si>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</si>
  <si>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</si>
  <si>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</si>
  <si>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</si>
  <si>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</si>
  <si>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</si>
  <si>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</si>
  <si>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</si>
  <si>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</si>
  <si>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</si>
  <si>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</si>
  <si>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</si>
  <si>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</si>
  <si>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</si>
  <si>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</si>
  <si>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</si>
  <si>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</si>
  <si>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</si>
  <si>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</si>
  <si>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</si>
  <si>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</si>
  <si>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</si>
  <si>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</si>
  <si>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</si>
  <si>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</si>
  <si>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</si>
  <si>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</si>
  <si>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</si>
  <si>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</si>
  <si>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</si>
  <si>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</si>
  <si>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</si>
  <si>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</si>
  <si>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</si>
  <si>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</si>
  <si>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</si>
  <si>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</si>
  <si>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</si>
  <si>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</si>
  <si>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</si>
  <si>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</si>
  <si>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</si>
  <si>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</si>
  <si>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</si>
  <si>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</si>
  <si>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</si>
  <si>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</si>
  <si>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</si>
  <si>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</si>
  <si>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</si>
  <si>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</si>
  <si>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</si>
  <si>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</si>
  <si>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</si>
  <si>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</si>
  <si>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</si>
  <si>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</si>
  <si>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</si>
  <si>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</si>
  <si>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</si>
  <si>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</si>
  <si>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</si>
  <si>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</si>
  <si>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</si>
  <si>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</si>
  <si>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</si>
  <si>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</si>
  <si>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</si>
  <si>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</si>
  <si>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</si>
  <si>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</si>
  <si>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</si>
  <si>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</si>
  <si>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</si>
  <si>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</si>
  <si>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</si>
  <si>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</si>
  <si>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</si>
  <si>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</si>
  <si>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</si>
  <si>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</si>
  <si>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</si>
  <si>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</si>
  <si>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</si>
  <si>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</si>
  <si>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</si>
  <si>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</si>
  <si>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</si>
  <si>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</si>
  <si>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</si>
  <si>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</si>
  <si>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</si>
  <si>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</si>
  <si>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</si>
  <si>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</si>
  <si>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</si>
  <si>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</si>
  <si>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</si>
  <si>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</si>
  <si>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</si>
  <si>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</si>
  <si>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</si>
  <si>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</si>
  <si>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</si>
  <si>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</si>
  <si>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</si>
  <si>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</si>
  <si>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</si>
  <si>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</si>
  <si>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</si>
  <si>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</si>
  <si>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</si>
  <si>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</si>
  <si>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</si>
  <si>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</si>
  <si>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</si>
  <si>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</si>
  <si>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</si>
  <si>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</si>
  <si>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</si>
  <si>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</si>
  <si>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</si>
  <si>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</si>
  <si>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</si>
  <si>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</si>
  <si>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</si>
  <si>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</si>
  <si>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</si>
  <si>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</si>
  <si>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</si>
  <si>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</si>
  <si>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</si>
  <si>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</si>
  <si>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</si>
  <si>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</si>
  <si>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</si>
  <si>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</si>
  <si>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</si>
  <si>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</si>
  <si>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</si>
  <si>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</si>
  <si>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</si>
  <si>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</si>
  <si>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</si>
  <si>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</si>
  <si>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</si>
  <si>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</si>
  <si>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</si>
  <si>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</si>
  <si>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</si>
  <si>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</si>
  <si>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</si>
  <si>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</si>
  <si>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</si>
  <si>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</si>
  <si>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</si>
  <si>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</si>
  <si>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</si>
  <si>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</si>
  <si>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</si>
  <si>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</si>
  <si>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</si>
  <si>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</si>
  <si>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</si>
  <si>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</si>
  <si>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</si>
  <si>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</si>
  <si>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</si>
  <si>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</si>
  <si>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</si>
  <si>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</si>
  <si>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</si>
  <si>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</si>
  <si>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</si>
  <si>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</si>
  <si>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</si>
  <si>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</si>
  <si>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</si>
  <si>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</si>
  <si>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</si>
  <si>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</si>
  <si>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</si>
  <si>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</si>
  <si>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</si>
  <si>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</si>
  <si>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</si>
  <si>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</si>
  <si>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</si>
  <si>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</si>
  <si>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</si>
  <si>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</si>
  <si>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</si>
  <si>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</si>
  <si>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</si>
  <si>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</si>
  <si>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</si>
  <si>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</si>
  <si>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</si>
  <si>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</si>
  <si>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</si>
  <si>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</si>
  <si>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</si>
  <si>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</si>
  <si>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</si>
  <si>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</si>
  <si>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</si>
  <si>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</si>
  <si>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</si>
  <si>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</si>
  <si>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</si>
  <si>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</si>
  <si>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</si>
  <si>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</si>
  <si>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</si>
  <si>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</si>
  <si>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</si>
  <si>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</si>
  <si>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</si>
  <si>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</si>
  <si>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</si>
  <si>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</si>
  <si>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</si>
  <si>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</si>
  <si>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</si>
  <si>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</si>
  <si>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</si>
  <si>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</si>
  <si>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</si>
  <si>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</si>
  <si>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</si>
  <si>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</si>
  <si>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</si>
  <si>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</si>
  <si>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</si>
  <si>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</si>
  <si>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</si>
  <si>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</si>
  <si>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</si>
  <si>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</si>
  <si>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</si>
  <si>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</si>
  <si>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</si>
  <si>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</si>
  <si>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</si>
  <si>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</si>
  <si>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</si>
  <si>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</si>
  <si>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</si>
  <si>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</si>
  <si>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</si>
  <si>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</si>
  <si>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</si>
  <si>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</si>
  <si>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</si>
  <si>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</si>
  <si>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</si>
  <si>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</si>
  <si>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</si>
  <si>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</si>
  <si>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</si>
  <si>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</si>
  <si>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</si>
  <si>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</si>
  <si>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</si>
  <si>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</si>
  <si>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</si>
  <si>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</si>
  <si>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</si>
  <si>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</si>
  <si>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</si>
  <si>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</si>
  <si>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</si>
  <si>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</si>
  <si>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</si>
  <si>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</si>
  <si>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</si>
  <si>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</si>
  <si>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</si>
  <si>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</si>
  <si>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</si>
  <si>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</si>
  <si>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</si>
  <si>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</si>
  <si>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</si>
  <si>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</si>
  <si>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</si>
  <si>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</si>
  <si>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</si>
  <si>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</si>
  <si>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</si>
  <si>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</si>
  <si>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</si>
  <si>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</si>
  <si>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</si>
  <si>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</si>
  <si>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</si>
  <si>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</si>
  <si>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</si>
  <si>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</si>
  <si>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</si>
  <si>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</si>
  <si>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</si>
  <si>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</si>
  <si>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</si>
  <si>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</si>
  <si>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</si>
  <si>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</si>
  <si>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</si>
  <si>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</si>
  <si>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</si>
  <si>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</si>
  <si>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</si>
  <si>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</si>
  <si>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</si>
  <si>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</si>
  <si>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</si>
  <si>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</si>
  <si>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</si>
  <si>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</si>
  <si>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</si>
  <si>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</si>
  <si>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</si>
  <si>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</si>
  <si>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</si>
  <si>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</si>
  <si>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</si>
  <si>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</si>
  <si>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</si>
  <si>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</si>
  <si>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</si>
  <si>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</si>
  <si>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</si>
  <si>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</si>
  <si>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</si>
  <si>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</si>
  <si>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</si>
  <si>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</si>
  <si>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</si>
  <si>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</si>
  <si>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</si>
  <si>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</si>
  <si>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</si>
  <si>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</si>
  <si>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</si>
  <si>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</si>
  <si>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</si>
  <si>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</si>
  <si>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</si>
  <si>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</si>
  <si>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</si>
  <si>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</si>
  <si>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</si>
  <si>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</si>
  <si>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</si>
  <si>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</si>
  <si>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</si>
  <si>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</si>
  <si>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</si>
  <si>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</si>
  <si>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</si>
  <si>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</si>
  <si>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</si>
  <si>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</si>
  <si>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</si>
  <si>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</si>
  <si>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</si>
  <si>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</si>
  <si>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</si>
  <si>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</si>
  <si>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</si>
  <si>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</si>
  <si>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</si>
  <si>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</si>
  <si>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</si>
  <si>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</si>
  <si>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</si>
  <si>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</si>
  <si>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</si>
  <si>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</si>
  <si>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</si>
  <si>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</si>
  <si>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</si>
  <si>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</si>
  <si>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</si>
  <si>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</si>
  <si>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</si>
  <si>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</si>
  <si>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</si>
  <si>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</si>
  <si>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</si>
  <si>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</si>
  <si>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</si>
  <si>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</si>
  <si>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</si>
  <si>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</si>
  <si>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</si>
  <si>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</si>
  <si>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</si>
  <si>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</si>
  <si>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</si>
  <si>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</si>
  <si>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</si>
  <si>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</si>
  <si>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</si>
  <si>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</si>
  <si>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</si>
  <si>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</si>
  <si>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</si>
  <si>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</si>
  <si>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</si>
  <si>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</si>
  <si>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</si>
  <si>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</si>
  <si>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</si>
  <si>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</si>
  <si>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</si>
  <si>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</si>
  <si>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</si>
  <si>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</si>
  <si>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</si>
  <si>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</si>
  <si>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</si>
  <si>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</si>
  <si>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</si>
  <si>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</si>
  <si>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</si>
  <si>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</si>
  <si>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</si>
  <si>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</si>
  <si>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</si>
  <si>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</si>
  <si>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</si>
  <si>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</si>
  <si>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</si>
  <si>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</si>
  <si>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</si>
  <si>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</si>
  <si>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</si>
  <si>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</si>
  <si>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</si>
  <si>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</si>
  <si>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</si>
  <si>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</si>
  <si>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</si>
  <si>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</si>
  <si>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</si>
  <si>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</si>
  <si>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</si>
  <si>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</si>
  <si>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</si>
  <si>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</si>
  <si>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</si>
  <si>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</si>
  <si>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</si>
  <si>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</si>
  <si>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</si>
  <si>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</si>
  <si>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</si>
  <si>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</si>
  <si>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</si>
  <si>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</si>
  <si>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</si>
  <si>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</si>
  <si>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</si>
  <si>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</si>
  <si>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</si>
  <si>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</si>
  <si>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</si>
  <si>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</si>
  <si>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</si>
  <si>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</si>
  <si>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</si>
  <si>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</si>
  <si>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</si>
  <si>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</si>
  <si>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</si>
  <si>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</si>
  <si>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</si>
  <si>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</si>
  <si>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</si>
  <si>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</si>
  <si>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</si>
  <si>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</si>
  <si>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</si>
  <si>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</si>
  <si>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</si>
  <si>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</si>
  <si>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</si>
  <si>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</si>
  <si>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</si>
  <si>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</si>
  <si>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</si>
  <si>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</si>
  <si>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</si>
  <si>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</si>
  <si>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</si>
  <si>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</si>
  <si>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</si>
  <si>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</si>
  <si>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</si>
  <si>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</si>
  <si>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</si>
  <si>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</si>
  <si>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</si>
  <si>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</si>
  <si>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</si>
  <si>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</si>
  <si>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</si>
  <si>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</si>
  <si>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</si>
  <si>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</si>
  <si>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</si>
  <si>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</si>
  <si>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</si>
  <si>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</si>
  <si>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</si>
  <si>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</si>
  <si>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</si>
  <si>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</si>
  <si>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</si>
  <si>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</si>
  <si>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</si>
  <si>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</si>
  <si>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</si>
  <si>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</si>
  <si>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</si>
  <si>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</si>
  <si>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</si>
  <si>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</si>
  <si>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</si>
  <si>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</si>
  <si>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</si>
  <si>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</si>
  <si>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</si>
  <si>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</si>
  <si>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</si>
  <si>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</si>
  <si>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</si>
  <si>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</si>
  <si>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</si>
  <si>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</si>
  <si>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</si>
  <si>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</si>
  <si>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</si>
  <si>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</si>
  <si>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</si>
  <si>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</si>
  <si>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</si>
  <si>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</si>
  <si>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</si>
  <si>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</si>
  <si>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</si>
  <si>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</si>
  <si>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</si>
  <si>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</si>
  <si>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</si>
  <si>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</si>
  <si>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</si>
  <si>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</si>
  <si>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</si>
  <si>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</si>
  <si>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</si>
  <si>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</si>
  <si>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</si>
  <si>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</si>
  <si>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</si>
  <si>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</si>
  <si>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</si>
  <si>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</si>
  <si>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</si>
  <si>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</si>
  <si>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</si>
  <si>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</si>
  <si>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</si>
  <si>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</si>
  <si>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</si>
  <si>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</si>
  <si>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</si>
  <si>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</si>
  <si>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</si>
  <si>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</si>
  <si>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</si>
  <si>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</si>
  <si>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</si>
  <si>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</si>
  <si>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</si>
  <si>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</si>
  <si>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</si>
  <si>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</si>
  <si>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</si>
  <si>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</si>
  <si>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</si>
  <si>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</si>
  <si>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</si>
  <si>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</si>
  <si>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</si>
  <si>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</si>
  <si>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</si>
  <si>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</si>
  <si>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</si>
  <si>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</si>
  <si>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</si>
  <si>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</si>
  <si>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</si>
  <si>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</si>
  <si>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</si>
  <si>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</si>
  <si>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</si>
  <si>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</si>
  <si>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</si>
  <si>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</si>
  <si>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</si>
  <si>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</si>
  <si>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</si>
  <si>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</si>
  <si>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</si>
  <si>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</si>
  <si>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</si>
  <si>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</si>
  <si>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</si>
  <si>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</si>
  <si>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</si>
  <si>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</si>
  <si>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</si>
  <si>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</si>
  <si>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</si>
  <si>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</si>
  <si>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</si>
  <si>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</si>
  <si>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</si>
  <si>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</si>
  <si>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</si>
  <si>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</si>
  <si>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</si>
  <si>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</si>
  <si>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</si>
  <si>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</si>
  <si>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</si>
  <si>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</si>
  <si>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</si>
  <si>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</si>
  <si>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</si>
  <si>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</si>
  <si>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</si>
  <si>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</si>
  <si>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</si>
  <si>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</si>
  <si>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</si>
  <si>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</si>
  <si>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</si>
  <si>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</si>
  <si>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</si>
  <si>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</si>
  <si>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</si>
  <si>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</si>
  <si>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</si>
  <si>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</si>
  <si>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</si>
  <si>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</si>
  <si>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</si>
  <si>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</si>
  <si>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</si>
  <si>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</si>
  <si>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</si>
  <si>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</si>
  <si>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</si>
  <si>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</si>
  <si>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</si>
  <si>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</si>
  <si>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</si>
  <si>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</si>
  <si>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</si>
  <si>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</si>
  <si>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</si>
  <si>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</si>
  <si>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</si>
  <si>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</si>
  <si>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</si>
  <si>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</si>
  <si>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</si>
  <si>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</si>
  <si>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</si>
  <si>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</si>
  <si>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</si>
  <si>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</si>
  <si>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</si>
  <si>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</si>
  <si>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</si>
  <si>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</si>
  <si>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</si>
  <si>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</si>
  <si>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</si>
  <si>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</si>
  <si>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</si>
  <si>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</si>
  <si>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</si>
  <si>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</si>
  <si>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</si>
  <si>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</si>
  <si>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</si>
  <si>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</si>
  <si>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</si>
  <si>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</si>
  <si>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</si>
  <si>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</si>
  <si>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</si>
  <si>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</si>
  <si>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</si>
  <si>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</si>
  <si>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</si>
  <si>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</si>
  <si>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</si>
  <si>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</si>
  <si>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</si>
  <si>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</si>
  <si>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</si>
  <si>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</si>
  <si>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</si>
  <si>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</si>
  <si>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</si>
  <si>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</si>
  <si>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</si>
  <si>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</si>
  <si>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</si>
  <si>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</si>
  <si>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</si>
  <si>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</si>
  <si>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</si>
  <si>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</si>
  <si>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</si>
  <si>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</si>
  <si>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</si>
  <si>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</si>
  <si>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</si>
  <si>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</si>
  <si>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</si>
  <si>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</si>
  <si>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</si>
  <si>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</si>
  <si>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</si>
  <si>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</si>
  <si>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</si>
  <si>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</si>
  <si>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</si>
  <si>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</si>
  <si>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</si>
  <si>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</si>
  <si>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</si>
  <si>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</si>
  <si>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</si>
  <si>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</si>
  <si>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</si>
  <si>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</si>
  <si>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</si>
  <si>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</si>
  <si>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</si>
  <si>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</si>
  <si>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</si>
  <si>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</si>
  <si>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</si>
  <si>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</si>
  <si>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</si>
  <si>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</si>
  <si>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</si>
  <si>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</si>
  <si>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</si>
  <si>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</si>
  <si>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</si>
  <si>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</si>
  <si>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</si>
  <si>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</si>
  <si>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</si>
  <si>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</si>
  <si>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</si>
  <si>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</si>
  <si>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</si>
  <si>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</si>
  <si>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</si>
  <si>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</si>
  <si>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</si>
  <si>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</si>
  <si>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</si>
  <si>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</si>
  <si>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</si>
  <si>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</si>
  <si>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</si>
  <si>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</si>
  <si>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</si>
  <si>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</si>
  <si>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</si>
  <si>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</si>
  <si>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</si>
  <si>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</si>
  <si>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</si>
  <si>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</si>
  <si>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</si>
  <si>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</si>
  <si>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</si>
  <si>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</si>
  <si>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</si>
  <si>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</si>
  <si>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</si>
  <si>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</si>
  <si>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</si>
  <si>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</si>
  <si>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</si>
  <si>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</si>
  <si>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</si>
  <si>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</si>
  <si>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</si>
  <si>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</si>
  <si>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</si>
  <si>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</si>
  <si>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</si>
  <si>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</si>
  <si>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</si>
  <si>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</si>
  <si>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</si>
  <si>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</si>
  <si>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</si>
  <si>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</si>
  <si>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</si>
  <si>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</si>
  <si>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</si>
  <si>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</si>
  <si>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</si>
  <si>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</si>
  <si>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</si>
  <si>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</si>
  <si>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</si>
  <si>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</si>
  <si>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</si>
  <si>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</si>
  <si>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</si>
  <si>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</si>
  <si>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</si>
  <si>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</si>
  <si>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</si>
  <si>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</si>
  <si>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</si>
  <si>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</si>
  <si>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</si>
  <si>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</si>
  <si>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</si>
  <si>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</si>
  <si>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</si>
  <si>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</si>
  <si>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</si>
  <si>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</si>
  <si>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</si>
  <si>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</si>
  <si>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</si>
  <si>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</si>
  <si>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</si>
  <si>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</si>
  <si>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</si>
  <si>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</si>
  <si>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</si>
  <si>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</si>
  <si>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</si>
  <si>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</si>
  <si>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</si>
  <si>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</si>
  <si>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</si>
  <si>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</si>
  <si>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</si>
  <si>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</si>
  <si>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</si>
  <si>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</si>
  <si>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</si>
  <si>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</si>
  <si>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</si>
  <si>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</si>
  <si>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</si>
  <si>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</si>
  <si>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</si>
  <si>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</si>
  <si>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</si>
  <si>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</si>
  <si>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</si>
  <si>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</si>
  <si>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</si>
  <si>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</si>
  <si>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</si>
  <si>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</si>
  <si>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</si>
  <si>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</si>
  <si>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</si>
  <si>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</si>
  <si>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</si>
  <si>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</si>
  <si>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</si>
  <si>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</si>
  <si>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</si>
  <si>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</si>
  <si>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</si>
  <si>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</si>
  <si>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</si>
  <si>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</si>
  <si>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</si>
  <si>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</si>
  <si>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</si>
  <si>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</si>
  <si>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</si>
  <si>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</si>
  <si>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</si>
  <si>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</si>
  <si>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</si>
  <si>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</si>
  <si>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</si>
  <si>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</si>
  <si>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</si>
  <si>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</si>
  <si>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</si>
  <si>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</si>
  <si>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</si>
  <si>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</si>
  <si>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</si>
  <si>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</si>
  <si>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</si>
  <si>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</si>
  <si>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</si>
  <si>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</si>
  <si>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</si>
  <si>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</si>
  <si>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</si>
  <si>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</si>
  <si>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</si>
  <si>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</si>
  <si>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</si>
  <si>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</si>
  <si>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</si>
  <si>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</si>
  <si>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</si>
  <si>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</si>
  <si>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</si>
  <si>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</si>
  <si>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</si>
  <si>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</si>
  <si>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</si>
  <si>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</si>
  <si>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</si>
  <si>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</si>
  <si>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</si>
  <si>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</si>
  <si>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</si>
  <si>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</si>
  <si>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</si>
  <si>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</si>
  <si>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</si>
  <si>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</si>
  <si>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</si>
  <si>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</si>
  <si>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</si>
  <si>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</si>
  <si>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</si>
  <si>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</si>
  <si>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</si>
  <si>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</si>
  <si>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</si>
  <si>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</si>
  <si>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</si>
  <si>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</si>
  <si>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</si>
  <si>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</si>
  <si>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</si>
  <si>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</si>
  <si>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</si>
  <si>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</si>
  <si>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</si>
  <si>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</si>
  <si>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</si>
  <si>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</si>
  <si>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</si>
  <si>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</si>
  <si>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</si>
  <si>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</si>
  <si>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</si>
  <si>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</si>
  <si>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</si>
  <si>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</si>
  <si>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</si>
  <si>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</si>
  <si>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</si>
  <si>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</si>
  <si>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</si>
  <si>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</si>
  <si>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</si>
  <si>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</si>
  <si>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</si>
  <si>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</si>
  <si>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</si>
  <si>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</si>
  <si>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</si>
  <si>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</si>
  <si>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</si>
  <si>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</si>
  <si>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</si>
  <si>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</si>
  <si>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</si>
  <si>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</si>
  <si>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</si>
  <si>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</si>
  <si>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</si>
  <si>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</si>
  <si>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</si>
  <si>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</si>
  <si>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</si>
  <si>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</si>
  <si>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</si>
  <si>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</si>
  <si>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</si>
  <si>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</si>
  <si>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</si>
  <si>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</si>
  <si>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</si>
  <si>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</si>
  <si>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</si>
  <si>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</si>
  <si>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</si>
  <si>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</si>
  <si>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</si>
  <si>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</si>
  <si>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</si>
  <si>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</si>
  <si>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</si>
  <si>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</si>
  <si>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</si>
  <si>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</si>
  <si>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</si>
  <si>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</si>
  <si>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</si>
  <si>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</si>
  <si>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</si>
  <si>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</si>
  <si>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</si>
  <si>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</si>
  <si>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</si>
  <si>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</si>
  <si>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</si>
  <si>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</si>
  <si>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</si>
  <si>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</si>
  <si>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</si>
  <si>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</si>
  <si>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</si>
  <si>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</si>
  <si>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</si>
  <si>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</si>
  <si>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</si>
  <si>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</si>
  <si>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</si>
  <si>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</si>
  <si>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</si>
  <si>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</si>
  <si>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</si>
  <si>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</si>
  <si>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</si>
  <si>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</si>
  <si>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</si>
  <si>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</si>
  <si>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</si>
  <si>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</si>
  <si>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</si>
  <si>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</si>
  <si>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</si>
  <si>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</si>
  <si>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</si>
  <si>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</si>
  <si>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</si>
  <si>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</si>
  <si>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</si>
  <si>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</si>
  <si>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</si>
  <si>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</si>
  <si>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</si>
  <si>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</si>
  <si>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</si>
  <si>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</si>
  <si>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</si>
  <si>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</si>
  <si>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</si>
  <si>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</si>
  <si>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</si>
  <si>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</si>
  <si>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</si>
  <si>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</si>
  <si>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</si>
  <si>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</si>
  <si>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</si>
  <si>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</si>
  <si>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</si>
  <si>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</si>
  <si>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</si>
  <si>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</si>
  <si>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</si>
  <si>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</si>
  <si>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</si>
  <si>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</si>
  <si>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</si>
  <si>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</si>
  <si>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</si>
  <si>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</si>
  <si>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</si>
  <si>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</si>
  <si>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</si>
  <si>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</si>
  <si>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</si>
  <si>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</si>
  <si>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</si>
  <si>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</si>
  <si>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</si>
  <si>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</si>
  <si>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</si>
  <si>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</si>
  <si>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</si>
  <si>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</si>
  <si>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</si>
  <si>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</si>
  <si>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</si>
  <si>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</si>
  <si>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</si>
  <si>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</si>
  <si>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</si>
  <si>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</si>
  <si>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</si>
  <si>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</si>
  <si>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</si>
  <si>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</si>
  <si>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</si>
  <si>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</si>
  <si>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</si>
  <si>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</si>
  <si>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</si>
  <si>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</si>
  <si>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</si>
  <si>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</si>
  <si>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</si>
  <si>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</si>
  <si>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</si>
  <si>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</si>
  <si>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</si>
  <si>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</si>
  <si>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</si>
  <si>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</si>
  <si>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</si>
  <si>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</si>
  <si>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</si>
  <si>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</si>
  <si>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</si>
  <si>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</si>
  <si>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</si>
  <si>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</si>
  <si>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</si>
  <si>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</si>
  <si>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</si>
  <si>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</si>
  <si>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</si>
  <si>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</si>
  <si>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</si>
  <si>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</si>
  <si>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</si>
  <si>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</si>
  <si>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</si>
  <si>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</si>
  <si>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</si>
  <si>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</si>
  <si>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</si>
  <si>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</si>
  <si>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</si>
  <si>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</si>
  <si>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</si>
  <si>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</si>
  <si>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</si>
  <si>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</si>
  <si>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</si>
  <si>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</si>
  <si>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</si>
  <si>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</si>
  <si>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</si>
  <si>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</si>
  <si>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</si>
  <si>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</si>
  <si>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</si>
  <si>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</si>
  <si>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</si>
  <si>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</si>
  <si>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</si>
  <si>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</si>
  <si>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</si>
  <si>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</si>
  <si>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</si>
  <si>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</si>
  <si>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</si>
  <si>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</si>
  <si>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</si>
  <si>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</si>
  <si>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</si>
  <si>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</si>
  <si>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</si>
  <si>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</si>
  <si>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</si>
  <si>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</si>
  <si>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</si>
  <si>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</si>
  <si>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</si>
  <si>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</si>
  <si>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</si>
  <si>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</si>
  <si>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</si>
  <si>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</si>
  <si>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</si>
  <si>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</si>
  <si>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</si>
  <si>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</si>
  <si>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</si>
  <si>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</si>
  <si>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</si>
  <si>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</si>
  <si>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</si>
  <si>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</si>
  <si>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</si>
  <si>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</si>
  <si>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</si>
  <si>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</si>
  <si>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</si>
  <si>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</si>
  <si>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</si>
  <si>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</si>
  <si>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</si>
  <si>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</si>
  <si>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</si>
  <si>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</si>
  <si>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</si>
  <si>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</si>
  <si>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</si>
  <si>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</si>
  <si>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</si>
  <si>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</si>
  <si>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</si>
  <si>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</si>
  <si>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</si>
  <si>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</si>
  <si>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</si>
  <si>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</si>
  <si>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</si>
  <si>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</si>
  <si>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</si>
  <si>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</si>
  <si>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</si>
  <si>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</si>
  <si>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</si>
  <si>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</si>
  <si>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</si>
  <si>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</si>
  <si>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</si>
  <si>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</si>
  <si>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</si>
  <si>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</si>
  <si>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</si>
  <si>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</si>
  <si>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</si>
  <si>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</si>
  <si>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</si>
  <si>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</si>
  <si>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</si>
  <si>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</si>
  <si>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</si>
  <si>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</si>
  <si>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</si>
  <si>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</si>
  <si>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</si>
  <si>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</si>
  <si>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</si>
  <si>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</si>
  <si>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</si>
  <si>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</si>
  <si>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</si>
  <si>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</si>
  <si>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</si>
  <si>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</si>
  <si>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</si>
  <si>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</si>
  <si>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</si>
  <si>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</si>
  <si>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</si>
  <si>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</si>
  <si>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</si>
  <si>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</si>
  <si>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</si>
  <si>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</si>
  <si>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</si>
  <si>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</si>
  <si>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</si>
  <si>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</si>
  <si>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</si>
  <si>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</si>
  <si>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</si>
  <si>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</si>
  <si>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</si>
  <si>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</si>
  <si>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</si>
  <si>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</si>
  <si>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</si>
  <si>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</si>
  <si>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</si>
  <si>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</si>
  <si>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</si>
  <si>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</si>
  <si>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</si>
  <si>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</si>
  <si>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</si>
  <si>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</si>
  <si>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</si>
  <si>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</si>
  <si>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</si>
  <si>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</si>
  <si>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</si>
  <si>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</si>
  <si>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</si>
  <si>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</si>
  <si>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</si>
  <si>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</si>
  <si>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</si>
  <si>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</si>
  <si>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</si>
  <si>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</si>
  <si>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</si>
  <si>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</si>
  <si>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</si>
  <si>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</si>
  <si>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</si>
  <si>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</si>
  <si>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</si>
  <si>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</si>
  <si>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</si>
  <si>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</si>
  <si>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</si>
  <si>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</si>
  <si>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</si>
  <si>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</si>
  <si>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</si>
  <si>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</si>
  <si>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</si>
  <si>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</si>
  <si>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</si>
  <si>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</si>
  <si>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</si>
  <si>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</si>
  <si>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</si>
  <si>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</si>
  <si>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</si>
  <si>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</si>
  <si>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</si>
  <si>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</si>
  <si>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</si>
  <si>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</si>
  <si>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</si>
  <si>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</si>
  <si>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</si>
  <si>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</si>
  <si>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</si>
  <si>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</si>
  <si>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</si>
  <si>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</si>
  <si>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</si>
  <si>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</si>
  <si>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</si>
  <si>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</si>
  <si>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</si>
  <si>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</si>
  <si>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</si>
  <si>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</si>
  <si>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</si>
  <si>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</si>
  <si>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</si>
  <si>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</si>
  <si>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</si>
  <si>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</si>
  <si>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</si>
  <si>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</si>
  <si>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</si>
  <si>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</si>
  <si>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</si>
  <si>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</si>
  <si>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</si>
  <si>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</si>
  <si>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</si>
  <si>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</si>
  <si>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</si>
  <si>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</si>
  <si>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</si>
  <si>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</si>
  <si>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</si>
  <si>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</si>
  <si>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</si>
  <si>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</si>
  <si>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</si>
  <si>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</si>
  <si>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</si>
  <si>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</si>
  <si>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</si>
  <si>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</si>
  <si>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</si>
  <si>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</si>
  <si>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</si>
  <si>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</si>
  <si>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</si>
  <si>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</si>
  <si>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</si>
  <si>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</si>
  <si>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</si>
  <si>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</si>
  <si>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</si>
  <si>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</si>
  <si>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</si>
  <si>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</si>
  <si>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</si>
  <si>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</si>
  <si>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</si>
  <si>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</si>
  <si>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</si>
  <si>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</si>
  <si>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</si>
  <si>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</si>
  <si>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</si>
  <si>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</si>
  <si>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</si>
  <si>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</si>
  <si>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</si>
  <si>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</si>
  <si>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</si>
  <si>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</si>
  <si>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</si>
  <si>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</si>
  <si>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</si>
  <si>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</si>
  <si>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</si>
  <si>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</si>
  <si>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</si>
  <si>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</si>
  <si>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</si>
  <si>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</si>
  <si>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</si>
  <si>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</si>
  <si>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</si>
  <si>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</si>
  <si>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</si>
  <si>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</si>
  <si>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</si>
  <si>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</si>
  <si>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</si>
  <si>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</si>
  <si>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</si>
  <si>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</si>
  <si>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</si>
  <si>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</si>
  <si>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</si>
  <si>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</si>
  <si>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</si>
  <si>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</si>
  <si>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</si>
  <si>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</si>
  <si>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</si>
  <si>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</si>
  <si>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</si>
  <si>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</si>
  <si>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</si>
  <si>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</si>
  <si>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</si>
  <si>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</si>
  <si>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</si>
  <si>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</si>
  <si>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</si>
  <si>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</si>
  <si>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</si>
  <si>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</si>
  <si>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</si>
  <si>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</si>
  <si>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</si>
  <si>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</si>
  <si>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</si>
  <si>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</si>
  <si>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</si>
  <si>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</si>
  <si>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</si>
  <si>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</si>
  <si>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</si>
  <si>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</si>
  <si>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</si>
  <si>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</si>
  <si>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</si>
  <si>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</si>
  <si>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</si>
  <si>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</si>
  <si>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</si>
  <si>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</si>
  <si>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</si>
  <si>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</si>
  <si>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</si>
  <si>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</si>
  <si>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</si>
  <si>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</si>
  <si>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</si>
  <si>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</si>
  <si>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</si>
  <si>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</si>
  <si>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</si>
  <si>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</si>
  <si>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</si>
  <si>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</si>
  <si>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</si>
  <si>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</si>
  <si>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</si>
  <si>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</si>
  <si>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</si>
  <si>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</si>
  <si>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</si>
  <si>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</si>
  <si>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</si>
  <si>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</si>
  <si>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</si>
  <si>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</si>
  <si>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</si>
  <si>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</si>
  <si>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</si>
  <si>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</si>
  <si>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</si>
  <si>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</si>
  <si>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</si>
  <si>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</si>
  <si>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</si>
  <si>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</si>
  <si>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</si>
  <si>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</si>
  <si>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</si>
  <si>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</si>
  <si>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</si>
  <si>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</si>
  <si>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</si>
  <si>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</si>
  <si>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</si>
  <si>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</si>
  <si>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</si>
  <si>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</si>
  <si>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</si>
  <si>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</si>
  <si>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</si>
  <si>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</si>
  <si>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</si>
  <si>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</si>
  <si>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</si>
  <si>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</si>
  <si>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</si>
  <si>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</si>
  <si>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</si>
  <si>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</si>
  <si>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</si>
  <si>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</si>
  <si>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</si>
  <si>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</si>
  <si>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</si>
  <si>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</si>
  <si>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</si>
  <si>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</si>
  <si>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</si>
  <si>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</si>
  <si>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</si>
  <si>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</si>
  <si>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</si>
  <si>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</si>
  <si>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</si>
  <si>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</si>
  <si>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</si>
  <si>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</si>
  <si>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</si>
  <si>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</si>
  <si>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</si>
  <si>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</si>
  <si>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</si>
  <si>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</si>
  <si>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</si>
  <si>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</si>
  <si>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</si>
  <si>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</si>
  <si>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</si>
  <si>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</si>
  <si>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</si>
  <si>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</si>
  <si>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</si>
  <si>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</si>
  <si>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</si>
  <si>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</si>
  <si>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</si>
  <si>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</si>
  <si>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</si>
  <si>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</si>
  <si>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</si>
  <si>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</si>
  <si>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</si>
  <si>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</si>
  <si>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</si>
  <si>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</si>
  <si>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</si>
  <si>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</si>
  <si>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</si>
  <si>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</si>
  <si>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</si>
  <si>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</si>
  <si>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</si>
  <si>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</si>
  <si>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</si>
  <si>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</si>
  <si>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</si>
  <si>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</si>
  <si>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</si>
  <si>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</si>
  <si>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</si>
  <si>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</si>
  <si>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</si>
  <si>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</si>
  <si>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</si>
  <si>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</si>
  <si>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</si>
  <si>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</si>
  <si>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</si>
  <si>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</si>
  <si>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</si>
  <si>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</si>
  <si>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</si>
  <si>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</si>
  <si>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</si>
  <si>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</si>
  <si>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</si>
  <si>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</si>
  <si>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</si>
  <si>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</si>
  <si>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</si>
  <si>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</si>
  <si>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</si>
  <si>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</si>
  <si>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</si>
  <si>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</si>
  <si>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</si>
  <si>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</si>
  <si>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</si>
  <si>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</si>
  <si>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</si>
  <si>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</si>
  <si>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</si>
  <si>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</si>
  <si>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</si>
  <si>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</si>
  <si>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</si>
  <si>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</si>
  <si>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</si>
  <si>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</si>
  <si>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</si>
  <si>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</si>
  <si>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</si>
  <si>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</si>
  <si>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</si>
  <si>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</si>
  <si>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</si>
  <si>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</si>
  <si>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</si>
  <si>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</si>
  <si>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</si>
  <si>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</si>
  <si>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</si>
  <si>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</si>
  <si>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</si>
  <si>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</si>
  <si>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</si>
  <si>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</si>
  <si>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</si>
  <si>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</si>
  <si>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</si>
  <si>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</si>
  <si>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</si>
  <si>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</si>
  <si>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</si>
  <si>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</si>
  <si>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</si>
  <si>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</si>
  <si>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</si>
  <si>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</si>
  <si>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</si>
  <si>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</si>
  <si>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</si>
  <si>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</si>
  <si>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</si>
  <si>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</si>
  <si>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</si>
  <si>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</si>
  <si>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</si>
  <si>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</si>
  <si>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</si>
  <si>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</si>
  <si>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</si>
  <si>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</si>
  <si>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</si>
  <si>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</si>
  <si>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</si>
  <si>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</si>
  <si>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</si>
  <si>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</si>
  <si>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</si>
  <si>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</si>
  <si>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</si>
  <si>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</si>
  <si>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</si>
  <si>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</si>
  <si>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</si>
  <si>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</si>
  <si>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</si>
  <si>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</si>
  <si>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</si>
  <si>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</si>
  <si>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</si>
  <si>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</si>
  <si>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</si>
  <si>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</si>
  <si>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</si>
  <si>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</si>
  <si>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</si>
  <si>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</si>
  <si>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</si>
  <si>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</si>
  <si>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</si>
  <si>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</si>
  <si>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</si>
  <si>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</si>
  <si>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</si>
  <si>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</si>
  <si>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</si>
  <si>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</si>
  <si>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</si>
  <si>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</si>
  <si>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</si>
  <si>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</si>
  <si>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</si>
  <si>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</si>
  <si>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</si>
  <si>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</si>
  <si>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</si>
  <si>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</si>
  <si>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</si>
  <si>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</si>
  <si>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</si>
  <si>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</si>
  <si>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</si>
  <si>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</si>
  <si>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</si>
  <si>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</si>
  <si>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</si>
  <si>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</si>
  <si>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</si>
  <si>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</si>
  <si>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</si>
  <si>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</si>
  <si>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</si>
  <si>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</si>
  <si>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</si>
  <si>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</si>
  <si>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</si>
  <si>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</si>
  <si>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</si>
  <si>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</si>
  <si>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</si>
  <si>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</si>
  <si>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</si>
  <si>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</si>
  <si>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</si>
  <si>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</si>
  <si>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</si>
  <si>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</si>
  <si>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</si>
  <si>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</si>
  <si>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</si>
  <si>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</si>
  <si>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</si>
  <si>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</si>
  <si>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</si>
  <si>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</si>
  <si>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</si>
  <si>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</si>
  <si>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</si>
  <si>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</si>
  <si>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</si>
  <si>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</si>
  <si>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</si>
  <si>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</si>
  <si>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</si>
  <si>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</si>
  <si>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</si>
  <si>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</si>
  <si>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</si>
  <si>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</si>
  <si>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</si>
  <si>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</si>
  <si>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</si>
  <si>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</si>
  <si>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</si>
  <si>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</si>
  <si>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</si>
  <si>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</si>
  <si>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</si>
  <si>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</si>
  <si>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</si>
  <si>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</si>
  <si>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</si>
  <si>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</si>
  <si>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</si>
  <si>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</si>
  <si>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</si>
  <si>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</si>
  <si>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</si>
  <si>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</si>
  <si>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</si>
  <si>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</si>
  <si>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</si>
  <si>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</si>
  <si>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</si>
  <si>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</si>
  <si>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</si>
  <si>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</si>
  <si>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</si>
  <si>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</si>
  <si>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</si>
  <si>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</si>
  <si>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</si>
  <si>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</si>
  <si>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</si>
  <si>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</si>
  <si>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</si>
  <si>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</si>
  <si>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</si>
  <si>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</si>
  <si>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</si>
  <si>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</si>
  <si>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</si>
  <si>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</si>
  <si>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</si>
  <si>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</si>
  <si>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</si>
  <si>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</si>
  <si>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</si>
  <si>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</si>
  <si>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</si>
  <si>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</si>
  <si>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</si>
  <si>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</si>
  <si>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</si>
  <si>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</si>
  <si>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</si>
  <si>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</si>
  <si>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</si>
  <si>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</si>
  <si>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</si>
  <si>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</si>
  <si>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</si>
  <si>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</si>
  <si>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</si>
  <si>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</si>
  <si>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</si>
  <si>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</si>
  <si>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</si>
  <si>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</si>
  <si>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</si>
  <si>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</si>
  <si>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</si>
  <si>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</si>
  <si>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</si>
  <si>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</si>
  <si>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</si>
  <si>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</si>
  <si>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</si>
  <si>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</si>
  <si>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</si>
  <si>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</si>
  <si>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</si>
  <si>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</si>
  <si>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</si>
  <si>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</si>
  <si>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</si>
  <si>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</si>
  <si>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</si>
  <si>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</si>
  <si>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</si>
  <si>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</si>
  <si>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</si>
  <si>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</si>
  <si>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</si>
  <si>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</si>
  <si>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</si>
  <si>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</si>
  <si>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</si>
  <si>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</si>
  <si>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</si>
  <si>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</si>
  <si>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</si>
  <si>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</si>
  <si>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</si>
  <si>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</si>
  <si>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</si>
  <si>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</si>
  <si>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</si>
  <si>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</si>
  <si>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</si>
  <si>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</si>
  <si>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</si>
  <si>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</si>
  <si>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</si>
  <si>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</si>
  <si>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</si>
  <si>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</si>
  <si>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</si>
  <si>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</si>
  <si>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</si>
  <si>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</si>
  <si>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</si>
  <si>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</si>
  <si>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</si>
  <si>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</si>
  <si>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</si>
  <si>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</si>
  <si>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</si>
  <si>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</si>
  <si>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</si>
  <si>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</si>
  <si>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</si>
  <si>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</si>
  <si>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</si>
  <si>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</si>
  <si>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</si>
  <si>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</si>
  <si>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</si>
  <si>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</si>
  <si>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</si>
  <si>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</si>
  <si>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</si>
  <si>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</si>
  <si>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</si>
  <si>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</si>
  <si>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</si>
  <si>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</si>
  <si>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</si>
  <si>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</si>
  <si>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</si>
  <si>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</si>
  <si>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</si>
  <si>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</si>
  <si>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</si>
  <si>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</si>
  <si>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</si>
  <si>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</si>
  <si>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</si>
  <si>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</si>
  <si>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</si>
  <si>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</si>
  <si>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</si>
  <si>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</si>
  <si>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</si>
  <si>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</si>
  <si>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</si>
  <si>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</si>
  <si>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</si>
  <si>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</si>
  <si>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</si>
  <si>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</si>
  <si>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</si>
  <si>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</si>
  <si>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</si>
  <si>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</si>
  <si>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</si>
  <si>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</si>
  <si>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</si>
  <si>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</si>
  <si>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</si>
  <si>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</si>
  <si>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</si>
  <si>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</si>
  <si>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</si>
  <si>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</si>
  <si>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</si>
  <si>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</si>
  <si>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</si>
  <si>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</si>
  <si>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</si>
  <si>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</si>
  <si>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</si>
  <si>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</si>
  <si>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</si>
  <si>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</si>
  <si>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</si>
  <si>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</si>
  <si>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</si>
  <si>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</si>
  <si>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</si>
  <si>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</si>
  <si>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</si>
  <si>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</si>
  <si>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</si>
  <si>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</si>
  <si>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</si>
  <si>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</si>
  <si>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</si>
  <si>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</si>
  <si>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</si>
  <si>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</si>
  <si>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</si>
  <si>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</si>
  <si>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</si>
  <si>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</si>
  <si>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</si>
  <si>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</si>
  <si>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</si>
  <si>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</si>
  <si>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</si>
  <si>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</si>
  <si>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</si>
  <si>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</si>
  <si>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</si>
  <si>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</si>
  <si>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</si>
  <si>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</si>
  <si>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</si>
  <si>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</si>
  <si>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</si>
  <si>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</si>
  <si>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</si>
  <si>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</si>
  <si>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</si>
  <si>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</si>
  <si>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</si>
  <si>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</si>
  <si>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</si>
  <si>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</si>
  <si>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</si>
  <si>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</si>
  <si>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</si>
  <si>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</si>
  <si>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</si>
  <si>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</si>
  <si>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</si>
  <si>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</si>
  <si>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</si>
  <si>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</si>
  <si>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</si>
  <si>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</si>
  <si>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</si>
  <si>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</si>
  <si>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</si>
  <si>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</si>
  <si>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</si>
  <si>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</si>
  <si>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</si>
  <si>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</si>
  <si>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</si>
  <si>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</si>
  <si>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</si>
  <si>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</si>
  <si>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</si>
  <si>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</si>
  <si>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</si>
  <si>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</si>
  <si>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</si>
  <si>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</si>
  <si>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</si>
  <si>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</si>
  <si>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</si>
  <si>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</si>
  <si>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</si>
  <si>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</si>
  <si>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</si>
  <si>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</si>
  <si>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</si>
  <si>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</si>
  <si>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</si>
  <si>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</si>
  <si>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</si>
  <si>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</si>
  <si>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</si>
  <si>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</si>
  <si>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</si>
  <si>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</si>
  <si>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</si>
  <si>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</si>
  <si>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</si>
  <si>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</si>
  <si>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</si>
  <si>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</si>
  <si>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</si>
  <si>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</si>
  <si>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</si>
  <si>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</si>
  <si>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</si>
  <si>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</si>
  <si>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</si>
  <si>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</si>
  <si>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</si>
  <si>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</si>
  <si>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</si>
  <si>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</si>
  <si>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</si>
  <si>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</si>
  <si>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</si>
  <si>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</si>
  <si>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</si>
  <si>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</si>
  <si>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</si>
  <si>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</si>
  <si>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</si>
  <si>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</si>
  <si>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</si>
  <si>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</si>
  <si>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</si>
  <si>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</si>
  <si>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</si>
  <si>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</si>
  <si>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</si>
  <si>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</si>
  <si>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</si>
  <si>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</si>
  <si>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</si>
  <si>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</si>
  <si>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</si>
  <si>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</si>
  <si>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</si>
  <si>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</si>
  <si>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</si>
  <si>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</si>
  <si>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</si>
  <si>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</si>
  <si>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</si>
  <si>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</si>
  <si>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</si>
  <si>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</si>
  <si>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</si>
  <si>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</si>
  <si>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</si>
  <si>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</si>
  <si>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</si>
  <si>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</si>
  <si>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</si>
  <si>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</si>
  <si>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</si>
  <si>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</si>
  <si>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</si>
  <si>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</si>
  <si>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</si>
  <si>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</si>
  <si>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</si>
  <si>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</si>
  <si>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</si>
  <si>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</si>
  <si>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</si>
  <si>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</si>
  <si>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</si>
  <si>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</si>
  <si>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</si>
  <si>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</si>
  <si>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</si>
  <si>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</si>
  <si>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</si>
  <si>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</si>
  <si>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</si>
  <si>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</si>
  <si>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</si>
  <si>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</si>
  <si>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</si>
  <si>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</si>
  <si>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</si>
  <si>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</si>
  <si>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</si>
  <si>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</si>
  <si>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</si>
  <si>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</si>
  <si>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</si>
  <si>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</si>
  <si>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</si>
  <si>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</si>
  <si>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</si>
  <si>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</si>
  <si>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</si>
  <si>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</si>
  <si>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</si>
  <si>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</si>
  <si>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</si>
  <si>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</si>
  <si>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</si>
  <si>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</si>
  <si>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</si>
  <si>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</si>
  <si>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</si>
  <si>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</si>
  <si>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</si>
  <si>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</si>
  <si>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</si>
  <si>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</si>
  <si>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</si>
  <si>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</si>
  <si>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</si>
  <si>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</si>
  <si>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</si>
  <si>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</si>
  <si>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</si>
  <si>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</si>
  <si>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</si>
  <si>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</si>
  <si>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</si>
  <si>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</si>
  <si>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</si>
  <si>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</si>
  <si>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</si>
  <si>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</si>
  <si>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</si>
  <si>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</si>
  <si>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</si>
  <si>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</si>
  <si>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</si>
  <si>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</si>
  <si>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</si>
  <si>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</si>
  <si>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</si>
  <si>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</si>
  <si>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</si>
  <si>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</si>
  <si>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</si>
  <si>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</si>
  <si>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</si>
  <si>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</si>
  <si>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</si>
  <si>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</si>
  <si>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</si>
  <si>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</si>
  <si>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</si>
  <si>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</si>
  <si>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</si>
  <si>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</si>
  <si>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</si>
  <si>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</si>
  <si>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</si>
  <si>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</si>
  <si>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</si>
  <si>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</si>
  <si>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</si>
  <si>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</si>
  <si>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</si>
  <si>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</si>
  <si>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</si>
  <si>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</si>
  <si>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</si>
  <si>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</si>
  <si>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</si>
  <si>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</si>
  <si>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</si>
  <si>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</si>
  <si>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</si>
  <si>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</si>
  <si>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</si>
  <si>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</si>
  <si>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</si>
  <si>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</si>
  <si>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</si>
  <si>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</si>
  <si>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</si>
  <si>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</si>
  <si>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</si>
  <si>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</si>
  <si>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</si>
  <si>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</si>
  <si>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</si>
  <si>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</si>
  <si>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</si>
  <si>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</si>
  <si>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</si>
  <si>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</si>
  <si>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</si>
  <si>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</si>
  <si>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</si>
  <si>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</si>
  <si>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</si>
  <si>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</si>
  <si>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</si>
  <si>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</si>
  <si>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</si>
  <si>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</si>
  <si>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</si>
  <si>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</si>
  <si>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</si>
  <si>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</si>
  <si>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</si>
  <si>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</si>
  <si>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</si>
  <si>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</si>
  <si>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</si>
  <si>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</si>
  <si>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</si>
  <si>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</si>
  <si>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</si>
  <si>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</si>
  <si>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</si>
  <si>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</si>
  <si>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</si>
  <si>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</si>
  <si>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</si>
  <si>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</si>
  <si>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</si>
  <si>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</si>
  <si>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</si>
  <si>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</si>
  <si>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</si>
  <si>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</si>
  <si>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</si>
  <si>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</si>
  <si>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</si>
  <si>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</si>
  <si>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</si>
  <si>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</si>
  <si>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</si>
  <si>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</si>
  <si>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</si>
  <si>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</si>
  <si>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</si>
  <si>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</si>
  <si>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</si>
  <si>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</si>
  <si>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</si>
  <si>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</si>
  <si>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</si>
  <si>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</si>
  <si>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</si>
  <si>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</si>
  <si>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</si>
  <si>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</si>
  <si>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</si>
  <si>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</si>
  <si>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</si>
  <si>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</si>
  <si>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</si>
  <si>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</si>
  <si>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</si>
  <si>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</si>
  <si>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</si>
  <si>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</si>
  <si>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</si>
  <si>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</si>
  <si>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</si>
  <si>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</si>
  <si>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</si>
  <si>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</si>
  <si>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</si>
  <si>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</si>
  <si>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</si>
  <si>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</si>
  <si>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</si>
  <si>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</si>
  <si>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</si>
  <si>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</si>
  <si>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</si>
  <si>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</si>
  <si>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</si>
  <si>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</si>
  <si>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</si>
  <si>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</si>
  <si>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</si>
  <si>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</si>
  <si>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</si>
  <si>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</si>
  <si>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</si>
  <si>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</si>
  <si>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</si>
  <si>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</si>
  <si>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</si>
  <si>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</si>
  <si>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</si>
  <si>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</si>
  <si>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</si>
  <si>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</si>
  <si>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</si>
  <si>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</si>
  <si>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</si>
  <si>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</si>
  <si>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</si>
  <si>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</si>
  <si>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</si>
  <si>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</si>
  <si>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</si>
  <si>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</si>
  <si>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</si>
  <si>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</si>
  <si>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</si>
  <si>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</si>
  <si>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</si>
  <si>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</si>
  <si>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</si>
  <si>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</si>
  <si>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</si>
  <si>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</si>
  <si>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</si>
  <si>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</si>
  <si>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</si>
  <si>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</si>
  <si>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</si>
  <si>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</si>
  <si>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</si>
  <si>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</si>
  <si>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</si>
  <si>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</si>
  <si>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</si>
  <si>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</si>
  <si>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</si>
  <si>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</si>
  <si>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</si>
  <si>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</si>
  <si>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</si>
  <si>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</si>
  <si>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</si>
  <si>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</si>
  <si>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</si>
  <si>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</si>
  <si>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</si>
  <si>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</si>
  <si>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</si>
  <si>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</si>
  <si>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</si>
  <si>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</si>
  <si>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</si>
  <si>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</si>
  <si>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</si>
  <si>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</si>
  <si>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</si>
  <si>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</si>
  <si>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</si>
  <si>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</si>
  <si>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</si>
  <si>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</si>
  <si>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</si>
  <si>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</si>
  <si>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</si>
  <si>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</si>
  <si>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</si>
  <si>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</si>
  <si>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</si>
  <si>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</si>
  <si>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</si>
  <si>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</si>
  <si>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</si>
  <si>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</si>
  <si>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</si>
  <si>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</si>
  <si>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</si>
  <si>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</si>
  <si>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</si>
  <si>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</si>
  <si>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</si>
  <si>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</si>
  <si>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</si>
  <si>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</si>
  <si>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</si>
  <si>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</si>
  <si>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</si>
  <si>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</si>
  <si>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</si>
  <si>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</si>
  <si>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</si>
  <si>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</si>
  <si>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</si>
  <si>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</si>
  <si>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</si>
  <si>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</si>
  <si>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</si>
  <si>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</si>
  <si>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</si>
  <si>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</si>
  <si>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</si>
  <si>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</si>
  <si>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</si>
  <si>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</si>
  <si>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</si>
  <si>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</si>
  <si>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</si>
  <si>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</si>
  <si>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</si>
  <si>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</si>
  <si>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</si>
  <si>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</si>
  <si>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</si>
  <si>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</si>
  <si>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</si>
  <si>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</si>
  <si>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</si>
  <si>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</si>
  <si>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</si>
  <si>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</si>
  <si>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</si>
  <si>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</si>
  <si>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</si>
  <si>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</si>
  <si>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</si>
  <si>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</si>
  <si>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</si>
  <si>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</si>
  <si>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</si>
  <si>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</si>
  <si>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</si>
  <si>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</si>
  <si>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</si>
  <si>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</si>
  <si>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</si>
  <si>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</si>
  <si>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</si>
  <si>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</si>
  <si>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</si>
  <si>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</si>
  <si>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</si>
  <si>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</si>
  <si>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</si>
  <si>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</si>
  <si>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</si>
  <si>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</si>
  <si>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</si>
  <si>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</si>
  <si>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</si>
  <si>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</si>
  <si>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</si>
  <si>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</si>
  <si>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</si>
  <si>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</si>
  <si>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</si>
  <si>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</si>
  <si>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</si>
  <si>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</si>
  <si>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</si>
  <si>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</si>
  <si>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</si>
  <si>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</si>
  <si>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</si>
  <si>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</si>
  <si>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</si>
  <si>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</si>
  <si>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</si>
  <si>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</si>
  <si>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</si>
  <si>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</si>
  <si>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</si>
  <si>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</si>
  <si>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</si>
  <si>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</si>
  <si>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</si>
  <si>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</si>
  <si>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</si>
  <si>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</si>
  <si>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</si>
  <si>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</si>
  <si>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</si>
  <si>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</si>
  <si>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</si>
  <si>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</si>
  <si>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</si>
  <si>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</si>
  <si>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</si>
  <si>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</si>
  <si>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</si>
  <si>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</si>
  <si>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</si>
  <si>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</si>
  <si>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</si>
  <si>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</si>
  <si>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</si>
  <si>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</si>
  <si>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</si>
  <si>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</si>
  <si>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</si>
  <si>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</si>
  <si>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</si>
  <si>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</si>
  <si>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</si>
  <si>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</si>
  <si>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</si>
  <si>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</si>
  <si>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</si>
  <si>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</si>
  <si>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</si>
  <si>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</si>
  <si>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</si>
  <si>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</si>
  <si>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</si>
  <si>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</si>
  <si>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</si>
  <si>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</si>
  <si>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</si>
  <si>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</si>
  <si>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</si>
  <si>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</si>
  <si>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</si>
  <si>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</si>
  <si>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</si>
  <si>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</si>
  <si>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</si>
  <si>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</si>
  <si>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</si>
  <si>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</si>
  <si>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</si>
  <si>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</si>
  <si>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</si>
  <si>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</si>
  <si>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</si>
  <si>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</si>
  <si>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</si>
  <si>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</si>
  <si>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</si>
  <si>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</si>
  <si>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</si>
  <si>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</si>
  <si>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</si>
  <si>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</si>
  <si>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</si>
  <si>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</si>
  <si>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</si>
  <si>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</si>
  <si>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</si>
  <si>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</si>
  <si>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</si>
  <si>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</si>
  <si>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</si>
  <si>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</si>
  <si>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</si>
  <si>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</si>
  <si>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</si>
  <si>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</si>
  <si>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</si>
  <si>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</si>
  <si>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</si>
  <si>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</si>
  <si>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</si>
  <si>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</si>
  <si>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</si>
  <si>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</si>
  <si>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</si>
  <si>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</si>
  <si>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</si>
  <si>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</si>
  <si>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</si>
  <si>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</si>
  <si>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</si>
  <si>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</si>
  <si>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</si>
  <si>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</si>
  <si>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</si>
  <si>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</si>
  <si>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</si>
  <si>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</si>
  <si>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</si>
  <si>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</si>
  <si>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</si>
  <si>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</si>
  <si>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</si>
  <si>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</si>
  <si>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</si>
  <si>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</si>
  <si>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</si>
  <si>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</si>
  <si>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</si>
  <si>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</si>
  <si>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</si>
  <si>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</si>
  <si>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</si>
  <si>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</si>
  <si>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</si>
  <si>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</si>
  <si>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</si>
  <si>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</si>
  <si>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</si>
  <si>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</si>
  <si>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</si>
  <si>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</si>
  <si>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</si>
  <si>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</si>
  <si>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</si>
  <si>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</si>
  <si>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</si>
  <si>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</si>
  <si>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</si>
  <si>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</si>
  <si>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</si>
  <si>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</si>
  <si>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</si>
  <si>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</si>
  <si>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</si>
  <si>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</si>
  <si>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</si>
  <si>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</si>
  <si>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</si>
  <si>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</si>
  <si>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</si>
  <si>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</si>
  <si>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</si>
  <si>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</si>
  <si>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</si>
  <si>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</si>
  <si>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</si>
  <si>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</si>
  <si>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</si>
  <si>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</si>
  <si>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</si>
  <si>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</si>
  <si>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</si>
  <si>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</si>
  <si>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</si>
  <si>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</si>
  <si>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</si>
  <si>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</si>
  <si>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</si>
  <si>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</si>
  <si>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</si>
  <si>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</si>
  <si>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</si>
  <si>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</si>
  <si>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</si>
  <si>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</si>
  <si>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</si>
  <si>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</si>
  <si>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</si>
  <si>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</si>
  <si>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</si>
  <si>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</si>
  <si>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</si>
  <si>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</si>
  <si>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</si>
  <si>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</si>
  <si>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</si>
  <si>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</si>
  <si>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</si>
  <si>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</si>
  <si>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</si>
  <si>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</si>
  <si>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</si>
  <si>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</si>
  <si>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</si>
  <si>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</si>
  <si>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</si>
  <si>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</si>
  <si>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</si>
  <si>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</si>
  <si>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</si>
  <si>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</si>
  <si>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</si>
  <si>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</si>
  <si>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</si>
  <si>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</si>
  <si>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</si>
  <si>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</si>
  <si>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</si>
  <si>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</si>
  <si>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</si>
  <si>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</si>
  <si>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</si>
  <si>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</si>
  <si>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</si>
  <si>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</si>
  <si>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</si>
  <si>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</si>
  <si>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</si>
  <si>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</si>
  <si>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</si>
  <si>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</si>
  <si>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</si>
  <si>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</si>
  <si>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</si>
  <si>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</si>
  <si>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</si>
  <si>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</si>
  <si>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</si>
  <si>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</si>
  <si>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</si>
  <si>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</si>
  <si>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</si>
  <si>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</si>
  <si>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</si>
  <si>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</si>
  <si>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</si>
  <si>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</si>
  <si>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</si>
  <si>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</si>
  <si>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</si>
  <si>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</si>
  <si>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</si>
  <si>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</si>
  <si>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</si>
  <si>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</si>
  <si>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</si>
  <si>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</si>
  <si>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</si>
  <si>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</si>
  <si>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</si>
  <si>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</si>
  <si>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</si>
  <si>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</si>
  <si>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</si>
  <si>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</si>
  <si>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</si>
  <si>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</si>
  <si>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</si>
  <si>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</si>
  <si>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</si>
  <si>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</si>
  <si>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</si>
  <si>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</si>
  <si>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</si>
  <si>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</si>
  <si>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</si>
  <si>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</si>
  <si>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</si>
  <si>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</si>
  <si>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</si>
  <si>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</si>
  <si>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</si>
  <si>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</si>
  <si>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</si>
  <si>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</si>
  <si>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</si>
  <si>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</si>
  <si>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</si>
  <si>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</si>
  <si>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</si>
  <si>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</si>
  <si>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</si>
  <si>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</si>
  <si>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</si>
  <si>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</si>
  <si>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</si>
  <si>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</si>
  <si>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</si>
  <si>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</si>
  <si>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</si>
  <si>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</si>
  <si>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</si>
  <si>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</si>
  <si>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</si>
  <si>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</si>
  <si>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</si>
  <si>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</si>
  <si>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</si>
  <si>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</si>
  <si>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</si>
  <si>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</si>
  <si>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</si>
  <si>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</si>
  <si>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</si>
  <si>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</si>
  <si>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</si>
  <si>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</si>
  <si>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</si>
  <si>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</si>
  <si>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</si>
  <si>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</si>
  <si>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</si>
  <si>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</si>
  <si>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</si>
  <si>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</si>
  <si>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</si>
  <si>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</si>
  <si>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</si>
  <si>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</si>
  <si>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</si>
  <si>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</si>
  <si>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</si>
  <si>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</si>
  <si>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</si>
  <si>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</si>
  <si>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</si>
  <si>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</si>
  <si>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</si>
  <si>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</si>
  <si>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</si>
  <si>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</si>
  <si>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</si>
  <si>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</si>
  <si>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</si>
  <si>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</si>
  <si>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</si>
  <si>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</si>
  <si>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</si>
  <si>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</si>
  <si>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</si>
  <si>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</si>
  <si>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</si>
  <si>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</si>
  <si>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</si>
  <si>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</si>
  <si>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</si>
  <si>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</si>
  <si>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</si>
  <si>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</si>
  <si>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</si>
  <si>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</si>
  <si>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</si>
  <si>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</si>
  <si>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</si>
  <si>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</si>
  <si>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</si>
  <si>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</si>
  <si>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</si>
  <si>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</si>
  <si>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</si>
  <si>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</si>
  <si>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</si>
  <si>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</si>
  <si>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</si>
  <si>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</si>
  <si>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</si>
  <si>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</si>
  <si>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</si>
  <si>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</si>
  <si>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</si>
  <si>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</si>
  <si>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</si>
  <si>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</si>
  <si>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</si>
  <si>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</si>
  <si>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</si>
  <si>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</si>
  <si>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</si>
  <si>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</si>
  <si>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</si>
  <si>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</si>
  <si>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</si>
  <si>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</si>
  <si>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</si>
  <si>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</si>
  <si>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</si>
  <si>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</si>
  <si>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</si>
  <si>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</si>
  <si>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</si>
  <si>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</si>
  <si>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</si>
  <si>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</si>
  <si>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</si>
  <si>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</si>
  <si>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</si>
  <si>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</si>
  <si>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</si>
  <si>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</si>
  <si>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</si>
  <si>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</si>
  <si>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</si>
  <si>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</si>
  <si>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</si>
  <si>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</si>
  <si>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</si>
  <si>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</si>
  <si>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</si>
  <si>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</si>
  <si>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</si>
  <si>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</si>
  <si>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</si>
  <si>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</si>
  <si>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</si>
  <si>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</si>
  <si>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</si>
  <si>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</si>
  <si>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</si>
  <si>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</si>
  <si>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</si>
  <si>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</si>
  <si>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</si>
  <si>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</si>
  <si>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</si>
  <si>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</si>
  <si>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</si>
  <si>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</si>
  <si>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</si>
  <si>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</si>
  <si>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</si>
  <si>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</si>
  <si>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</si>
  <si>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</si>
  <si>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</si>
  <si>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</si>
  <si>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</si>
  <si>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</si>
  <si>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</si>
  <si>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</si>
  <si>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</si>
  <si>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</si>
  <si>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</si>
  <si>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</si>
  <si>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</si>
  <si>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</si>
  <si>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</si>
  <si>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</si>
  <si>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</si>
  <si>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</si>
  <si>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</si>
  <si>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</si>
  <si>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</si>
  <si>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</si>
  <si>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</si>
  <si>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</si>
  <si>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</si>
  <si>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</si>
  <si>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</si>
  <si>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</si>
  <si>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</si>
  <si>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</si>
  <si>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</si>
  <si>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</si>
  <si>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</si>
  <si>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</si>
  <si>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</si>
  <si>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</si>
  <si>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</si>
  <si>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</si>
  <si>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</si>
  <si>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</si>
  <si>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</si>
  <si>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</si>
  <si>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</si>
  <si>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</si>
  <si>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</si>
  <si>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</si>
  <si>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</si>
  <si>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</si>
  <si>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</si>
  <si>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</si>
  <si>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</si>
  <si>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</si>
  <si>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</si>
  <si>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</si>
  <si>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</si>
  <si>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</si>
  <si>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</si>
  <si>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</si>
  <si>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</si>
  <si>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</si>
  <si>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</si>
  <si>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</si>
  <si>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</si>
  <si>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</si>
  <si>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</si>
  <si>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</si>
  <si>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</si>
  <si>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</si>
  <si>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</si>
  <si>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</si>
  <si>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</si>
  <si>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</si>
  <si>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</si>
  <si>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</si>
  <si>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</si>
  <si>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</si>
  <si>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</si>
  <si>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</si>
  <si>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</si>
  <si>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</si>
  <si>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</si>
  <si>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</si>
  <si>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</si>
  <si>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</si>
  <si>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</si>
  <si>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</si>
  <si>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</si>
  <si>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</si>
  <si>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</si>
  <si>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</si>
  <si>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</si>
  <si>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</si>
  <si>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</si>
  <si>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</si>
  <si>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</si>
  <si>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</si>
  <si>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</si>
  <si>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</si>
  <si>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</si>
  <si>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</si>
  <si>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</si>
  <si>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</si>
  <si>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</si>
  <si>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</si>
  <si>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</si>
  <si>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</si>
  <si>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</si>
  <si>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</si>
  <si>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</si>
  <si>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</si>
  <si>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</si>
  <si>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</si>
  <si>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</si>
  <si>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</si>
  <si>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</si>
  <si>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</si>
  <si>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</si>
  <si>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</si>
  <si>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</si>
  <si>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</si>
  <si>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</si>
  <si>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</si>
  <si>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</si>
  <si>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</si>
  <si>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</si>
  <si>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</si>
  <si>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</si>
  <si>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</si>
  <si>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</si>
  <si>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</si>
  <si>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</si>
  <si>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</si>
  <si>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</si>
  <si>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</si>
  <si>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</si>
  <si>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</si>
  <si>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</si>
  <si>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</si>
  <si>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</si>
  <si>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</si>
  <si>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</si>
  <si>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</si>
  <si>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</si>
  <si>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</si>
  <si>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</si>
  <si>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</si>
  <si>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</si>
  <si>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</si>
  <si>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</si>
  <si>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</si>
  <si>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</si>
  <si>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</si>
  <si>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</si>
  <si>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</si>
  <si>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</si>
  <si>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</si>
  <si>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</si>
  <si>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</si>
  <si>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</si>
  <si>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</si>
  <si>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</si>
  <si>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</si>
  <si>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</si>
  <si>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</si>
  <si>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</si>
  <si>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</si>
  <si>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</si>
  <si>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</si>
  <si>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</si>
  <si>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</si>
  <si>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</si>
  <si>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</si>
  <si>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</si>
  <si>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</si>
  <si>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</si>
  <si>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</si>
  <si>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</si>
  <si>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</si>
  <si>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</si>
  <si>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</si>
  <si>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</si>
  <si>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</si>
  <si>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</si>
  <si>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</si>
  <si>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</si>
  <si>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</si>
  <si>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</si>
  <si>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</si>
  <si>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</si>
  <si>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</si>
  <si>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</si>
  <si>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</si>
  <si>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</si>
  <si>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</si>
  <si>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</si>
  <si>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</si>
  <si>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</si>
  <si>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</si>
  <si>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</si>
  <si>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</si>
  <si>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</si>
  <si>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</si>
  <si>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</si>
  <si>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</si>
  <si>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</si>
  <si>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</si>
  <si>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</si>
  <si>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</si>
  <si>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</si>
  <si>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</si>
  <si>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</si>
  <si>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</si>
  <si>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</si>
  <si>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</si>
  <si>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</si>
  <si>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</si>
  <si>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</si>
  <si>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</si>
  <si>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</si>
  <si>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</si>
  <si>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</si>
  <si>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</si>
  <si>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</si>
  <si>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</si>
  <si>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</si>
  <si>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</si>
  <si>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</si>
  <si>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</si>
  <si>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</si>
  <si>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</si>
  <si>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</si>
  <si>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</si>
  <si>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</si>
  <si>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</si>
  <si>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</si>
  <si>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</si>
  <si>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</si>
  <si>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</si>
  <si>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</si>
  <si>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</si>
  <si>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</si>
  <si>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</si>
  <si>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</si>
  <si>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</si>
  <si>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</si>
  <si>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</si>
  <si>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</si>
  <si>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</si>
  <si>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</si>
  <si>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</si>
  <si>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</si>
  <si>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</si>
  <si>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</si>
  <si>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</si>
  <si>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</si>
  <si>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</si>
  <si>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</si>
  <si>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</si>
  <si>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</si>
  <si>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</si>
  <si>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</si>
  <si>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</si>
  <si>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</si>
  <si>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</si>
  <si>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</si>
  <si>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</si>
  <si>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</si>
  <si>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</si>
  <si>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</si>
  <si>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</si>
  <si>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</si>
  <si>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</si>
  <si>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</si>
  <si>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</si>
  <si>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</si>
  <si>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</si>
  <si>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</si>
  <si>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</si>
  <si>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</si>
  <si>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</si>
  <si>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</si>
  <si>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</si>
  <si>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</si>
  <si>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</si>
  <si>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</si>
  <si>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</si>
  <si>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</si>
  <si>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</si>
  <si>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</si>
  <si>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</si>
  <si>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</si>
  <si>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</si>
  <si>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</si>
  <si>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</si>
  <si>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</si>
  <si>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</si>
  <si>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</si>
  <si>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</si>
  <si>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</si>
  <si>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</si>
  <si>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</si>
  <si>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</si>
  <si>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</si>
  <si>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</si>
  <si>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</si>
  <si>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</si>
  <si>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</si>
  <si>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</si>
  <si>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</si>
  <si>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</si>
  <si>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</si>
  <si>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</si>
  <si>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</si>
  <si>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</si>
  <si>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</si>
  <si>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</si>
  <si>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</si>
  <si>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</si>
  <si>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</si>
  <si>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</si>
  <si>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</si>
  <si>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</si>
  <si>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</si>
  <si>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</si>
  <si>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</si>
  <si>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</si>
  <si>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</si>
  <si>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</si>
  <si>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</si>
  <si>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</si>
  <si>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</si>
  <si>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</si>
  <si>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</si>
  <si>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</si>
  <si>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</si>
  <si>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</si>
  <si>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</si>
  <si>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</si>
  <si>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</si>
  <si>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</si>
  <si>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</si>
  <si>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</si>
  <si>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</si>
  <si>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</si>
  <si>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</si>
  <si>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</si>
  <si>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</si>
  <si>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</si>
  <si>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</si>
  <si>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</si>
  <si>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</si>
  <si>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</si>
  <si>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</si>
  <si>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</si>
  <si>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</si>
  <si>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</si>
  <si>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</si>
  <si>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</si>
  <si>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</si>
  <si>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</si>
  <si>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</si>
  <si>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</si>
  <si>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</si>
  <si>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</si>
  <si>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</si>
  <si>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</si>
  <si>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</si>
  <si>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</si>
  <si>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</si>
  <si>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</si>
  <si>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</si>
  <si>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</si>
  <si>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</si>
  <si>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</si>
  <si>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</si>
  <si>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</si>
  <si>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</si>
  <si>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</si>
  <si>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</si>
  <si>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</si>
  <si>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</si>
  <si>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</si>
  <si>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</si>
  <si>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</si>
  <si>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</si>
  <si>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</si>
  <si>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</si>
  <si>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</si>
  <si>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</si>
  <si>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</si>
  <si>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</si>
  <si>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</si>
  <si>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</si>
  <si>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</si>
  <si>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</si>
  <si>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</si>
  <si>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</si>
  <si>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</si>
  <si>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</si>
  <si>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</si>
  <si>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</si>
  <si>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</si>
  <si>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</si>
  <si>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</si>
  <si>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</si>
  <si>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</si>
  <si>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</si>
  <si>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</si>
  <si>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</si>
  <si>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</si>
  <si>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</si>
  <si>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</si>
  <si>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</si>
  <si>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</si>
  <si>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</si>
  <si>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</si>
  <si>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</si>
  <si>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</si>
  <si>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</si>
  <si>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</si>
  <si>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</si>
  <si>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</si>
  <si>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</si>
  <si>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</si>
  <si>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</si>
  <si>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</si>
  <si>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</si>
  <si>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</si>
  <si>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</si>
  <si>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</si>
  <si>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</si>
  <si>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</si>
  <si>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</si>
  <si>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</si>
  <si>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</si>
  <si>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</si>
  <si>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</si>
  <si>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</si>
  <si>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</si>
  <si>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</si>
  <si>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</si>
  <si>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</si>
  <si>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</si>
  <si>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</si>
  <si>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</si>
  <si>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</si>
  <si>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</si>
  <si>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</si>
  <si>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</si>
  <si>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</si>
  <si>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</si>
  <si>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</si>
  <si>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</si>
  <si>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</si>
  <si>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</si>
  <si>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</si>
  <si>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</si>
  <si>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</si>
  <si>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</si>
  <si>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</si>
  <si>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</si>
  <si>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</si>
  <si>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</si>
  <si>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</si>
  <si>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</si>
  <si>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</si>
  <si>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</si>
  <si>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</si>
  <si>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</si>
  <si>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</si>
  <si>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</si>
  <si>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</si>
  <si>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</si>
  <si>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</si>
  <si>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</si>
  <si>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</si>
  <si>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</si>
  <si>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</si>
  <si>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</si>
  <si>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</si>
  <si>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</si>
  <si>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</si>
  <si>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</si>
  <si>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</si>
  <si>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</si>
  <si>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</si>
  <si>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</si>
  <si>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</si>
  <si>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</si>
  <si>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</si>
  <si>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</si>
  <si>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</si>
  <si>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</si>
  <si>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</si>
  <si>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</si>
  <si>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</si>
  <si>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</si>
  <si>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</si>
  <si>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</si>
  <si>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</si>
  <si>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</si>
  <si>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</si>
  <si>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</si>
  <si>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</si>
  <si>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</si>
  <si>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</si>
  <si>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</si>
  <si>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</si>
  <si>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</si>
  <si>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</si>
  <si>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</si>
  <si>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</si>
  <si>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</si>
  <si>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</si>
  <si>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</si>
  <si>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</si>
  <si>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</si>
  <si>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</si>
  <si>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</si>
  <si>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</si>
  <si>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</si>
  <si>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</si>
  <si>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</si>
  <si>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</si>
  <si>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</si>
  <si>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</si>
  <si>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</si>
  <si>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</si>
  <si>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</si>
  <si>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</si>
  <si>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</si>
  <si>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</si>
  <si>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</si>
  <si>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</si>
  <si>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</si>
  <si>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</si>
  <si>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</si>
  <si>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</si>
  <si>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</si>
  <si>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</si>
  <si>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</si>
  <si>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</si>
  <si>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</si>
  <si>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</si>
  <si>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</si>
  <si>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</si>
  <si>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</si>
  <si>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</si>
  <si>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</si>
  <si>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</si>
  <si>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</si>
  <si>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</si>
  <si>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</si>
  <si>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</si>
  <si>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</si>
  <si>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</si>
  <si>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</si>
  <si>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</si>
  <si>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</si>
  <si>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</si>
  <si>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</si>
  <si>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</si>
  <si>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</si>
  <si>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</si>
  <si>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</si>
  <si>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</si>
  <si>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</si>
  <si>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</si>
  <si>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</si>
  <si>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</si>
  <si>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</si>
  <si>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</si>
  <si>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</si>
  <si>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</si>
  <si>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</si>
  <si>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</si>
  <si>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</si>
  <si>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</si>
  <si>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</si>
  <si>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</si>
  <si>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</si>
  <si>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</si>
  <si>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</si>
  <si>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</si>
  <si>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</si>
  <si>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</si>
  <si>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</si>
  <si>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</si>
  <si>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</si>
  <si>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</si>
  <si>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</si>
  <si>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</si>
  <si>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</si>
  <si>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</si>
  <si>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</si>
  <si>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</si>
  <si>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</si>
  <si>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</si>
  <si>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</si>
  <si>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</si>
  <si>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</si>
  <si>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</si>
  <si>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</si>
  <si>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</si>
  <si>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</si>
  <si>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</si>
  <si>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</si>
  <si>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</si>
  <si>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</si>
  <si>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</si>
  <si>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</si>
  <si>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</si>
  <si>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</si>
  <si>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</si>
  <si>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</si>
  <si>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</si>
  <si>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</si>
  <si>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</si>
  <si>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</si>
  <si>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</si>
  <si>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</si>
  <si>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</si>
  <si>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</si>
  <si>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</si>
  <si>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</si>
  <si>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</si>
  <si>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</si>
  <si>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</si>
  <si>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</si>
  <si>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</si>
  <si>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</si>
  <si>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</si>
  <si>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</si>
  <si>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</si>
  <si>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</si>
  <si>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</si>
  <si>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</si>
  <si>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</si>
  <si>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</si>
  <si>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</si>
  <si>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</si>
  <si>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</si>
  <si>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</si>
  <si>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</si>
  <si>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</si>
  <si>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</si>
  <si>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</si>
  <si>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</si>
  <si>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</si>
  <si>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</si>
  <si>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</si>
  <si>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</si>
  <si>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</si>
  <si>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</si>
  <si>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</si>
  <si>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</si>
  <si>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</si>
  <si>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</si>
  <si>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</si>
  <si>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</si>
  <si>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</si>
  <si>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</si>
  <si>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</si>
  <si>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</si>
  <si>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</si>
  <si>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</si>
  <si>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</si>
  <si>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</si>
  <si>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</si>
  <si>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</si>
  <si>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</si>
  <si>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</si>
  <si>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</si>
  <si>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</si>
  <si>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</si>
  <si>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</si>
  <si>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</si>
  <si>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</si>
  <si>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</si>
  <si>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</si>
  <si>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</si>
  <si>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</si>
  <si>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</si>
  <si>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</si>
  <si>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</si>
  <si>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</si>
  <si>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</si>
  <si>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</si>
  <si>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</si>
  <si>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</si>
  <si>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</si>
  <si>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</si>
  <si>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</si>
  <si>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</si>
  <si>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</si>
  <si>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</si>
  <si>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</si>
  <si>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</si>
  <si>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</si>
  <si>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</si>
  <si>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</si>
  <si>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</si>
  <si>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</si>
  <si>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</si>
  <si>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</si>
  <si>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</si>
  <si>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</si>
  <si>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</si>
  <si>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</si>
  <si>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</si>
  <si>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</si>
  <si>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</si>
  <si>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</si>
  <si>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</si>
  <si>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</si>
  <si>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</si>
  <si>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</si>
  <si>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</si>
  <si>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</si>
  <si>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</si>
  <si>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</si>
  <si>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</si>
  <si>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</si>
  <si>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</si>
  <si>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</si>
  <si>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</si>
  <si>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</si>
  <si>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</si>
  <si>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</si>
  <si>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</si>
  <si>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</si>
  <si>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</si>
  <si>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</si>
  <si>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</si>
  <si>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</si>
  <si>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</si>
  <si>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</si>
  <si>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</si>
  <si>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</si>
  <si>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</si>
  <si>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</si>
  <si>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</si>
  <si>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</si>
  <si>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</si>
  <si>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</si>
  <si>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</si>
  <si>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</si>
  <si>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</si>
  <si>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</si>
  <si>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</si>
  <si>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</si>
  <si>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</si>
  <si>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</si>
  <si>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</si>
  <si>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</si>
  <si>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</si>
  <si>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</si>
  <si>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</si>
  <si>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</si>
  <si>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</si>
  <si>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</si>
  <si>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</si>
  <si>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</si>
  <si>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</si>
  <si>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</si>
  <si>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</si>
  <si>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</si>
  <si>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</si>
  <si>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</si>
  <si>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</si>
  <si>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</si>
  <si>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</si>
  <si>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</si>
  <si>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</si>
  <si>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</si>
  <si>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</si>
  <si>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</si>
  <si>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</si>
  <si>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</si>
  <si>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</si>
  <si>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</si>
  <si>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</si>
  <si>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</si>
  <si>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</si>
  <si>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</si>
  <si>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</si>
  <si>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</si>
  <si>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</si>
  <si>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</si>
  <si>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</si>
  <si>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</si>
  <si>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</si>
  <si>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</si>
  <si>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</si>
  <si>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</si>
  <si>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</si>
  <si>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</si>
  <si>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</si>
  <si>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</si>
  <si>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</si>
  <si>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</si>
  <si>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</si>
  <si>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</si>
  <si>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</si>
  <si>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</si>
  <si>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</si>
  <si>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</si>
  <si>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</si>
  <si>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</si>
  <si>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</si>
  <si>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</si>
  <si>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</si>
  <si>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</si>
  <si>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</si>
  <si>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</si>
  <si>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</si>
  <si>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</si>
  <si>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</si>
  <si>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</si>
  <si>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</si>
  <si>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</si>
  <si>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</si>
  <si>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</si>
  <si>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</si>
  <si>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</si>
  <si>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</si>
  <si>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</si>
  <si>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</si>
  <si>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</si>
  <si>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</si>
  <si>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</si>
  <si>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</si>
  <si>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</si>
  <si>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</si>
  <si>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</si>
  <si>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</si>
  <si>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</si>
  <si>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</si>
  <si>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</si>
  <si>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</si>
  <si>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</si>
  <si>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</si>
  <si>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</si>
  <si>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</si>
  <si>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</si>
  <si>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</si>
  <si>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</si>
  <si>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</si>
  <si>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</si>
  <si>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</si>
  <si>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</si>
  <si>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</si>
  <si>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</si>
  <si>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</si>
  <si>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</si>
  <si>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</si>
  <si>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</si>
  <si>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</si>
  <si>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</si>
  <si>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</si>
  <si>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</si>
  <si>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</si>
  <si>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</si>
  <si>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</si>
  <si>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</si>
  <si>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</si>
  <si>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</si>
  <si>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</si>
  <si>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</si>
  <si>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</si>
  <si>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</si>
  <si>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</si>
  <si>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</si>
  <si>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</si>
  <si>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</si>
  <si>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</si>
  <si>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</si>
  <si>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</si>
  <si>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</si>
  <si>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</si>
  <si>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</si>
  <si>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</si>
  <si>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</si>
  <si>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</si>
  <si>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</si>
  <si>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</si>
  <si>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</si>
  <si>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</si>
  <si>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</si>
  <si>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</si>
  <si>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</si>
  <si>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</si>
  <si>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</si>
  <si>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</si>
  <si>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</si>
  <si>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</si>
  <si>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</si>
  <si>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</si>
  <si>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</si>
  <si>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</si>
  <si>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</si>
  <si>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</si>
  <si>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</si>
  <si>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</si>
  <si>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</si>
  <si>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</si>
  <si>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</si>
  <si>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</si>
  <si>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</si>
  <si>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</si>
  <si>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</si>
  <si>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</si>
  <si>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</si>
  <si>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</si>
  <si>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</si>
  <si>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</si>
  <si>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</si>
  <si>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</si>
  <si>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</si>
  <si>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</si>
  <si>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</si>
  <si>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</si>
  <si>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</si>
  <si>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</si>
  <si>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</si>
  <si>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</si>
  <si>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</si>
  <si>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</si>
  <si>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</si>
  <si>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</si>
  <si>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</si>
  <si>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</si>
  <si>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</si>
  <si>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</si>
  <si>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</si>
  <si>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</si>
  <si>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</si>
  <si>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</si>
  <si>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</si>
  <si>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</si>
  <si>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</si>
  <si>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</si>
  <si>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</si>
  <si>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</si>
  <si>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</si>
  <si>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</si>
  <si>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</si>
  <si>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</si>
  <si>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</si>
  <si>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</si>
  <si>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</si>
  <si>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</si>
  <si>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</si>
  <si>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</si>
  <si>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</si>
  <si>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</si>
  <si>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</si>
  <si>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</si>
  <si>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</si>
  <si>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</si>
  <si>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</si>
  <si>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</si>
  <si>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</si>
  <si>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</si>
  <si>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</si>
  <si>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</si>
  <si>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</si>
  <si>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</si>
  <si>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</si>
  <si>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</si>
  <si>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</si>
  <si>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</si>
  <si>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</si>
  <si>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</si>
  <si>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</si>
  <si>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</si>
  <si>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</si>
  <si>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</si>
  <si>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</si>
  <si>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</si>
  <si>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</si>
  <si>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</si>
  <si>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</si>
  <si>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</si>
  <si>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</si>
  <si>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</si>
  <si>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</si>
  <si>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</si>
  <si>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</si>
  <si>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</si>
  <si>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</si>
  <si>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</si>
  <si>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</si>
  <si>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</si>
  <si>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</si>
  <si>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</si>
  <si>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</si>
  <si>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</si>
  <si>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</si>
  <si>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</si>
  <si>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</si>
  <si>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</si>
  <si>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</si>
  <si>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</si>
  <si>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</si>
  <si>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</si>
  <si>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</si>
  <si>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</si>
  <si>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</si>
  <si>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</si>
  <si>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</si>
  <si>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</si>
  <si>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</si>
  <si>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</si>
  <si>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</si>
  <si>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</si>
  <si>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</si>
  <si>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</si>
  <si>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</si>
  <si>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</si>
  <si>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</si>
  <si>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</si>
  <si>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</si>
  <si>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</si>
  <si>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</si>
  <si>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</si>
  <si>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</si>
  <si>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</si>
  <si>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</si>
  <si>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</si>
  <si>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</si>
  <si>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</si>
  <si>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</si>
  <si>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</si>
  <si>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</si>
  <si>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</si>
  <si>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</si>
  <si>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</si>
  <si>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</si>
  <si>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</si>
  <si>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</si>
  <si>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</si>
  <si>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</si>
  <si>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</si>
  <si>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</si>
  <si>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</si>
  <si>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</si>
  <si>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</si>
  <si>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</si>
  <si>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</si>
  <si>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</si>
  <si>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</si>
  <si>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</si>
  <si>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</si>
  <si>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</si>
  <si>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</si>
  <si>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</si>
  <si>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</si>
  <si>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</si>
  <si>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</si>
  <si>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</si>
  <si>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</si>
  <si>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</si>
  <si>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</si>
  <si>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</si>
  <si>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</si>
  <si>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</si>
  <si>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</si>
  <si>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</si>
  <si>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</si>
  <si>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</si>
  <si>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</si>
  <si>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</si>
  <si>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</si>
  <si>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</si>
  <si>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</si>
  <si>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</si>
  <si>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</si>
  <si>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</si>
  <si>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</si>
  <si>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</si>
  <si>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</si>
  <si>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</si>
  <si>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</si>
  <si>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</si>
  <si>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</si>
  <si>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</si>
  <si>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</si>
  <si>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</si>
  <si>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</si>
  <si>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</si>
  <si>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</si>
  <si>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</si>
  <si>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</si>
  <si>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</si>
  <si>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</si>
  <si>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</si>
  <si>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</si>
  <si>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</si>
  <si>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</si>
  <si>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</si>
  <si>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</si>
  <si>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</si>
  <si>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</si>
  <si>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</si>
  <si>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</si>
  <si>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</si>
  <si>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</si>
  <si>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</si>
  <si>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</si>
  <si>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</si>
  <si>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</si>
  <si>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</si>
  <si>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</si>
  <si>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</si>
  <si>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</si>
  <si>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</si>
  <si>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</si>
  <si>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</si>
  <si>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</si>
  <si>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</si>
  <si>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</si>
  <si>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</si>
  <si>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</si>
  <si>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</si>
  <si>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</si>
  <si>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</si>
  <si>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</si>
  <si>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</si>
  <si>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</si>
  <si>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</si>
  <si>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</si>
  <si>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</si>
  <si>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</si>
  <si>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</si>
  <si>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</si>
  <si>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</si>
  <si>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</si>
  <si>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</si>
  <si>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</si>
  <si>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</si>
  <si>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</si>
  <si>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</si>
  <si>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</si>
  <si>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</si>
  <si>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</si>
  <si>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</si>
  <si>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</si>
  <si>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</si>
  <si>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</si>
  <si>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</si>
  <si>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</si>
  <si>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</si>
  <si>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</si>
  <si>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</si>
  <si>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</si>
  <si>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</si>
  <si>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</si>
  <si>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</si>
  <si>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</si>
  <si>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</si>
  <si>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</si>
  <si>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</si>
  <si>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</si>
  <si>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</si>
  <si>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</si>
  <si>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</si>
  <si>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</si>
  <si>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</si>
  <si>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</si>
  <si>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</si>
  <si>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</si>
  <si>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</si>
  <si>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</si>
  <si>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</si>
  <si>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</si>
  <si>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</si>
  <si>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</si>
  <si>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</si>
  <si>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</si>
  <si>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</si>
  <si>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</si>
  <si>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</si>
  <si>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</si>
  <si>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</si>
  <si>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</si>
  <si>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</si>
  <si>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</si>
  <si>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</si>
  <si>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</si>
  <si>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</si>
  <si>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</si>
  <si>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</si>
  <si>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</si>
  <si>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</si>
  <si>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</si>
  <si>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</si>
  <si>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</si>
  <si>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</si>
  <si>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</si>
  <si>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</si>
  <si>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</si>
  <si>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</si>
  <si>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</si>
  <si>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</si>
  <si>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</si>
  <si>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</si>
  <si>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</si>
  <si>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</si>
  <si>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</si>
  <si>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</si>
  <si>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</si>
  <si>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</si>
  <si>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</si>
  <si>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</si>
  <si>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</si>
  <si>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</si>
  <si>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</si>
  <si>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</si>
  <si>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</si>
  <si>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</si>
  <si>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</si>
  <si>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</si>
  <si>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</si>
  <si>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</si>
  <si>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</si>
  <si>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</si>
  <si>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</si>
  <si>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</si>
  <si>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</si>
  <si>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</si>
  <si>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</si>
  <si>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</si>
  <si>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</si>
  <si>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</si>
  <si>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</si>
  <si>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</si>
  <si>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</si>
  <si>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</si>
  <si>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</si>
  <si>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</si>
  <si>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</si>
  <si>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</si>
  <si>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</si>
  <si>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</si>
  <si>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</si>
  <si>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</si>
  <si>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</si>
  <si>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</si>
  <si>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</si>
  <si>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</si>
  <si>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</si>
  <si>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</si>
  <si>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</si>
  <si>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</si>
  <si>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</si>
  <si>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</si>
  <si>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</si>
  <si>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</si>
  <si>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</si>
  <si>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</si>
  <si>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</si>
  <si>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</si>
  <si>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</si>
  <si>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</si>
  <si>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</si>
  <si>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</si>
  <si>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</si>
  <si>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</si>
  <si>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</si>
  <si>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</si>
  <si>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</si>
  <si>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</si>
  <si>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</si>
  <si>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</si>
  <si>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</si>
  <si>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</si>
  <si>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</si>
  <si>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</si>
  <si>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</si>
  <si>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</si>
  <si>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</si>
  <si>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</si>
  <si>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</si>
  <si>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</si>
  <si>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</si>
  <si>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</si>
  <si>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</si>
  <si>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</si>
  <si>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</si>
  <si>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</si>
  <si>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</si>
  <si>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</si>
  <si>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</si>
  <si>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</si>
  <si>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</si>
  <si>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</si>
  <si>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</si>
  <si>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</si>
  <si>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</si>
  <si>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</si>
  <si>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</si>
  <si>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</si>
  <si>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</si>
  <si>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</si>
  <si>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</si>
  <si>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</si>
  <si>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</si>
  <si>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</si>
  <si>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</si>
  <si>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</si>
  <si>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</si>
  <si>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</si>
  <si>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</si>
  <si>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</si>
  <si>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</si>
  <si>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</si>
  <si>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</si>
  <si>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</si>
  <si>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</si>
  <si>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</si>
  <si>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</si>
  <si>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</si>
  <si>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</si>
  <si>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</si>
  <si>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</si>
  <si>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</si>
  <si>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</si>
  <si>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</si>
  <si>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</si>
  <si>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</si>
  <si>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</si>
  <si>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</si>
  <si>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</si>
  <si>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</si>
  <si>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</si>
  <si>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</si>
  <si>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</si>
  <si>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</si>
  <si>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</si>
  <si>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</si>
  <si>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</si>
  <si>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</si>
  <si>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</si>
  <si>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</si>
  <si>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</si>
  <si>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</si>
  <si>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</si>
  <si>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</si>
  <si>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</si>
  <si>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</si>
  <si>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</si>
  <si>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</si>
  <si>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</si>
  <si>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</si>
  <si>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</si>
  <si>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</si>
  <si>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</si>
  <si>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</si>
  <si>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</si>
  <si>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</si>
  <si>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</si>
  <si>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</si>
  <si>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</si>
  <si>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</si>
  <si>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</si>
  <si>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</si>
  <si>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</si>
  <si>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</si>
  <si>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</si>
  <si>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</si>
  <si>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</si>
  <si>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</si>
  <si>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</si>
  <si>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</si>
  <si>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</si>
  <si>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</si>
  <si>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</si>
  <si>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</si>
  <si>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</si>
  <si>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</si>
  <si>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</si>
  <si>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</si>
  <si>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</si>
  <si>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</si>
  <si>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</si>
  <si>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</si>
  <si>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</si>
  <si>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</si>
  <si>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</si>
  <si>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</si>
  <si>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</si>
  <si>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</si>
  <si>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</si>
  <si>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</si>
  <si>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</si>
  <si>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</si>
  <si>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</si>
  <si>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</si>
  <si>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</si>
  <si>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</si>
  <si>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</si>
  <si>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</si>
  <si>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</si>
  <si>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</si>
  <si>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</si>
  <si>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</si>
  <si>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</si>
  <si>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</si>
  <si>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</si>
  <si>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</si>
  <si>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</si>
  <si>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</si>
  <si>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</si>
  <si>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</si>
  <si>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</si>
  <si>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</si>
  <si>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</si>
  <si>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</si>
  <si>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</si>
  <si>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</si>
  <si>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</si>
  <si>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</si>
  <si>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</si>
  <si>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</si>
  <si>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</si>
  <si>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</si>
  <si>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</si>
  <si>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</si>
  <si>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</si>
  <si>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</si>
  <si>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</si>
  <si>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</si>
  <si>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</si>
  <si>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</si>
  <si>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</si>
  <si>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</si>
  <si>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</si>
  <si>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</si>
  <si>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</si>
  <si>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</si>
  <si>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</si>
  <si>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</si>
  <si>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</si>
  <si>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</si>
  <si>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</si>
  <si>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</si>
  <si>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</si>
  <si>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</si>
  <si>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</si>
  <si>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</si>
  <si>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</si>
  <si>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</si>
  <si>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</si>
  <si>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</si>
  <si>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</si>
  <si>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</si>
  <si>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</si>
  <si>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</si>
  <si>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</si>
  <si>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</si>
  <si>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</si>
  <si>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</si>
  <si>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</si>
  <si>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</si>
  <si>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</si>
  <si>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</si>
  <si>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</si>
  <si>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</si>
  <si>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</si>
  <si>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</si>
  <si>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</si>
  <si>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</si>
  <si>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</si>
  <si>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</si>
  <si>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</si>
  <si>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</si>
  <si>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</si>
  <si>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</si>
  <si>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</si>
  <si>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</si>
  <si>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</si>
  <si>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</si>
  <si>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</si>
  <si>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</si>
  <si>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</si>
  <si>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</si>
  <si>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</si>
  <si>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</si>
  <si>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</si>
  <si>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</si>
  <si>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</si>
  <si>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</si>
  <si>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</si>
  <si>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</si>
  <si>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</si>
  <si>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</si>
  <si>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</si>
  <si>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</si>
  <si>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</si>
  <si>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</si>
  <si>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</si>
  <si>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</si>
  <si>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</si>
  <si>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</si>
  <si>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</si>
  <si>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</si>
  <si>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</si>
  <si>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</si>
  <si>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</si>
  <si>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</si>
  <si>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</si>
  <si>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</si>
  <si>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</si>
  <si>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</si>
  <si>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</si>
  <si>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</si>
  <si>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</si>
  <si>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</si>
  <si>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</si>
  <si>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</si>
  <si>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</si>
  <si>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</si>
  <si>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</si>
  <si>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</si>
  <si>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</si>
  <si>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</si>
  <si>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</si>
  <si>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</si>
  <si>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</si>
  <si>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</si>
  <si>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</si>
  <si>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</si>
  <si>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</si>
  <si>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</si>
  <si>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</si>
  <si>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</si>
  <si>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</si>
  <si>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</si>
  <si>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</si>
  <si>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</si>
  <si>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</si>
  <si>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</si>
  <si>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</si>
  <si>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</si>
  <si>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</si>
  <si>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</si>
  <si>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</si>
  <si>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</si>
  <si>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</si>
  <si>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</si>
  <si>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</si>
  <si>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</si>
  <si>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</si>
  <si>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</si>
  <si>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</si>
  <si>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</si>
  <si>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</si>
  <si>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</si>
  <si>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</si>
  <si>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</si>
  <si>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</si>
  <si>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</si>
  <si>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</si>
  <si>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</si>
  <si>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</si>
  <si>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</si>
  <si>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</si>
  <si>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</si>
  <si>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</si>
  <si>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</si>
  <si>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</si>
  <si>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</si>
  <si>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</si>
  <si>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</si>
  <si>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</si>
  <si>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</si>
  <si>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</si>
  <si>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</si>
  <si>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</si>
  <si>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</si>
  <si>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</si>
  <si>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</si>
  <si>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</si>
  <si>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</si>
  <si>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</si>
  <si>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</si>
  <si>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</si>
  <si>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</si>
  <si>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</si>
  <si>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</si>
  <si>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</si>
  <si>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</si>
  <si>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</si>
  <si>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</si>
  <si>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</si>
  <si>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</si>
  <si>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</si>
  <si>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</si>
  <si>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</si>
  <si>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</si>
  <si>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</si>
  <si>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</si>
  <si>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</si>
  <si>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</si>
  <si>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</si>
  <si>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</si>
  <si>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</si>
  <si>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</si>
  <si>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</si>
  <si>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</si>
  <si>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</si>
  <si>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</si>
  <si>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</si>
  <si>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</si>
  <si>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</si>
  <si>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</si>
  <si>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</si>
  <si>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</si>
  <si>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</si>
  <si>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</si>
  <si>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</si>
  <si>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</si>
  <si>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</si>
  <si>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</si>
  <si>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</si>
  <si>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</si>
  <si>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</si>
  <si>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</si>
  <si>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</si>
  <si>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</si>
  <si>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</si>
  <si>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</si>
  <si>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</si>
  <si>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</si>
  <si>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</si>
  <si>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</si>
  <si>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</si>
  <si>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</si>
  <si>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</si>
  <si>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</si>
  <si>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</si>
  <si>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</si>
  <si>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</si>
  <si>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</si>
  <si>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</si>
  <si>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</si>
  <si>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</si>
  <si>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</si>
  <si>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</si>
  <si>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</si>
  <si>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</si>
  <si>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</si>
  <si>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</si>
  <si>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</si>
  <si>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</si>
  <si>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</si>
  <si>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</si>
  <si>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</si>
  <si>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</si>
  <si>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</si>
  <si>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</si>
  <si>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</si>
  <si>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</si>
  <si>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</si>
  <si>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</si>
  <si>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</si>
  <si>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</si>
  <si>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</si>
  <si>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</si>
  <si>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</si>
  <si>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</si>
  <si>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</si>
  <si>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</si>
  <si>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</si>
  <si>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</si>
  <si>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</si>
  <si>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</si>
  <si>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</si>
  <si>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</si>
  <si>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</si>
  <si>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</si>
  <si>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</si>
  <si>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</si>
  <si>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</si>
  <si>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</si>
  <si>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</si>
  <si>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</si>
  <si>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</si>
  <si>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</si>
  <si>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</si>
  <si>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</si>
  <si>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</si>
  <si>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</si>
  <si>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</si>
  <si>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</si>
  <si>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</si>
  <si>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</si>
  <si>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</si>
  <si>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</si>
  <si>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</si>
  <si>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</si>
  <si>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</si>
  <si>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</si>
  <si>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</si>
  <si>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</si>
  <si>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</si>
  <si>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</si>
  <si>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</si>
  <si>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</si>
  <si>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</si>
  <si>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</si>
  <si>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</si>
  <si>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</si>
  <si>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</si>
  <si>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</si>
  <si>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</si>
  <si>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</si>
  <si>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</si>
  <si>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</si>
  <si>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</si>
  <si>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</si>
  <si>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</si>
  <si>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</si>
  <si>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</si>
  <si>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</si>
  <si>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</si>
  <si>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</si>
  <si>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</si>
  <si>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</si>
  <si>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</si>
  <si>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</si>
  <si>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</si>
  <si>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</si>
  <si>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</si>
  <si>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</si>
  <si>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</si>
  <si>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</si>
  <si>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</si>
  <si>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</si>
  <si>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</si>
  <si>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</si>
  <si>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</si>
  <si>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</si>
  <si>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</si>
  <si>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</si>
  <si>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</si>
  <si>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</si>
  <si>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</si>
  <si>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</si>
  <si>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</si>
  <si>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</si>
  <si>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</si>
  <si>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</si>
  <si>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</si>
  <si>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</si>
  <si>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</si>
  <si>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</si>
  <si>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</si>
  <si>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</si>
  <si>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</si>
  <si>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</si>
  <si>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</si>
  <si>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</si>
  <si>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</si>
  <si>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</si>
  <si>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</si>
  <si>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</si>
  <si>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</si>
  <si>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</si>
  <si>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</si>
  <si>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</si>
  <si>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</si>
  <si>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</si>
  <si>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</si>
  <si>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</si>
  <si>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</si>
  <si>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</si>
  <si>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</si>
  <si>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</si>
  <si>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</si>
  <si>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</si>
  <si>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</si>
  <si>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</si>
  <si>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</si>
  <si>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</si>
  <si>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</si>
  <si>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</si>
  <si>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</si>
  <si>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</si>
  <si>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</si>
  <si>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</si>
  <si>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</si>
  <si>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</si>
  <si>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</si>
  <si>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</si>
  <si>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</si>
  <si>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</si>
  <si>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</si>
  <si>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</si>
  <si>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</si>
  <si>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</si>
  <si>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</si>
  <si>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</si>
  <si>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</si>
  <si>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</si>
  <si>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</si>
  <si>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</si>
  <si>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</si>
  <si>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</si>
  <si>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</si>
  <si>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</si>
  <si>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</si>
  <si>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</si>
  <si>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</si>
  <si>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</si>
  <si>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</si>
  <si>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</si>
  <si>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</si>
  <si>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</si>
  <si>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</si>
  <si>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</si>
  <si>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</si>
  <si>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</si>
  <si>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</si>
  <si>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</si>
  <si>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</si>
  <si>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</si>
  <si>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</si>
  <si>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</si>
  <si>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</si>
  <si>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</si>
  <si>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</si>
  <si>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</si>
  <si>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</si>
  <si>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</si>
  <si>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</si>
  <si>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</si>
  <si>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</si>
  <si>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</si>
  <si>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</si>
  <si>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</si>
  <si>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</si>
  <si>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</si>
  <si>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</si>
  <si>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</si>
  <si>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</si>
  <si>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</si>
  <si>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</si>
  <si>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</si>
  <si>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</si>
  <si>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</si>
  <si>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</si>
  <si>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</si>
  <si>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</si>
  <si>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</si>
  <si>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</si>
  <si>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</si>
  <si>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</si>
  <si>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</si>
  <si>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</si>
  <si>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</si>
  <si>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</si>
  <si>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</si>
  <si>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</si>
  <si>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</si>
  <si>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</si>
  <si>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</si>
  <si>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</si>
  <si>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</si>
  <si>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</si>
  <si>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</si>
  <si>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</si>
  <si>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</si>
  <si>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</si>
  <si>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</si>
  <si>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</si>
  <si>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</si>
  <si>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</si>
  <si>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</si>
  <si>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</si>
  <si>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</si>
  <si>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</si>
  <si>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</si>
  <si>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</si>
  <si>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</si>
  <si>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</si>
  <si>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</si>
  <si>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</si>
  <si>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</si>
  <si>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</si>
  <si>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</si>
  <si>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</si>
  <si>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</si>
  <si>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</si>
  <si>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</si>
  <si>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</si>
  <si>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</si>
  <si>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</si>
  <si>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</si>
  <si>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</si>
  <si>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</si>
  <si>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</si>
  <si>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</si>
  <si>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</si>
  <si>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</si>
  <si>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</si>
  <si>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</si>
  <si>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</si>
  <si>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</si>
  <si>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</si>
  <si>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</si>
  <si>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</si>
  <si>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</si>
  <si>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</si>
  <si>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</si>
  <si>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</si>
  <si>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</si>
  <si>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</si>
  <si>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</si>
  <si>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</si>
  <si>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</si>
  <si>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</si>
  <si>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</si>
  <si>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</si>
  <si>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</si>
  <si>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</si>
  <si>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</si>
  <si>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</si>
  <si>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</si>
  <si>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</si>
  <si>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</si>
  <si>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</si>
  <si>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</si>
  <si>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</si>
  <si>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</si>
  <si>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</si>
  <si>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</si>
  <si>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</si>
  <si>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</si>
  <si>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</si>
  <si>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</si>
  <si>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</si>
  <si>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</si>
  <si>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</si>
  <si>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</si>
  <si>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</si>
  <si>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</si>
  <si>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</si>
  <si>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</si>
  <si>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</si>
  <si>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</si>
  <si>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</si>
  <si>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</si>
  <si>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</si>
  <si>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</si>
  <si>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</si>
  <si>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</si>
  <si>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</si>
  <si>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</si>
  <si>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</si>
  <si>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</si>
  <si>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</si>
  <si>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</si>
  <si>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</si>
  <si>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</si>
  <si>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</si>
  <si>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</si>
  <si>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</si>
  <si>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</si>
  <si>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</si>
  <si>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</si>
  <si>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</si>
  <si>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</si>
  <si>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</si>
  <si>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</si>
  <si>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</si>
  <si>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</si>
  <si>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</si>
  <si>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</si>
  <si>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</si>
  <si>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</si>
  <si>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</si>
  <si>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</si>
  <si>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</si>
  <si>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</si>
  <si>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</si>
  <si>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</si>
  <si>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</si>
  <si>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</si>
  <si>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</si>
  <si>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</si>
  <si>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</si>
  <si>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</si>
  <si>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</si>
  <si>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</si>
  <si>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</si>
  <si>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</si>
  <si>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</si>
  <si>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</si>
  <si>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</si>
  <si>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</si>
  <si>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</si>
  <si>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</si>
  <si>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</si>
  <si>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</si>
  <si>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</si>
  <si>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</si>
  <si>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</si>
  <si>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</si>
  <si>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</si>
  <si>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</si>
  <si>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</si>
  <si>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</si>
  <si>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</si>
  <si>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</si>
  <si>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</si>
  <si>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</si>
  <si>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</si>
  <si>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</si>
  <si>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</si>
  <si>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</si>
  <si>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</si>
  <si>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</si>
  <si>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</si>
  <si>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</si>
  <si>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</si>
  <si>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</si>
  <si>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</si>
  <si>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</si>
  <si>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</si>
  <si>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</si>
  <si>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</si>
  <si>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</si>
  <si>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</si>
  <si>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</si>
  <si>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</si>
  <si>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</si>
  <si>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</si>
  <si>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</si>
  <si>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</si>
  <si>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</si>
  <si>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</si>
  <si>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</si>
  <si>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</si>
  <si>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</si>
  <si>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</si>
  <si>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</si>
  <si>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</si>
  <si>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</si>
  <si>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</si>
  <si>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</si>
  <si>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</si>
  <si>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</si>
  <si>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</si>
  <si>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</si>
  <si>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</si>
  <si>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</si>
  <si>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</si>
  <si>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</si>
  <si>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</si>
  <si>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</si>
  <si>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</si>
  <si>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</si>
  <si>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</si>
  <si>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</si>
  <si>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</si>
  <si>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</si>
  <si>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</si>
  <si>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</si>
  <si>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</si>
  <si>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</si>
  <si>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</si>
  <si>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</si>
  <si>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</si>
  <si>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</si>
  <si>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</si>
  <si>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</si>
  <si>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</si>
  <si>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</si>
  <si>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</si>
  <si>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</si>
  <si>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</si>
  <si>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</si>
  <si>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</si>
  <si>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</si>
  <si>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</si>
  <si>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</si>
  <si>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</si>
  <si>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</si>
  <si>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</si>
  <si>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</si>
  <si>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</si>
  <si>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</si>
  <si>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</si>
  <si>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</si>
  <si>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</si>
  <si>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</si>
  <si>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</si>
  <si>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</si>
  <si>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</si>
  <si>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</si>
  <si>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</si>
  <si>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</si>
  <si>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</si>
  <si>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</si>
  <si>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</si>
  <si>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</si>
  <si>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</si>
  <si>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</si>
  <si>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</si>
  <si>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</si>
  <si>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</si>
  <si>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</si>
  <si>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</si>
  <si>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</si>
  <si>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</si>
  <si>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</si>
  <si>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</si>
  <si>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</si>
  <si>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</si>
  <si>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</si>
  <si>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</si>
  <si>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</si>
  <si>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</si>
  <si>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</si>
  <si>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</si>
  <si>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</si>
  <si>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</si>
  <si>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</si>
  <si>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</si>
  <si>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</si>
  <si>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</si>
  <si>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</si>
  <si>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</si>
  <si>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</si>
  <si>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</si>
  <si>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</si>
  <si>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</si>
  <si>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</si>
  <si>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</si>
  <si>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</si>
  <si>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</si>
  <si>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</si>
  <si>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</si>
  <si>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</si>
  <si>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</si>
  <si>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</si>
  <si>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</si>
  <si>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</si>
  <si>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</si>
  <si>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</si>
  <si>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</si>
  <si>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</si>
  <si>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</si>
  <si>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</si>
  <si>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</si>
  <si>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</si>
  <si>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</si>
  <si>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</si>
  <si>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</si>
  <si>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</si>
  <si>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</si>
  <si>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</si>
  <si>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</si>
  <si>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</si>
  <si>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</si>
  <si>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</si>
  <si>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</si>
  <si>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</si>
  <si>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</si>
  <si>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</si>
  <si>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</si>
  <si>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</si>
  <si>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</si>
  <si>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</si>
  <si>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</si>
  <si>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</si>
  <si>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</si>
  <si>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</si>
  <si>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</si>
  <si>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</si>
  <si>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</si>
  <si>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</si>
  <si>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</si>
  <si>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</si>
  <si>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</si>
  <si>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</si>
  <si>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</si>
  <si>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</si>
  <si>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</si>
  <si>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</si>
  <si>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</si>
  <si>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</si>
  <si>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</si>
  <si>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</si>
  <si>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</si>
  <si>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</si>
  <si>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</si>
  <si>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</si>
  <si>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</si>
  <si>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</si>
  <si>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</si>
  <si>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</si>
  <si>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</si>
  <si>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</si>
  <si>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</si>
  <si>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</si>
  <si>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</si>
  <si>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</si>
  <si>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</si>
  <si>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</si>
  <si>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</si>
  <si>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</si>
  <si>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</si>
  <si>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</si>
  <si>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</si>
  <si>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</si>
  <si>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</si>
  <si>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</si>
  <si>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</si>
  <si>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</si>
  <si>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</si>
  <si>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</si>
  <si>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</si>
  <si>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</si>
  <si>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</si>
  <si>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</si>
  <si>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</si>
  <si>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</si>
  <si>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</si>
  <si>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</si>
  <si>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</si>
  <si>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</si>
  <si>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</si>
  <si>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</si>
  <si>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</si>
  <si>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</si>
  <si>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</si>
  <si>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</si>
  <si>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</si>
  <si>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</si>
  <si>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</si>
  <si>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</si>
  <si>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</si>
  <si>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</si>
  <si>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</si>
  <si>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</si>
  <si>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</si>
  <si>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</si>
  <si>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</si>
  <si>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</si>
  <si>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</si>
  <si>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</si>
  <si>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</si>
  <si>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</si>
  <si>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</si>
  <si>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</si>
  <si>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</si>
  <si>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</si>
  <si>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</si>
  <si>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</si>
  <si>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</si>
  <si>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</si>
  <si>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</si>
  <si>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</si>
  <si>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</si>
  <si>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</si>
  <si>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</si>
  <si>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</si>
  <si>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</si>
  <si>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</si>
  <si>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</si>
  <si>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</si>
  <si>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</si>
  <si>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</si>
  <si>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</si>
  <si>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</si>
  <si>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</si>
  <si>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</si>
  <si>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</si>
  <si>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</si>
  <si>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</si>
  <si>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</si>
  <si>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</si>
  <si>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</si>
  <si>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</si>
  <si>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</si>
  <si>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</si>
  <si>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</si>
  <si>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</si>
  <si>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</si>
  <si>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</si>
  <si>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</si>
  <si>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</si>
  <si>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</si>
  <si>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</si>
  <si>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</si>
  <si>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</si>
  <si>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</si>
  <si>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</si>
  <si>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</si>
  <si>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</si>
  <si>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</si>
  <si>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</si>
  <si>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</si>
  <si>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</si>
  <si>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</si>
  <si>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</si>
  <si>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</si>
  <si>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</si>
  <si>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</si>
  <si>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</si>
  <si>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</si>
  <si>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</si>
  <si>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</si>
  <si>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</si>
  <si>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</si>
  <si>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</si>
  <si>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</si>
  <si>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</si>
  <si>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</si>
  <si>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</si>
  <si>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</si>
  <si>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</si>
  <si>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</si>
  <si>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</si>
  <si>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</si>
  <si>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</si>
  <si>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</si>
  <si>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</si>
  <si>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</si>
  <si>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</si>
  <si>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</si>
  <si>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</si>
  <si>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</si>
  <si>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</si>
  <si>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</si>
  <si>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</si>
  <si>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</si>
  <si>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</si>
  <si>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</si>
  <si>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</si>
  <si>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</si>
  <si>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</si>
  <si>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</si>
  <si>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</si>
  <si>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</si>
  <si>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</si>
  <si>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</si>
  <si>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</si>
  <si>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</si>
  <si>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</si>
  <si>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</si>
  <si>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</si>
  <si>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</si>
  <si>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</si>
  <si>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</si>
  <si>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</si>
  <si>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</si>
  <si>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</si>
  <si>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</si>
  <si>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</si>
  <si>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</si>
  <si>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</si>
  <si>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</si>
  <si>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</si>
  <si>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</si>
  <si>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</si>
  <si>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</si>
  <si>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</si>
  <si>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</si>
  <si>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</si>
  <si>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</si>
  <si>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</si>
  <si>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</si>
  <si>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</si>
  <si>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</si>
  <si>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</si>
  <si>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</si>
  <si>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</si>
  <si>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</si>
  <si>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</si>
  <si>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</si>
  <si>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</si>
  <si>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</si>
  <si>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</si>
  <si>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</si>
  <si>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</si>
  <si>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</si>
  <si>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</si>
  <si>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</si>
  <si>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</si>
  <si>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</si>
  <si>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</si>
  <si>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</si>
  <si>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</si>
  <si>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</si>
  <si>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</si>
  <si>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</si>
  <si>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</si>
  <si>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</si>
  <si>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</si>
  <si>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</si>
  <si>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</si>
  <si>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</si>
  <si>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</si>
  <si>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</si>
  <si>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</si>
  <si>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</si>
  <si>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</si>
  <si>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</si>
  <si>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</si>
  <si>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</si>
  <si>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</si>
  <si>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</si>
  <si>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</si>
  <si>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</si>
  <si>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</si>
  <si>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</si>
  <si>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</si>
  <si>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</si>
  <si>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</si>
  <si>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</si>
  <si>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</si>
  <si>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</si>
  <si>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</si>
  <si>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</si>
  <si>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</si>
  <si>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</si>
  <si>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</si>
  <si>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</si>
  <si>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</si>
  <si>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</si>
  <si>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</si>
  <si>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</si>
  <si>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</si>
  <si>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</si>
  <si>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</si>
  <si>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</si>
  <si>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</si>
  <si>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</si>
  <si>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</si>
  <si>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</si>
  <si>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</si>
  <si>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</si>
  <si>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</si>
  <si>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</si>
  <si>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</si>
  <si>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</si>
  <si>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</si>
  <si>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</si>
  <si>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</si>
  <si>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</si>
  <si>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</si>
  <si>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</si>
  <si>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</si>
  <si>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</si>
  <si>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</si>
  <si>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</si>
  <si>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</si>
  <si>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</si>
  <si>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</si>
  <si>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</si>
  <si>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</si>
  <si>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</si>
  <si>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</si>
  <si>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</si>
  <si>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</si>
  <si>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</si>
  <si>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</si>
  <si>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</si>
  <si>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</si>
  <si>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</si>
  <si>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</si>
  <si>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</si>
  <si>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</si>
  <si>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</si>
  <si>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</si>
  <si>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</si>
  <si>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</si>
  <si>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</si>
  <si>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</si>
  <si>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</si>
  <si>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</si>
  <si>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</si>
  <si>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</si>
  <si>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</si>
  <si>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</si>
  <si>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</si>
  <si>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</si>
  <si>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</si>
  <si>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</si>
  <si>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</si>
  <si>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</si>
  <si>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</si>
  <si>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</si>
  <si>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</si>
  <si>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</si>
  <si>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</si>
  <si>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</si>
  <si>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</si>
  <si>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</si>
  <si>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</si>
  <si>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</si>
  <si>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</si>
  <si>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</si>
  <si>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</si>
  <si>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</si>
  <si>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</si>
  <si>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</si>
  <si>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</si>
  <si>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</si>
  <si>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</si>
  <si>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</si>
  <si>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</si>
  <si>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</si>
  <si>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</si>
  <si>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</si>
  <si>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</si>
  <si>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</si>
  <si>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</si>
  <si>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</si>
  <si>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</si>
  <si>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</si>
  <si>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</si>
  <si>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</si>
  <si>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</si>
  <si>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</si>
  <si>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</si>
  <si>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</si>
  <si>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</si>
  <si>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</si>
  <si>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</si>
  <si>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</si>
  <si>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</si>
  <si>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</si>
  <si>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</si>
  <si>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</si>
  <si>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</si>
  <si>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</si>
  <si>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</si>
  <si>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</si>
  <si>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</si>
  <si>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</si>
  <si>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</si>
  <si>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</si>
  <si>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</si>
  <si>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</si>
  <si>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</si>
  <si>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</si>
  <si>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</si>
  <si>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</si>
  <si>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</si>
  <si>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</si>
  <si>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</si>
  <si>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</si>
  <si>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</si>
  <si>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</si>
  <si>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</si>
  <si>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</si>
  <si>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</si>
  <si>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</si>
  <si>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</si>
  <si>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</si>
  <si>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</si>
  <si>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</si>
  <si>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</si>
  <si>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</si>
  <si>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</si>
  <si>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</si>
  <si>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</si>
  <si>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</si>
  <si>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</si>
  <si>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</si>
  <si>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</si>
  <si>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</si>
  <si>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</si>
  <si>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</si>
  <si>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</si>
  <si>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</si>
  <si>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</si>
  <si>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</si>
  <si>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</si>
  <si>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</si>
  <si>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</si>
  <si>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</si>
  <si>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</si>
  <si>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</si>
  <si>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</si>
  <si>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</si>
  <si>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</si>
  <si>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</si>
  <si>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</si>
  <si>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</si>
  <si>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</si>
  <si>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</si>
  <si>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</si>
  <si>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</si>
  <si>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</si>
  <si>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</si>
  <si>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</si>
  <si>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</si>
  <si>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</si>
  <si>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</si>
  <si>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</si>
  <si>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</si>
  <si>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</si>
  <si>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</si>
  <si>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</si>
  <si>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</si>
  <si>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</si>
  <si>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</si>
  <si>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</si>
  <si>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</si>
  <si>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</si>
  <si>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</si>
  <si>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</si>
  <si>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</si>
  <si>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</si>
  <si>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</si>
  <si>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</si>
  <si>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</si>
  <si>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</si>
  <si>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</si>
  <si>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</si>
  <si>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</si>
  <si>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</si>
  <si>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</si>
  <si>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</si>
  <si>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</si>
  <si>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</si>
  <si>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</si>
  <si>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</si>
  <si>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</si>
  <si>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</si>
  <si>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</si>
  <si>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</si>
  <si>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</si>
  <si>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</si>
  <si>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</si>
  <si>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</si>
  <si>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</si>
  <si>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</si>
  <si>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</si>
  <si>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</si>
  <si>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</si>
  <si>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</si>
  <si>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</si>
  <si>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</si>
  <si>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</si>
  <si>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</si>
  <si>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</si>
  <si>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</si>
  <si>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</si>
  <si>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</si>
  <si>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</si>
  <si>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</si>
  <si>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</si>
  <si>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</si>
  <si>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</si>
  <si>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</si>
  <si>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</si>
  <si>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</si>
  <si>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</si>
  <si>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</si>
  <si>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</si>
  <si>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</si>
  <si>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</si>
  <si>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</si>
  <si>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</si>
  <si>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</si>
  <si>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</si>
  <si>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</si>
  <si>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</si>
  <si>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</si>
  <si>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</si>
  <si>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</si>
  <si>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</si>
  <si>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</si>
  <si>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</si>
  <si>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</si>
  <si>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</si>
  <si>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</si>
  <si>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</si>
  <si>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</si>
  <si>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</si>
  <si>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</si>
  <si>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</si>
  <si>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</si>
  <si>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</si>
  <si>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</si>
  <si>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</si>
  <si>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</si>
  <si>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</si>
  <si>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</si>
  <si>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</si>
  <si>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</si>
  <si>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</si>
  <si>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</si>
  <si>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</si>
  <si>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</si>
  <si>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</si>
  <si>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</si>
  <si>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</si>
  <si>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</si>
  <si>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</si>
  <si>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</si>
  <si>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</si>
  <si>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</si>
  <si>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</si>
  <si>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</si>
  <si>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</si>
  <si>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</si>
  <si>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</si>
  <si>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</si>
  <si>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</si>
  <si>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</si>
  <si>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</si>
  <si>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</si>
  <si>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</si>
  <si>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</si>
  <si>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</si>
  <si>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</si>
  <si>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</si>
  <si>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</si>
  <si>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</si>
  <si>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</si>
  <si>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</si>
  <si>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</si>
  <si>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</si>
  <si>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</si>
  <si>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</si>
  <si>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</si>
  <si>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</si>
  <si>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</si>
  <si>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</si>
  <si>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</si>
  <si>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</si>
  <si>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</si>
  <si>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</si>
  <si>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</si>
  <si>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</si>
  <si>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</si>
  <si>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</si>
  <si>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</si>
  <si>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</si>
  <si>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</si>
  <si>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</si>
  <si>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</si>
  <si>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</si>
  <si>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</si>
  <si>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</si>
  <si>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</si>
  <si>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</si>
  <si>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</si>
  <si>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</si>
  <si>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</si>
  <si>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</si>
  <si>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</si>
  <si>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</si>
  <si>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</si>
  <si>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</si>
  <si>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</si>
  <si>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</si>
  <si>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</si>
  <si>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</si>
  <si>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</si>
  <si>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</si>
  <si>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</si>
  <si>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</si>
  <si>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</si>
  <si>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</si>
  <si>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</si>
  <si>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</si>
  <si>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</si>
  <si>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</si>
  <si>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</si>
  <si>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</si>
  <si>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</si>
  <si>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</si>
  <si>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</si>
  <si>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</si>
  <si>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</si>
  <si>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</si>
  <si>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</si>
  <si>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</si>
  <si>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</si>
  <si>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</si>
  <si>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</si>
  <si>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</si>
  <si>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</si>
  <si>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</si>
  <si>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</si>
  <si>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</si>
  <si>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</si>
  <si>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</si>
  <si>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</si>
  <si>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</si>
  <si>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</si>
  <si>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</si>
  <si>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</si>
  <si>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</si>
  <si>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</si>
  <si>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</si>
  <si>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</si>
  <si>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</si>
  <si>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</si>
  <si>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</si>
  <si>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</si>
  <si>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</si>
  <si>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</si>
  <si>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</si>
  <si>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</si>
  <si>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</si>
  <si>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</si>
  <si>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</si>
  <si>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</si>
  <si>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</si>
  <si>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</si>
  <si>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</si>
  <si>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</si>
  <si>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</si>
  <si>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</si>
  <si>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</si>
  <si>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</si>
  <si>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</si>
  <si>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</si>
  <si>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</si>
  <si>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</si>
  <si>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</si>
  <si>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</si>
  <si>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</si>
  <si>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</si>
  <si>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</si>
  <si>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</si>
  <si>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</si>
  <si>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</si>
  <si>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</si>
  <si>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</si>
  <si>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</si>
  <si>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</si>
  <si>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</si>
  <si>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</si>
  <si>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</si>
  <si>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</si>
  <si>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</si>
  <si>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</si>
  <si>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</si>
  <si>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</si>
  <si>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</si>
  <si>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</si>
  <si>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</si>
  <si>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</si>
  <si>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</si>
  <si>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</si>
  <si>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</si>
  <si>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</si>
  <si>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</si>
  <si>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</si>
  <si>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</si>
  <si>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</si>
  <si>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</si>
  <si>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</si>
  <si>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</si>
  <si>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</si>
  <si>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</si>
  <si>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</si>
  <si>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</si>
  <si>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</si>
  <si>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</si>
  <si>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</si>
  <si>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</si>
  <si>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</si>
  <si>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</si>
  <si>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</si>
  <si>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</si>
  <si>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</si>
  <si>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</si>
  <si>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</si>
  <si>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</si>
  <si>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</si>
  <si>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</si>
  <si>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</si>
  <si>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</si>
  <si>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</si>
  <si>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</si>
  <si>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</si>
  <si>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</si>
  <si>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</si>
  <si>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</si>
  <si>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</si>
  <si>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</si>
  <si>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</si>
  <si>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</si>
  <si>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</si>
  <si>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</si>
  <si>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</si>
  <si>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</si>
  <si>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</si>
  <si>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</si>
  <si>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</si>
  <si>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</si>
  <si>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</si>
  <si>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</si>
  <si>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</si>
  <si>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</si>
  <si>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</si>
  <si>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</si>
  <si>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</si>
  <si>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</si>
  <si>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</si>
  <si>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</si>
  <si>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</si>
  <si>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</si>
  <si>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</si>
  <si>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</si>
  <si>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</si>
  <si>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</si>
  <si>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</si>
  <si>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</si>
  <si>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</si>
  <si>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</si>
  <si>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</si>
  <si>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</si>
  <si>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</si>
  <si>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</si>
  <si>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</si>
  <si>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</si>
  <si>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</si>
  <si>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</si>
  <si>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</si>
  <si>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</si>
  <si>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</si>
  <si>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</si>
  <si>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</si>
  <si>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</si>
  <si>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</si>
  <si>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</si>
  <si>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</si>
  <si>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</si>
  <si>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</si>
  <si>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</si>
  <si>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</si>
  <si>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</si>
  <si>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</si>
  <si>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</si>
  <si>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</si>
  <si>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</si>
  <si>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</si>
  <si>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</si>
  <si>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</si>
  <si>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</si>
  <si>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</si>
  <si>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</si>
  <si>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</si>
  <si>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</si>
  <si>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</si>
  <si>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</si>
  <si>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</si>
  <si>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</si>
  <si>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</si>
  <si>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</si>
  <si>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</si>
  <si>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</si>
  <si>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</si>
  <si>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</si>
  <si>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</si>
  <si>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</si>
  <si>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</si>
  <si>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</si>
  <si>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</si>
  <si>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</si>
  <si>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</si>
  <si>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</si>
  <si>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</si>
  <si>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</si>
  <si>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</si>
  <si>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</si>
  <si>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</si>
  <si>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</si>
  <si>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</si>
  <si>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</si>
  <si>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</si>
  <si>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</si>
  <si>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</si>
  <si>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</si>
  <si>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</si>
  <si>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</si>
  <si>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</si>
  <si>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</si>
  <si>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</si>
  <si>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</si>
  <si>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</si>
  <si>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</si>
  <si>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</si>
  <si>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</si>
  <si>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</si>
  <si>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</si>
  <si>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</si>
  <si>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</si>
  <si>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</si>
  <si>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</si>
  <si>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</si>
  <si>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</si>
  <si>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</si>
  <si>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</si>
  <si>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</si>
  <si>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</si>
  <si>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</si>
  <si>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</si>
  <si>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</si>
  <si>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</si>
  <si>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</si>
  <si>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</si>
  <si>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</si>
  <si>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</si>
  <si>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</si>
  <si>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</si>
  <si>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</si>
  <si>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</si>
  <si>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</si>
  <si>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</si>
  <si>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</si>
  <si>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</si>
  <si>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</si>
  <si>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</si>
  <si>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</si>
  <si>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</si>
  <si>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</si>
  <si>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</si>
  <si>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</si>
  <si>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</si>
  <si>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</si>
  <si>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</si>
  <si>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</si>
  <si>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</si>
  <si>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</si>
  <si>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</si>
  <si>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</si>
  <si>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</si>
  <si>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</si>
  <si>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</si>
  <si>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</si>
  <si>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</si>
  <si>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</si>
  <si>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</si>
  <si>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</si>
  <si>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</si>
  <si>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</si>
  <si>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</si>
  <si>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</si>
  <si>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</si>
  <si>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</si>
  <si>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</si>
  <si>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</si>
  <si>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</si>
  <si>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</si>
  <si>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</si>
  <si>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</si>
  <si>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</si>
  <si>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</si>
  <si>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</si>
  <si>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</si>
  <si>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</si>
  <si>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</si>
  <si>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</si>
  <si>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</si>
  <si>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</si>
  <si>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</si>
  <si>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</si>
  <si>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</si>
  <si>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</si>
  <si>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</si>
  <si>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</si>
  <si>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</si>
  <si>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</si>
  <si>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</si>
  <si>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</si>
  <si>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</si>
  <si>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</si>
  <si>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</si>
  <si>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</si>
  <si>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</si>
  <si>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</si>
  <si>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</si>
  <si>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</si>
  <si>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</si>
  <si>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</si>
  <si>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</si>
  <si>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</si>
  <si>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</si>
  <si>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</si>
  <si>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</si>
  <si>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</si>
  <si>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</si>
  <si>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</si>
  <si>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</si>
  <si>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</si>
  <si>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</si>
  <si>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</si>
  <si>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</si>
  <si>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</si>
  <si>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</si>
  <si>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</si>
  <si>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</si>
  <si>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</si>
  <si>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</si>
  <si>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</si>
  <si>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</si>
  <si>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</si>
  <si>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</si>
  <si>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</si>
  <si>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</si>
  <si>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</si>
  <si>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</si>
  <si>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</si>
  <si>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</si>
  <si>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</si>
  <si>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</si>
  <si>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</si>
  <si>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</si>
  <si>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</si>
  <si>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</si>
  <si>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</si>
  <si>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</si>
  <si>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</si>
  <si>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</si>
  <si>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</si>
  <si>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</si>
  <si>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</si>
  <si>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</si>
  <si>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</si>
  <si>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</si>
  <si>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</si>
  <si>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</si>
  <si>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</si>
  <si>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</si>
  <si>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</si>
  <si>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</si>
  <si>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</si>
  <si>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</si>
  <si>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</si>
  <si>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</si>
  <si>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</si>
  <si>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</si>
  <si>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</si>
  <si>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</si>
  <si>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</si>
  <si>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</si>
  <si>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</si>
  <si>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</si>
  <si>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</si>
  <si>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</si>
  <si>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</si>
  <si>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</si>
  <si>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</si>
  <si>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</si>
  <si>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</si>
  <si>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</si>
  <si>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</si>
  <si>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</si>
  <si>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</si>
  <si>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</si>
  <si>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</si>
  <si>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</si>
  <si>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</si>
  <si>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</si>
  <si>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</si>
  <si>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</si>
  <si>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</si>
  <si>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</si>
  <si>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</si>
  <si>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</si>
  <si>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</si>
  <si>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</si>
  <si>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</si>
  <si>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</si>
  <si>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</si>
  <si>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</si>
  <si>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</si>
  <si>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</si>
  <si>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</si>
  <si>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</si>
  <si>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</si>
  <si>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</si>
  <si>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</si>
  <si>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</si>
  <si>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</si>
  <si>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</si>
  <si>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</si>
  <si>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</si>
  <si>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</si>
  <si>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</si>
  <si>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</si>
  <si>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</si>
  <si>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</si>
  <si>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</si>
  <si>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</si>
  <si>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</si>
  <si>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</si>
  <si>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</si>
  <si>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</si>
  <si>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</si>
  <si>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</si>
  <si>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</si>
  <si>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</si>
  <si>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</si>
  <si>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</si>
  <si>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</si>
  <si>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</si>
  <si>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</si>
  <si>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</si>
  <si>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</si>
  <si>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</si>
  <si>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</si>
  <si>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</si>
  <si>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</si>
  <si>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</si>
  <si>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</si>
  <si>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</si>
  <si>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</si>
  <si>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</si>
  <si>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</si>
  <si>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</si>
  <si>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</si>
  <si>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</si>
  <si>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</si>
  <si>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</si>
  <si>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</si>
  <si>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</si>
  <si>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</si>
  <si>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</si>
  <si>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</si>
  <si>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</si>
  <si>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</si>
  <si>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</si>
  <si>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</si>
  <si>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</si>
  <si>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</si>
  <si>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</si>
  <si>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</si>
  <si>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</si>
  <si>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</si>
  <si>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</si>
  <si>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</si>
  <si>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</si>
  <si>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</si>
  <si>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</si>
  <si>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</si>
  <si>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</si>
  <si>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</si>
  <si>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</si>
  <si>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</si>
  <si>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</si>
  <si>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</si>
  <si>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</si>
  <si>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</si>
  <si>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</si>
  <si>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</si>
  <si>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</si>
  <si>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</si>
  <si>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</si>
  <si>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</si>
  <si>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</si>
  <si>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</si>
  <si>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</si>
  <si>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</si>
  <si>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</si>
  <si>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</si>
  <si>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</si>
  <si>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</si>
  <si>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</si>
  <si>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</si>
  <si>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</si>
  <si>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</si>
  <si>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</si>
  <si>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</si>
  <si>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</si>
  <si>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</si>
  <si>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</si>
  <si>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</si>
  <si>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</si>
  <si>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</si>
  <si>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</si>
  <si>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</si>
  <si>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</si>
  <si>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</si>
  <si>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</si>
  <si>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</si>
  <si>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</si>
  <si>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</si>
  <si>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</si>
  <si>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</si>
  <si>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</si>
  <si>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</si>
  <si>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</si>
  <si>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</si>
  <si>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</si>
  <si>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</si>
  <si>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</si>
  <si>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</si>
  <si>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</si>
  <si>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</si>
  <si>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</si>
  <si>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</si>
  <si>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</si>
  <si>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</si>
  <si>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</si>
  <si>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</si>
  <si>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</si>
  <si>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</si>
  <si>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</si>
  <si>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</si>
  <si>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</si>
  <si>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</si>
  <si>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</si>
  <si>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</si>
  <si>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</si>
  <si>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</si>
  <si>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</si>
  <si>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</si>
  <si>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</si>
  <si>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</si>
  <si>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</si>
  <si>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</si>
  <si>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</si>
  <si>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</si>
  <si>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</si>
  <si>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</si>
  <si>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</si>
  <si>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</si>
  <si>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</si>
  <si>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</si>
  <si>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</si>
  <si>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</si>
  <si>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</si>
  <si>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</si>
  <si>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</si>
  <si>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</si>
  <si>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</si>
  <si>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</si>
  <si>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</si>
  <si>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</si>
  <si>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</si>
  <si>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</si>
  <si>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</si>
  <si>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</si>
  <si>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</si>
  <si>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</si>
  <si>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</si>
  <si>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</si>
  <si>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</si>
  <si>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</si>
  <si>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</si>
  <si>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</si>
  <si>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</si>
  <si>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</si>
  <si>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</si>
  <si>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</si>
  <si>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</si>
  <si>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</si>
  <si>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</si>
  <si>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</si>
  <si>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</si>
  <si>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</si>
  <si>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</si>
  <si>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</si>
  <si>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</si>
  <si>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</si>
  <si>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</si>
  <si>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</si>
  <si>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</si>
  <si>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</si>
  <si>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</si>
  <si>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</si>
  <si>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</si>
  <si>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</si>
  <si>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</si>
  <si>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</si>
  <si>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</si>
  <si>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</si>
  <si>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</si>
  <si>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</si>
  <si>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</si>
  <si>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</si>
  <si>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</si>
  <si>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</si>
  <si>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</si>
  <si>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</si>
  <si>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</si>
  <si>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</si>
  <si>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</si>
  <si>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</si>
  <si>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</si>
  <si>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</si>
  <si>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</si>
  <si>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</si>
  <si>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</si>
  <si>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</si>
  <si>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</si>
  <si>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</si>
  <si>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</si>
  <si>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</si>
  <si>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</si>
  <si>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</si>
  <si>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</si>
  <si>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</si>
  <si>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</si>
  <si>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</si>
  <si>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</si>
  <si>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</si>
  <si>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</si>
  <si>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</si>
  <si>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</si>
  <si>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</si>
  <si>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</si>
  <si>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</si>
  <si>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</si>
  <si>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</si>
  <si>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</si>
  <si>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</si>
  <si>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</si>
  <si>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</si>
  <si>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</si>
  <si>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</si>
  <si>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</si>
  <si>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</si>
  <si>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</si>
  <si>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</si>
  <si>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</si>
  <si>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</si>
  <si>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</si>
  <si>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</si>
  <si>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</si>
  <si>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</si>
  <si>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</si>
  <si>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</si>
  <si>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</si>
  <si>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</si>
  <si>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</si>
  <si>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</si>
  <si>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</si>
  <si>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</si>
  <si>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</si>
  <si>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</si>
  <si>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</si>
  <si>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</si>
  <si>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</si>
  <si>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</si>
  <si>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</si>
  <si>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</si>
  <si>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</si>
  <si>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</si>
  <si>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</si>
  <si>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</si>
  <si>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</si>
  <si>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</si>
  <si>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</si>
  <si>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</si>
  <si>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</si>
  <si>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</si>
  <si>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</si>
  <si>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</si>
  <si>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</si>
  <si>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</si>
  <si>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</si>
  <si>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</si>
  <si>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</si>
  <si>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</si>
  <si>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</si>
  <si>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</si>
  <si>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</si>
  <si>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</si>
  <si>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</si>
  <si>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</si>
  <si>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</si>
  <si>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</si>
  <si>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</si>
  <si>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</si>
  <si>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</si>
  <si>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</si>
  <si>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</si>
  <si>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</si>
  <si>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</si>
  <si>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</si>
  <si>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</si>
  <si>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</si>
  <si>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</si>
  <si>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</si>
  <si>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</si>
  <si>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</si>
  <si>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</si>
  <si>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</si>
  <si>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</si>
  <si>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</si>
  <si>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</si>
  <si>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</si>
  <si>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</si>
  <si>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</si>
  <si>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</si>
  <si>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</si>
  <si>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</si>
  <si>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</si>
  <si>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</si>
  <si>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</si>
  <si>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</si>
  <si>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</si>
  <si>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</si>
  <si>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</si>
  <si>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</si>
  <si>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</si>
  <si>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</si>
  <si>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</si>
  <si>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</si>
  <si>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</si>
  <si>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</si>
  <si>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</si>
  <si>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</si>
  <si>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</si>
  <si>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</si>
  <si>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</si>
  <si>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</si>
  <si>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</si>
  <si>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</si>
  <si>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</si>
  <si>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</si>
  <si>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</si>
  <si>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</si>
  <si>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</si>
  <si>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</si>
  <si>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</si>
  <si>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</si>
  <si>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</si>
  <si>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</si>
  <si>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</si>
  <si>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</si>
  <si>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</si>
  <si>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</si>
  <si>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</si>
  <si>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</si>
  <si>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</si>
  <si>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</si>
  <si>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</si>
  <si>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</si>
  <si>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</si>
  <si>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</si>
  <si>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</si>
  <si>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</si>
  <si>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</si>
  <si>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</si>
  <si>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</si>
  <si>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</si>
  <si>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</si>
  <si>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</si>
  <si>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</si>
  <si>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</si>
  <si>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</si>
  <si>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</si>
  <si>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</si>
  <si>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</si>
  <si>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</si>
  <si>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</si>
  <si>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</si>
  <si>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</si>
  <si>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</si>
  <si>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</si>
  <si>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</si>
  <si>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</si>
  <si>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</si>
  <si>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</si>
  <si>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</si>
  <si>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</si>
  <si>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</si>
  <si>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</si>
  <si>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</si>
  <si>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</si>
  <si>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</si>
  <si>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</si>
  <si>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</si>
  <si>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</si>
  <si>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</si>
  <si>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</si>
  <si>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</si>
  <si>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</si>
  <si>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</si>
  <si>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</si>
  <si>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</si>
  <si>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</si>
  <si>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</si>
  <si>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</si>
  <si>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</si>
  <si>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</si>
  <si>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</si>
  <si>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</si>
  <si>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</si>
  <si>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</si>
  <si>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</si>
  <si>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</si>
  <si>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</si>
  <si>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</si>
  <si>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</si>
  <si>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</si>
  <si>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</si>
  <si>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</si>
  <si>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</si>
  <si>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</si>
  <si>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</si>
  <si>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</si>
  <si>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</si>
  <si>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</si>
  <si>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</si>
  <si>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</si>
  <si>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</si>
  <si>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</si>
  <si>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</si>
  <si>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</si>
  <si>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</si>
  <si>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</si>
  <si>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</si>
  <si>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</si>
  <si>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</si>
  <si>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</si>
  <si>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</si>
  <si>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</si>
  <si>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</si>
  <si>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</si>
  <si>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</si>
  <si>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</si>
  <si>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</si>
  <si>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</si>
  <si>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</si>
  <si>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</si>
  <si>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</si>
  <si>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</si>
  <si>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</si>
  <si>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</si>
  <si>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</si>
  <si>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</si>
  <si>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</si>
  <si>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</si>
  <si>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</si>
  <si>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</si>
  <si>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</si>
  <si>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</si>
  <si>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</si>
  <si>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</si>
  <si>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</si>
  <si>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</si>
  <si>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</si>
  <si>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</si>
  <si>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</si>
  <si>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</si>
  <si>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</si>
  <si>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</si>
  <si>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</si>
  <si>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</si>
  <si>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</si>
  <si>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</si>
  <si>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</si>
  <si>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</si>
  <si>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</si>
  <si>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</si>
  <si>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</si>
  <si>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</si>
  <si>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</si>
  <si>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</si>
  <si>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</si>
  <si>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</si>
  <si>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</si>
  <si>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</si>
  <si>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</si>
  <si>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</si>
  <si>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</si>
  <si>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</si>
  <si>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</si>
  <si>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</si>
  <si>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</si>
  <si>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</si>
  <si>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</si>
  <si>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</si>
  <si>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</si>
  <si>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</si>
  <si>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</si>
  <si>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</si>
  <si>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</si>
  <si>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</si>
  <si>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</si>
  <si>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</si>
  <si>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</si>
  <si>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</si>
  <si>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</si>
  <si>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</si>
  <si>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</si>
  <si>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</si>
  <si>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</si>
  <si>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</si>
  <si>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</si>
  <si>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</si>
  <si>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</si>
  <si>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</si>
  <si>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</si>
  <si>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</si>
  <si>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</si>
  <si>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</si>
  <si>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</si>
  <si>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</si>
  <si>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</si>
  <si>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</si>
  <si>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</si>
  <si>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</si>
  <si>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</si>
  <si>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</si>
  <si>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</si>
  <si>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</si>
  <si>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</si>
  <si>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</si>
  <si>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</si>
  <si>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</si>
  <si>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</si>
  <si>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</si>
  <si>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</si>
  <si>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</si>
  <si>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</si>
  <si>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</si>
  <si>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</si>
  <si>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</si>
  <si>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</si>
  <si>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</si>
  <si>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</si>
  <si>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</si>
  <si>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</si>
  <si>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</si>
  <si>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</si>
  <si>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</si>
  <si>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</si>
  <si>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</si>
  <si>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</si>
  <si>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</si>
  <si>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</si>
  <si>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</si>
  <si>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</si>
  <si>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</si>
  <si>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</si>
  <si>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</si>
  <si>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</si>
  <si>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</si>
  <si>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</si>
  <si>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</si>
  <si>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</si>
  <si>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</si>
  <si>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</si>
  <si>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</si>
  <si>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</si>
  <si>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</si>
  <si>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</si>
  <si>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</si>
  <si>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</si>
  <si>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</si>
  <si>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</si>
  <si>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</si>
  <si>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</si>
  <si>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</si>
  <si>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</si>
  <si>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</si>
  <si>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</si>
  <si>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</si>
  <si>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</si>
  <si>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</si>
  <si>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</si>
  <si>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</si>
  <si>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</si>
  <si>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</si>
  <si>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</si>
  <si>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</si>
  <si>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</si>
  <si>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</si>
  <si>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</si>
  <si>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</si>
  <si>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</si>
  <si>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</si>
  <si>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</si>
  <si>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</si>
  <si>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</si>
  <si>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</si>
  <si>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</si>
  <si>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</si>
  <si>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</si>
  <si>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</si>
  <si>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</si>
  <si>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</si>
  <si>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</si>
  <si>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</si>
  <si>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</si>
  <si>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</si>
  <si>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</si>
  <si>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</si>
  <si>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</si>
  <si>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</si>
  <si>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</si>
  <si>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</si>
  <si>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</si>
  <si>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</si>
  <si>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</si>
  <si>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</si>
  <si>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</si>
  <si>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</si>
  <si>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</si>
  <si>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</si>
  <si>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</si>
  <si>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</si>
  <si>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</si>
  <si>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</si>
  <si>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</si>
  <si>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</si>
  <si>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</si>
  <si>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</si>
  <si>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</si>
  <si>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</si>
  <si>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</si>
  <si>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</si>
  <si>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</si>
  <si>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</si>
  <si>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</si>
  <si>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</si>
  <si>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</si>
  <si>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</si>
  <si>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</si>
  <si>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</si>
  <si>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</si>
  <si>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</si>
  <si>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</si>
  <si>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</si>
  <si>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</si>
  <si>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</si>
  <si>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</si>
  <si>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</si>
  <si>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</si>
  <si>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</si>
  <si>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</si>
  <si>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</si>
  <si>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</si>
  <si>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</si>
  <si>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</si>
  <si>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</si>
  <si>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</si>
  <si>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</si>
  <si>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</si>
  <si>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</si>
  <si>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</si>
  <si>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</si>
  <si>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</si>
  <si>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</si>
  <si>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</si>
  <si>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</si>
  <si>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</si>
  <si>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</si>
  <si>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</si>
  <si>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</si>
  <si>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</si>
  <si>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</si>
  <si>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</si>
  <si>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</si>
  <si>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</si>
  <si>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</si>
  <si>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</si>
  <si>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</si>
  <si>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</si>
  <si>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</si>
  <si>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</si>
  <si>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</si>
  <si>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</si>
  <si>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</si>
  <si>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</si>
  <si>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</si>
  <si>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</si>
  <si>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</si>
  <si>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</si>
  <si>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</si>
  <si>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</si>
  <si>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</si>
  <si>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</si>
  <si>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</si>
  <si>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</si>
  <si>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</si>
  <si>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</si>
  <si>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</si>
  <si>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</si>
  <si>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</si>
  <si>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</si>
  <si>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</si>
  <si>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</si>
  <si>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</si>
  <si>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</si>
  <si>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</si>
  <si>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</si>
  <si>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</si>
  <si>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</si>
  <si>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</si>
  <si>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</si>
  <si>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</si>
  <si>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</si>
  <si>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</si>
  <si>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</si>
  <si>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</si>
  <si>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</si>
  <si>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</si>
  <si>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</si>
  <si>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</si>
  <si>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</si>
  <si>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</si>
  <si>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</si>
  <si>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</si>
  <si>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</si>
  <si>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</si>
  <si>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</si>
  <si>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</si>
  <si>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</si>
  <si>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</si>
  <si>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</si>
  <si>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</si>
  <si>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</si>
  <si>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</si>
  <si>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</si>
  <si>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</si>
  <si>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</si>
  <si>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</si>
  <si>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</si>
  <si>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</si>
  <si>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</si>
  <si>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</si>
  <si>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</si>
  <si>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</si>
  <si>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</si>
  <si>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</si>
  <si>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</si>
  <si>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</si>
  <si>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</si>
  <si>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</si>
  <si>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</si>
  <si>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</si>
  <si>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</si>
  <si>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</si>
  <si>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</si>
  <si>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</si>
  <si>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</si>
  <si>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</si>
  <si>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</si>
  <si>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</si>
  <si>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</si>
  <si>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</si>
  <si>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</si>
  <si>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</si>
  <si>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</si>
  <si>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</si>
  <si>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</si>
  <si>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</si>
  <si>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</si>
  <si>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</si>
  <si>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</si>
  <si>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</si>
  <si>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</si>
  <si>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</si>
  <si>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</si>
  <si>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</si>
  <si>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</si>
  <si>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</si>
  <si>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</si>
  <si>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</si>
  <si>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</si>
  <si>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</si>
  <si>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</si>
  <si>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</si>
  <si>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</si>
  <si>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</si>
  <si>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</si>
  <si>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</si>
  <si>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</si>
  <si>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</si>
  <si>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</si>
  <si>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</si>
  <si>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</si>
  <si>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</si>
  <si>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</si>
  <si>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</si>
  <si>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</si>
  <si>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</si>
  <si>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</si>
  <si>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</si>
  <si>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</si>
  <si>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</si>
  <si>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</si>
  <si>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</si>
  <si>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</si>
  <si>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</si>
  <si>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</si>
  <si>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</si>
  <si>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</si>
  <si>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</si>
  <si>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</si>
  <si>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</si>
  <si>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</si>
  <si>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</si>
  <si>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</si>
  <si>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</si>
  <si>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</si>
  <si>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</si>
  <si>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</si>
  <si>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</si>
  <si>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</si>
  <si>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</si>
  <si>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</si>
  <si>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</si>
  <si>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</si>
  <si>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</si>
  <si>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</si>
  <si>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</si>
  <si>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</si>
  <si>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</si>
  <si>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</si>
  <si>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</si>
  <si>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</si>
  <si>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</si>
  <si>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</si>
  <si>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</si>
  <si>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</si>
  <si>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</si>
  <si>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</si>
  <si>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</si>
  <si>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</si>
  <si>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</si>
  <si>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</si>
  <si>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</si>
  <si>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</si>
  <si>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</si>
  <si>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</si>
  <si>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</si>
  <si>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</si>
  <si>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</si>
  <si>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</si>
  <si>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</si>
  <si>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</si>
  <si>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</si>
  <si>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</si>
  <si>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</si>
  <si>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</si>
  <si>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</si>
  <si>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</si>
  <si>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</si>
  <si>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</si>
  <si>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</si>
  <si>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</si>
  <si>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</si>
  <si>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</si>
  <si>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</si>
  <si>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</si>
  <si>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</si>
  <si>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</si>
  <si>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</si>
  <si>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</si>
  <si>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</si>
  <si>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</si>
  <si>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</si>
  <si>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</si>
  <si>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</si>
  <si>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</si>
  <si>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</si>
  <si>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</si>
  <si>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</si>
  <si>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</si>
  <si>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</si>
  <si>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</si>
  <si>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</si>
  <si>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</si>
  <si>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</si>
  <si>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</si>
  <si>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</si>
  <si>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</si>
  <si>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</si>
  <si>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</si>
  <si>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</si>
  <si>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</si>
  <si>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</si>
  <si>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</si>
  <si>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</si>
  <si>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</si>
  <si>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</si>
  <si>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</si>
  <si>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</si>
  <si>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</si>
  <si>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</si>
  <si>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</si>
  <si>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</si>
  <si>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</si>
  <si>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</si>
  <si>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</si>
  <si>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</si>
  <si>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</si>
  <si>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</si>
  <si>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</si>
  <si>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</si>
  <si>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</si>
  <si>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</si>
  <si>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</si>
  <si>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</si>
  <si>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</si>
  <si>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</si>
  <si>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</si>
  <si>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</si>
  <si>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</si>
  <si>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</si>
  <si>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</si>
  <si>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</si>
  <si>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</si>
  <si>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</si>
  <si>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</si>
  <si>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</si>
  <si>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</si>
  <si>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</si>
  <si>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</si>
  <si>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</si>
  <si>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</si>
  <si>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</si>
  <si>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</si>
  <si>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</si>
  <si>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</si>
  <si>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</si>
  <si>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</si>
  <si>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</si>
  <si>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</si>
  <si>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</si>
  <si>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</si>
  <si>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</si>
  <si>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</si>
  <si>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</si>
  <si>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</si>
  <si>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</si>
  <si>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</si>
  <si>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</si>
  <si>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</si>
  <si>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</si>
  <si>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</si>
  <si>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</si>
  <si>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</si>
  <si>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</si>
  <si>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</si>
  <si>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</si>
  <si>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</si>
  <si>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</si>
  <si>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</si>
  <si>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</si>
  <si>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</si>
  <si>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</si>
  <si>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</si>
  <si>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</si>
  <si>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</si>
  <si>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</si>
  <si>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</si>
  <si>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</si>
  <si>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</si>
  <si>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</si>
  <si>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</si>
  <si>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</si>
  <si>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</si>
  <si>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</si>
  <si>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</si>
  <si>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</si>
  <si>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</si>
  <si>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</si>
  <si>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</si>
  <si>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</si>
  <si>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</si>
  <si>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</si>
  <si>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</si>
  <si>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</si>
  <si>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</si>
  <si>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</si>
  <si>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</si>
  <si>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</si>
  <si>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</si>
  <si>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</si>
  <si>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</si>
  <si>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</si>
  <si>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</si>
  <si>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</si>
  <si>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</si>
  <si>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</si>
  <si>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</si>
  <si>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</si>
  <si>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</si>
  <si>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</si>
  <si>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</si>
  <si>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</si>
  <si>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</si>
  <si>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</si>
  <si>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</si>
  <si>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</si>
  <si>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</si>
  <si>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</si>
  <si>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</si>
  <si>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</si>
  <si>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</si>
  <si>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</si>
  <si>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</si>
  <si>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</si>
  <si>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</si>
  <si>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</si>
  <si>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</si>
  <si>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</si>
  <si>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</si>
  <si>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</si>
  <si>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</si>
  <si>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</si>
  <si>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</si>
  <si>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</si>
  <si>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</si>
  <si>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</si>
  <si>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</si>
  <si>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</si>
  <si>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</si>
  <si>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</si>
  <si>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</si>
  <si>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</si>
  <si>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</si>
  <si>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</si>
  <si>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</si>
  <si>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</si>
  <si>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</si>
  <si>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</si>
  <si>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</si>
  <si>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</si>
  <si>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</si>
  <si>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</si>
  <si>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</si>
  <si>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</si>
  <si>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</si>
  <si>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</si>
  <si>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</si>
  <si>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</si>
  <si>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</si>
  <si>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</si>
  <si>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</si>
  <si>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</si>
  <si>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</si>
  <si>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</si>
  <si>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</si>
  <si>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</si>
  <si>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</si>
  <si>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</si>
  <si>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</si>
  <si>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</si>
  <si>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</si>
  <si>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</si>
  <si>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</si>
  <si>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</si>
  <si>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</si>
  <si>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</si>
  <si>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</si>
  <si>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</si>
  <si>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</si>
  <si>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</si>
  <si>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</si>
  <si>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</si>
  <si>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</si>
  <si>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</si>
  <si>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</si>
  <si>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</si>
  <si>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</si>
  <si>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</si>
  <si>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</si>
  <si>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</si>
  <si>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</si>
  <si>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</si>
  <si>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</si>
  <si>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</si>
  <si>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</si>
  <si>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</si>
  <si>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</si>
  <si>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</si>
  <si>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</si>
  <si>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</si>
  <si>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</si>
  <si>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</si>
  <si>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</si>
  <si>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</si>
  <si>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</si>
  <si>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</si>
  <si>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</si>
  <si>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</si>
  <si>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</si>
  <si>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</si>
  <si>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</si>
  <si>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</si>
  <si>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</si>
  <si>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</si>
  <si>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</si>
  <si>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</si>
  <si>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</si>
  <si>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</si>
  <si>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</si>
  <si>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</si>
  <si>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</si>
  <si>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</si>
  <si>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</si>
  <si>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</si>
  <si>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</si>
  <si>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</si>
  <si>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</si>
  <si>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</si>
  <si>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</si>
  <si>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</si>
  <si>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</si>
  <si>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</si>
  <si>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</si>
  <si>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</si>
  <si>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</si>
  <si>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</si>
  <si>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</si>
  <si>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</si>
  <si>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</si>
  <si>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</si>
  <si>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</si>
  <si>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</si>
  <si>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</si>
  <si>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</si>
  <si>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</si>
  <si>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</si>
  <si>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</si>
  <si>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</si>
  <si>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</si>
  <si>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</si>
  <si>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</si>
  <si>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</si>
  <si>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</si>
  <si>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</si>
  <si>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</si>
  <si>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</si>
  <si>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</si>
  <si>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</si>
  <si>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</si>
  <si>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</si>
  <si>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</si>
  <si>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</si>
  <si>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</si>
  <si>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</si>
  <si>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</si>
  <si>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</si>
  <si>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</si>
  <si>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</si>
  <si>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</si>
  <si>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</si>
  <si>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</si>
  <si>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</si>
  <si>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</si>
  <si>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</si>
  <si>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</si>
  <si>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</si>
  <si>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</si>
  <si>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</si>
  <si>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</si>
  <si>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</si>
  <si>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</si>
  <si>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</si>
  <si>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</si>
  <si>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</si>
  <si>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</si>
  <si>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</si>
  <si>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</si>
  <si>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</si>
  <si>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</si>
  <si>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</si>
  <si>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</si>
  <si>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</si>
  <si>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</si>
  <si>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</si>
  <si>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</si>
  <si>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</si>
  <si>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</si>
  <si>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</si>
  <si>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</si>
  <si>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</si>
  <si>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</si>
  <si>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</si>
  <si>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</si>
  <si>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</si>
  <si>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</si>
  <si>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</si>
  <si>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</si>
  <si>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</si>
  <si>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</si>
  <si>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</si>
  <si>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</si>
  <si>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</si>
  <si>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</si>
  <si>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</si>
  <si>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</si>
  <si>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</si>
  <si>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</si>
  <si>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</si>
  <si>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</si>
  <si>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</si>
  <si>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</si>
  <si>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</si>
  <si>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</si>
  <si>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</si>
  <si>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</si>
  <si>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</si>
  <si>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</si>
  <si>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</si>
  <si>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</si>
  <si>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</si>
  <si>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</si>
  <si>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</si>
  <si>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</si>
  <si>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</si>
  <si>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</si>
  <si>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</si>
  <si>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</si>
  <si>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</si>
  <si>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</si>
  <si>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</si>
  <si>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</si>
  <si>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</si>
  <si>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</si>
  <si>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</si>
  <si>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</si>
  <si>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</si>
  <si>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</si>
  <si>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</si>
  <si>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</si>
  <si>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</si>
  <si>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</si>
  <si>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</si>
  <si>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</si>
  <si>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</si>
  <si>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</si>
  <si>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</si>
  <si>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</si>
  <si>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</si>
  <si>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</si>
  <si>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</si>
  <si>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</si>
  <si>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</si>
  <si>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</si>
  <si>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</si>
  <si>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</si>
  <si>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</si>
  <si>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</si>
  <si>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</si>
  <si>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</si>
  <si>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</si>
  <si>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</si>
  <si>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</si>
  <si>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</si>
  <si>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</si>
  <si>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</si>
  <si>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</si>
  <si>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</si>
  <si>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</si>
  <si>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</si>
  <si>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</si>
  <si>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</si>
  <si>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</si>
  <si>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</si>
  <si>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</si>
  <si>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</si>
  <si>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</si>
  <si>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</si>
  <si>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</si>
  <si>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</si>
  <si>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</si>
  <si>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</si>
  <si>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</si>
  <si>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</si>
  <si>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</si>
  <si>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</si>
  <si>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</si>
  <si>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</si>
  <si>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</si>
  <si>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</si>
  <si>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</si>
  <si>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</si>
  <si>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</si>
  <si>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</si>
  <si>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</si>
  <si>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</si>
  <si>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</si>
  <si>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</si>
  <si>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</si>
  <si>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</si>
  <si>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</si>
  <si>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</si>
  <si>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</si>
  <si>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</si>
  <si>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</si>
  <si>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</si>
  <si>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</si>
  <si>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</si>
  <si>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</si>
  <si>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</si>
  <si>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</si>
  <si>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</si>
  <si>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</si>
  <si>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</si>
  <si>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</si>
  <si>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</si>
  <si>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</si>
  <si>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</si>
  <si>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</si>
  <si>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</si>
  <si>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</si>
  <si>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</si>
  <si>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</si>
  <si>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</si>
  <si>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</si>
  <si>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</si>
  <si>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</si>
  <si>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</si>
  <si>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</si>
  <si>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</si>
  <si>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</si>
  <si>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</si>
  <si>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</si>
  <si>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</si>
  <si>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</si>
  <si>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</si>
  <si>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</si>
  <si>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</si>
  <si>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</si>
  <si>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</si>
  <si>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</si>
  <si>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</si>
  <si>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</si>
  <si>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</si>
  <si>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</si>
  <si>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</si>
  <si>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</si>
  <si>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</si>
  <si>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</si>
  <si>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</si>
  <si>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</si>
  <si>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</si>
  <si>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</si>
  <si>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</si>
  <si>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</si>
  <si>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</si>
  <si>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</si>
  <si>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</si>
  <si>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</si>
  <si>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</si>
  <si>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</si>
  <si>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</si>
  <si>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</si>
  <si>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</si>
  <si>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</si>
  <si>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</si>
  <si>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</si>
  <si>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</si>
  <si>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</si>
  <si>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</si>
  <si>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</si>
  <si>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</si>
  <si>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</si>
  <si>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</si>
  <si>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</si>
  <si>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</si>
  <si>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</si>
  <si>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</si>
  <si>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</si>
  <si>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</si>
  <si>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</si>
  <si>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</si>
  <si>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</si>
  <si>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</si>
  <si>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</si>
  <si>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</si>
  <si>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</si>
  <si>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</si>
  <si>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</si>
  <si>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</si>
  <si>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</si>
  <si>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</si>
  <si>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</si>
  <si>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</si>
  <si>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</si>
  <si>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</si>
  <si>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</si>
  <si>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</si>
  <si>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</si>
  <si>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</si>
  <si>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</si>
  <si>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</si>
  <si>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</si>
  <si>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</si>
  <si>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</si>
  <si>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</si>
  <si>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</si>
  <si>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</si>
  <si>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</si>
  <si>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</si>
  <si>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</si>
  <si>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</si>
  <si>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</si>
  <si>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</si>
  <si>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</si>
  <si>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</si>
  <si>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</si>
  <si>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</si>
  <si>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</si>
  <si>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</si>
  <si>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</si>
  <si>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</si>
  <si>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</si>
  <si>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</si>
  <si>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</si>
  <si>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</si>
  <si>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</si>
  <si>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</si>
  <si>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</si>
  <si>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</si>
  <si>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</si>
  <si>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</si>
  <si>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</si>
  <si>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</si>
  <si>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</si>
  <si>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</si>
  <si>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</si>
  <si>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</si>
  <si>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</si>
  <si>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</si>
  <si>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</si>
  <si>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</si>
  <si>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</si>
  <si>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</si>
  <si>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</si>
  <si>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</si>
  <si>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</si>
  <si>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</si>
  <si>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</si>
  <si>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</si>
  <si>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</si>
  <si>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</si>
  <si>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</si>
  <si>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</si>
  <si>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</si>
  <si>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</si>
  <si>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</si>
  <si>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</si>
  <si>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</si>
  <si>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</si>
  <si>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</si>
  <si>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</si>
  <si>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</si>
  <si>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</si>
  <si>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</si>
  <si>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</si>
  <si>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</si>
  <si>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</si>
  <si>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</si>
  <si>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</si>
  <si>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</si>
  <si>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</si>
  <si>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</si>
  <si>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</si>
  <si>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</si>
  <si>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</si>
  <si>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</si>
  <si>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</si>
  <si>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</si>
  <si>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</si>
  <si>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</si>
  <si>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</si>
  <si>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</si>
  <si>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</si>
  <si>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</si>
  <si>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</si>
  <si>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</si>
  <si>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</si>
  <si>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</si>
  <si>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</si>
  <si>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</si>
  <si>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</si>
  <si>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</si>
  <si>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</si>
  <si>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</si>
  <si>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</si>
  <si>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</si>
  <si>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</si>
  <si>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</si>
  <si>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</si>
  <si>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</si>
  <si>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</si>
  <si>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</si>
  <si>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</si>
  <si>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</si>
  <si>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</si>
  <si>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</si>
  <si>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</si>
  <si>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</si>
  <si>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</si>
  <si>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</si>
  <si>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</si>
  <si>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</si>
  <si>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</si>
  <si>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</si>
  <si>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</si>
  <si>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</si>
  <si>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</si>
  <si>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</si>
  <si>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</si>
  <si>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</si>
  <si>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</si>
  <si>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</si>
  <si>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</si>
  <si>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</si>
  <si>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</si>
  <si>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</si>
  <si>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</si>
  <si>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</si>
  <si>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</si>
  <si>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</si>
  <si>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</si>
  <si>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</si>
  <si>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</si>
  <si>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</si>
  <si>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</si>
  <si>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</si>
  <si>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</si>
  <si>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</si>
  <si>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</si>
  <si>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</si>
  <si>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</si>
  <si>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</si>
  <si>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</si>
  <si>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</si>
  <si>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</si>
  <si>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</si>
  <si>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</si>
  <si>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</si>
  <si>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</si>
  <si>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</si>
  <si>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</si>
  <si>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</si>
  <si>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</si>
  <si>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</si>
  <si>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</si>
  <si>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</si>
  <si>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</si>
  <si>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</si>
  <si>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</si>
  <si>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</si>
  <si>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</si>
  <si>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</si>
  <si>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</si>
  <si>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</si>
  <si>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</si>
  <si>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</si>
  <si>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</si>
  <si>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</si>
  <si>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</si>
  <si>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</si>
  <si>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</si>
  <si>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</si>
  <si>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</si>
  <si>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</si>
  <si>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</si>
  <si>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</si>
  <si>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</si>
  <si>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</si>
  <si>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</si>
  <si>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</si>
  <si>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</si>
  <si>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</si>
  <si>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</si>
  <si>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</si>
  <si>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</si>
  <si>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</si>
  <si>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</si>
  <si>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</si>
  <si>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</si>
  <si>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</si>
  <si>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</si>
  <si>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</si>
  <si>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</si>
  <si>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</si>
  <si>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</si>
  <si>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</si>
  <si>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</si>
  <si>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</si>
  <si>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</si>
  <si>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</si>
  <si>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</si>
  <si>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</si>
  <si>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</si>
  <si>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</si>
  <si>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</si>
  <si>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</si>
  <si>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</si>
  <si>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</si>
  <si>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</si>
  <si>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</si>
  <si>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</si>
  <si>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</si>
  <si>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</si>
  <si>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</si>
  <si>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</si>
  <si>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</si>
  <si>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</si>
  <si>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</si>
  <si>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</si>
  <si>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</si>
  <si>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</si>
  <si>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</si>
  <si>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</si>
  <si>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</si>
  <si>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</si>
  <si>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</si>
  <si>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</si>
  <si>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</si>
  <si>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</si>
  <si>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</si>
  <si>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</si>
  <si>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</si>
  <si>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</si>
  <si>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</si>
  <si>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</si>
  <si>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</si>
  <si>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</si>
  <si>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</si>
  <si>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</si>
  <si>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</si>
  <si>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</si>
  <si>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</si>
  <si>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</si>
  <si>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</si>
  <si>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</si>
  <si>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</si>
  <si>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</si>
  <si>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</si>
  <si>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</si>
  <si>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</si>
  <si>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</si>
  <si>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</si>
  <si>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</si>
  <si>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</si>
  <si>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</si>
  <si>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</si>
  <si>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</si>
  <si>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</si>
  <si>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</si>
  <si>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</si>
  <si>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</si>
  <si>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</si>
  <si>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</si>
  <si>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</si>
  <si>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</si>
  <si>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</si>
  <si>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</si>
  <si>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</si>
  <si>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</si>
  <si>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</si>
  <si>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</si>
  <si>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</si>
  <si>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</si>
  <si>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</si>
  <si>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</si>
  <si>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</si>
  <si>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</si>
  <si>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</si>
  <si>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</si>
  <si>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</si>
  <si>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</si>
  <si>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</si>
  <si>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</si>
  <si>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</si>
  <si>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</si>
  <si>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</si>
  <si>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</si>
  <si>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</si>
  <si>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</si>
  <si>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</si>
  <si>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</si>
  <si>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</si>
  <si>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</si>
  <si>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</si>
  <si>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</si>
  <si>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</si>
  <si>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</si>
  <si>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</si>
  <si>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</si>
  <si>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</si>
  <si>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</si>
  <si>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</si>
  <si>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</si>
  <si>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</si>
  <si>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</si>
  <si>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</si>
  <si>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</si>
  <si>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</si>
  <si>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</si>
  <si>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</si>
  <si>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</si>
  <si>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</si>
  <si>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</si>
  <si>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</si>
  <si>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</si>
  <si>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</si>
  <si>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</si>
  <si>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</si>
  <si>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</si>
  <si>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</si>
  <si>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</si>
  <si>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</si>
  <si>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</si>
  <si>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</si>
  <si>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</si>
  <si>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</si>
  <si>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</si>
  <si>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</si>
  <si>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</si>
  <si>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</si>
  <si>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</si>
  <si>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</si>
  <si>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</si>
  <si>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</si>
  <si>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</si>
  <si>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</si>
  <si>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</si>
  <si>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</si>
  <si>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</si>
  <si>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</si>
  <si>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</si>
  <si>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</si>
  <si>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</si>
  <si>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</si>
  <si>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</si>
  <si>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</si>
  <si>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</si>
  <si>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</si>
  <si>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</si>
  <si>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</si>
  <si>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</si>
  <si>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</si>
  <si>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</si>
  <si>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</si>
  <si>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</si>
  <si>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</si>
  <si>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</si>
  <si>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</si>
  <si>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</si>
  <si>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</si>
  <si>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</si>
  <si>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</si>
  <si>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</si>
  <si>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</si>
  <si>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</si>
  <si>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</si>
  <si>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</si>
  <si>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</si>
  <si>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</si>
  <si>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</si>
  <si>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</si>
  <si>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</si>
  <si>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</si>
  <si>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</si>
  <si>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</si>
  <si>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</si>
  <si>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</si>
  <si>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</si>
  <si>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</si>
  <si>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</si>
  <si>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</si>
  <si>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</si>
  <si>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</si>
  <si>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</si>
  <si>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</si>
  <si>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</si>
  <si>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</si>
  <si>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</si>
  <si>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</si>
  <si>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</si>
  <si>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</si>
  <si>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</si>
  <si>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</si>
  <si>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</si>
  <si>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</si>
  <si>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</si>
  <si>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</si>
  <si>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</si>
  <si>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</si>
  <si>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</si>
  <si>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</si>
  <si>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</si>
  <si>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</si>
  <si>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</si>
  <si>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</si>
  <si>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</si>
  <si>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</si>
  <si>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</si>
  <si>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</si>
  <si>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</si>
  <si>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</si>
  <si>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</si>
  <si>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</si>
  <si>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</si>
  <si>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</si>
  <si>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</si>
  <si>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</si>
  <si>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</si>
  <si>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</si>
  <si>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</si>
  <si>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</si>
  <si>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</si>
  <si>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</si>
  <si>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</si>
  <si>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</si>
  <si>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</si>
  <si>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</si>
  <si>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</si>
  <si>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</si>
  <si>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</si>
  <si>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</si>
  <si>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</si>
  <si>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</si>
  <si>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</si>
  <si>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</si>
  <si>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</si>
  <si>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</si>
  <si>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</si>
  <si>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</si>
  <si>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</si>
  <si>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</si>
  <si>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</si>
  <si>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</si>
  <si>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</si>
  <si>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</si>
  <si>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</si>
  <si>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</si>
  <si>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</si>
  <si>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</si>
  <si>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</si>
  <si>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</si>
  <si>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</si>
  <si>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</si>
  <si>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</si>
  <si>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</si>
  <si>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</si>
  <si>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</si>
  <si>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</si>
  <si>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</si>
  <si>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</si>
  <si>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</si>
  <si>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</si>
  <si>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</si>
  <si>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</si>
  <si>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</si>
  <si>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</si>
  <si>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</si>
  <si>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</si>
  <si>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</si>
  <si>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</si>
  <si>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</si>
  <si>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</si>
  <si>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</si>
  <si>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</si>
  <si>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</si>
  <si>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</si>
  <si>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</si>
  <si>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</si>
  <si>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</si>
  <si>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</si>
  <si>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</si>
  <si>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</si>
  <si>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</si>
  <si>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</si>
  <si>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</si>
  <si>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</si>
  <si>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</si>
  <si>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</si>
  <si>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</si>
  <si>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</si>
  <si>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</si>
  <si>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</si>
  <si>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</si>
  <si>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</si>
  <si>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</si>
  <si>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</si>
  <si>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</si>
  <si>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</si>
  <si>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</si>
  <si>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</si>
  <si>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</si>
  <si>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</si>
  <si>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</si>
  <si>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</si>
  <si>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</si>
  <si>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</si>
  <si>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</si>
  <si>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</si>
  <si>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</si>
  <si>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</si>
  <si>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</si>
  <si>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</si>
  <si>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</si>
  <si>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</si>
  <si>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</si>
  <si>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</si>
  <si>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</si>
  <si>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</si>
  <si>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</si>
  <si>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</si>
  <si>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</si>
  <si>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</si>
  <si>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</si>
  <si>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</si>
  <si>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</si>
  <si>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</si>
  <si>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</si>
  <si>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</si>
  <si>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</si>
  <si>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</si>
  <si>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</si>
  <si>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</si>
  <si>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</si>
  <si>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</si>
  <si>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</si>
  <si>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</si>
  <si>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</si>
  <si>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</si>
  <si>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</si>
  <si>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</si>
  <si>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</si>
  <si>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</si>
  <si>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</si>
  <si>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</si>
  <si>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</si>
  <si>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</si>
  <si>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</si>
  <si>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</si>
  <si>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</si>
  <si>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</si>
  <si>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</si>
  <si>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</si>
  <si>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</si>
  <si>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</si>
  <si>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</si>
  <si>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</si>
  <si>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</si>
  <si>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</si>
  <si>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</si>
  <si>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</si>
  <si>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</si>
  <si>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</si>
  <si>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</si>
  <si>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</si>
  <si>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</si>
  <si>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</si>
  <si>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</si>
  <si>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</si>
  <si>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</si>
  <si>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</si>
  <si>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</si>
  <si>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</si>
  <si>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</si>
  <si>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</si>
  <si>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</si>
  <si>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</si>
  <si>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</si>
  <si>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</si>
  <si>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</si>
  <si>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</si>
  <si>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</si>
  <si>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</si>
  <si>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</si>
  <si>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</si>
  <si>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</si>
  <si>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</si>
  <si>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</si>
  <si>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</si>
  <si>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</si>
  <si>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</si>
  <si>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</si>
  <si>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</si>
  <si>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</si>
  <si>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</si>
  <si>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</si>
  <si>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</si>
  <si>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</si>
  <si>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</si>
  <si>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</si>
  <si>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</si>
  <si>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</si>
  <si>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</si>
  <si>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</si>
  <si>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</si>
  <si>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</si>
  <si>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</si>
  <si>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</si>
  <si>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</si>
  <si>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</si>
  <si>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</si>
  <si>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</si>
  <si>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</si>
  <si>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</si>
  <si>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</si>
  <si>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</si>
  <si>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</si>
  <si>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</si>
  <si>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</si>
  <si>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</si>
  <si>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</si>
  <si>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</si>
  <si>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</si>
  <si>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</si>
  <si>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</si>
  <si>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</si>
  <si>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</si>
  <si>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</si>
  <si>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</si>
  <si>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</si>
  <si>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</si>
  <si>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</si>
  <si>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</si>
  <si>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</si>
  <si>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</si>
  <si>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</si>
  <si>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</si>
  <si>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</si>
  <si>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</si>
  <si>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</si>
  <si>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</si>
  <si>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</si>
  <si>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</si>
  <si>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</si>
  <si>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</si>
  <si>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</si>
  <si>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</si>
  <si>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</si>
  <si>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</si>
  <si>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</si>
  <si>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</si>
  <si>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</si>
  <si>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</si>
  <si>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</si>
  <si>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</si>
  <si>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</si>
  <si>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</si>
  <si>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</si>
  <si>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</si>
  <si>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</si>
  <si>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</si>
  <si>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</si>
  <si>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</si>
  <si>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</si>
  <si>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</si>
  <si>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</si>
  <si>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</si>
  <si>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</si>
  <si>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</si>
  <si>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</si>
  <si>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</si>
  <si>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</si>
  <si>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</si>
  <si>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</si>
  <si>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</si>
  <si>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</si>
  <si>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</si>
  <si>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</si>
  <si>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</si>
  <si>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</si>
  <si>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</si>
  <si>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</si>
  <si>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</si>
  <si>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</si>
  <si>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</si>
  <si>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</si>
  <si>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</si>
  <si>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</si>
  <si>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</si>
  <si>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</si>
  <si>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</si>
  <si>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</si>
  <si>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</si>
  <si>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</si>
  <si>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</si>
  <si>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</si>
  <si>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</si>
  <si>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</si>
  <si>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</si>
  <si>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</si>
  <si>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</si>
  <si>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</si>
  <si>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</si>
  <si>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</si>
  <si>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</si>
  <si>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</si>
  <si>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</si>
  <si>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</si>
  <si>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</si>
  <si>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</si>
  <si>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</si>
  <si>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</si>
  <si>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</si>
  <si>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</si>
  <si>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</si>
  <si>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</si>
  <si>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</si>
  <si>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</si>
  <si>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</si>
  <si>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</si>
  <si>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</si>
  <si>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</si>
  <si>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</si>
  <si>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</si>
  <si>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</si>
  <si>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</si>
  <si>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</si>
  <si>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</si>
  <si>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</si>
  <si>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</si>
  <si>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</si>
  <si>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</si>
  <si>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</si>
  <si>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</si>
  <si>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</si>
  <si>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</si>
  <si>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</si>
  <si>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</si>
  <si>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</si>
  <si>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</si>
  <si>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</si>
  <si>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</si>
  <si>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</si>
  <si>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</si>
  <si>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</si>
  <si>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</si>
  <si>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</si>
  <si>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</si>
  <si>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</si>
  <si>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</si>
  <si>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</si>
  <si>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</si>
  <si>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</si>
  <si>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</si>
  <si>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</si>
  <si>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</si>
  <si>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</si>
  <si>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</si>
  <si>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</si>
  <si>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</si>
  <si>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</si>
  <si>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</si>
  <si>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</si>
  <si>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</si>
  <si>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</si>
  <si>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</si>
  <si>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</si>
  <si>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(Multiple Items)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</si>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</sst>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165" fontId="0" fillId="0" borderId="0" xfId="0" applyNumberForma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9" fontId="0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CD-8844-9F41-86506A6C649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CD-8844-9F41-86506A6C649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CD-8844-9F41-86506A6C6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3858848"/>
        <c:axId val="1666849280"/>
      </c:lineChart>
      <c:catAx>
        <c:axId val="214385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849280"/>
        <c:crosses val="autoZero"/>
        <c:auto val="1"/>
        <c:lblAlgn val="ctr"/>
        <c:lblOffset val="100"/>
        <c:noMultiLvlLbl val="0"/>
      </c:catAx>
      <c:valAx>
        <c:axId val="166684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85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3-F847-9232-43C75F5EA10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3-F847-9232-43C75F5EA10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43-F847-9232-43C75F5EA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706768"/>
        <c:axId val="343708448"/>
      </c:lineChart>
      <c:catAx>
        <c:axId val="34370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708448"/>
        <c:crosses val="autoZero"/>
        <c:auto val="1"/>
        <c:lblAlgn val="ctr"/>
        <c:lblOffset val="100"/>
        <c:noMultiLvlLbl val="0"/>
      </c:catAx>
      <c:valAx>
        <c:axId val="34370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70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72-A74A-B3E0-BD16AD50AE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72-A74A-B3E0-BD16AD50AE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72-A74A-B3E0-BD16AD50AE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72-A74A-B3E0-BD16AD50A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6747712"/>
        <c:axId val="132374384"/>
      </c:barChart>
      <c:catAx>
        <c:axId val="58674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74384"/>
        <c:crosses val="autoZero"/>
        <c:auto val="1"/>
        <c:lblAlgn val="ctr"/>
        <c:lblOffset val="100"/>
        <c:noMultiLvlLbl val="0"/>
      </c:catAx>
      <c:valAx>
        <c:axId val="13237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4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9-654C-B82E-57822BC9D18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299-654C-B82E-57822BC9D18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299-654C-B82E-57822BC9D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3873248"/>
        <c:axId val="1874773888"/>
      </c:barChart>
      <c:catAx>
        <c:axId val="199387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773888"/>
        <c:crosses val="autoZero"/>
        <c:auto val="1"/>
        <c:lblAlgn val="ctr"/>
        <c:lblOffset val="100"/>
        <c:noMultiLvlLbl val="0"/>
      </c:catAx>
      <c:valAx>
        <c:axId val="187477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87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2-D740-B401-B7188462E16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92-D740-B401-B7188462E16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92-D740-B401-B7188462E16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392-D740-B401-B7188462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133536"/>
        <c:axId val="1477153040"/>
      </c:lineChart>
      <c:catAx>
        <c:axId val="148013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53040"/>
        <c:crosses val="autoZero"/>
        <c:auto val="1"/>
        <c:lblAlgn val="ctr"/>
        <c:lblOffset val="100"/>
        <c:noMultiLvlLbl val="0"/>
      </c:catAx>
      <c:valAx>
        <c:axId val="14771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3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429845</xdr:colOff>
      <xdr:row>3</xdr:row>
      <xdr:rowOff>137746</xdr:rowOff>
    </xdr:from>
    <xdr:to>
      <xdr:col>13</xdr:col>
      <xdr:colOff>429846</xdr:colOff>
      <xdr:row>23</xdr:row>
      <xdr:rowOff>107462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E3980-B696-3338-012F-5EA8AD59A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158750</xdr:colOff>
      <xdr:row>16</xdr:row>
      <xdr:rowOff>88900</xdr:rowOff>
    </xdr:from>
    <xdr:to>
      <xdr:col>13</xdr:col>
      <xdr:colOff>469900</xdr:colOff>
      <xdr:row>45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C2C35E-E3CE-4E82-6712-EF950FF49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1</xdr:row>
      <xdr:rowOff>177801</xdr:rowOff>
    </xdr:from>
    <xdr:to>
      <xdr:col>23</xdr:col>
      <xdr:colOff>0</xdr:colOff>
      <xdr:row>18</xdr:row>
      <xdr:rowOff>8467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01A875-256F-B611-23B4-46B01B520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4</xdr:row>
      <xdr:rowOff>114300</xdr:rowOff>
    </xdr:from>
    <xdr:to>
      <xdr:col>19</xdr:col>
      <xdr:colOff>558800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BAE104-9637-C87B-4DE7-305A4DB51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406399</xdr:colOff>
      <xdr:row>2</xdr:row>
      <xdr:rowOff>50800</xdr:rowOff>
    </xdr:from>
    <xdr:to>
      <xdr:col>13</xdr:col>
      <xdr:colOff>42333</xdr:colOff>
      <xdr:row>20</xdr:row>
      <xdr:rowOff>135466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98DE6-C4AE-44F0-6963-CB6F1B23A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5.636696759262" createdVersion="8" refreshedVersion="8" minRefreshableVersion="3" recordCount="4114" xr:uid="{C974F6E7-F123-E041-9E82-5F8307F1D07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5.66757662037" createdVersion="8" refreshedVersion="8" minRefreshableVersion="3" recordCount="4114" xr:uid="{90C010AA-10CB-3347-AE7F-C853CB7B103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6.600919444441" createdVersion="8" refreshedVersion="8" minRefreshableVersion="3" recordCount="4114" xr:uid="{8F06B506-64A8-C640-A885-04EDC7EEDC8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0AAE3-3536-7240-9C4B-F28D8ED69C9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E1FA4-EC40-B147-974A-AA9499EED6A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FF4CF-A600-7043-B31C-2D4B604EA29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EE2D6-8865-FC43-82EF-9D528E9C14D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CF622-5337-654E-A7E7-DF4F79F6F581}">
  <dimension ref="A2:E19"/>
  <sheetViews>
    <sheetView tabSelected="1" zoomScale="130" zoomScaleNormal="130" workbookViewId="0">
      <selection activeCell="E33" sqref="E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2" spans="1:5" x14ac:dyDescent="0.2">
      <c r="A2" s="11" t="s">
        <v>8358</v>
      </c>
      <c r="B2" t="s">
        <v>8315</v>
      </c>
    </row>
    <row r="3" spans="1:5" x14ac:dyDescent="0.2">
      <c r="A3" s="11" t="s">
        <v>8380</v>
      </c>
      <c r="B3" t="s">
        <v>8364</v>
      </c>
    </row>
    <row r="5" spans="1:5" x14ac:dyDescent="0.2">
      <c r="A5" s="11" t="s">
        <v>8363</v>
      </c>
      <c r="B5" s="11" t="s">
        <v>8360</v>
      </c>
    </row>
    <row r="6" spans="1:5" x14ac:dyDescent="0.2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4" t="s">
        <v>8374</v>
      </c>
      <c r="B7">
        <v>56</v>
      </c>
      <c r="C7">
        <v>33</v>
      </c>
      <c r="D7">
        <v>7</v>
      </c>
      <c r="E7">
        <v>96</v>
      </c>
    </row>
    <row r="8" spans="1:5" x14ac:dyDescent="0.2">
      <c r="A8" s="14" t="s">
        <v>8375</v>
      </c>
      <c r="B8">
        <v>71</v>
      </c>
      <c r="C8">
        <v>39</v>
      </c>
      <c r="D8">
        <v>3</v>
      </c>
      <c r="E8">
        <v>113</v>
      </c>
    </row>
    <row r="9" spans="1:5" x14ac:dyDescent="0.2">
      <c r="A9" s="14" t="s">
        <v>8376</v>
      </c>
      <c r="B9">
        <v>56</v>
      </c>
      <c r="C9">
        <v>33</v>
      </c>
      <c r="D9">
        <v>3</v>
      </c>
      <c r="E9">
        <v>92</v>
      </c>
    </row>
    <row r="10" spans="1:5" x14ac:dyDescent="0.2">
      <c r="A10" s="14" t="s">
        <v>8377</v>
      </c>
      <c r="B10">
        <v>71</v>
      </c>
      <c r="C10">
        <v>40</v>
      </c>
      <c r="D10">
        <v>2</v>
      </c>
      <c r="E10">
        <v>113</v>
      </c>
    </row>
    <row r="11" spans="1:5" x14ac:dyDescent="0.2">
      <c r="A11" s="14" t="s">
        <v>8368</v>
      </c>
      <c r="B11">
        <v>111</v>
      </c>
      <c r="C11">
        <v>52</v>
      </c>
      <c r="D11">
        <v>3</v>
      </c>
      <c r="E11">
        <v>166</v>
      </c>
    </row>
    <row r="12" spans="1:5" x14ac:dyDescent="0.2">
      <c r="A12" s="14" t="s">
        <v>8378</v>
      </c>
      <c r="B12">
        <v>100</v>
      </c>
      <c r="C12">
        <v>49</v>
      </c>
      <c r="D12">
        <v>4</v>
      </c>
      <c r="E12">
        <v>153</v>
      </c>
    </row>
    <row r="13" spans="1:5" x14ac:dyDescent="0.2">
      <c r="A13" s="14" t="s">
        <v>8369</v>
      </c>
      <c r="B13">
        <v>87</v>
      </c>
      <c r="C13">
        <v>50</v>
      </c>
      <c r="D13">
        <v>1</v>
      </c>
      <c r="E13">
        <v>138</v>
      </c>
    </row>
    <row r="14" spans="1:5" x14ac:dyDescent="0.2">
      <c r="A14" s="14" t="s">
        <v>8370</v>
      </c>
      <c r="B14">
        <v>72</v>
      </c>
      <c r="C14">
        <v>47</v>
      </c>
      <c r="D14">
        <v>4</v>
      </c>
      <c r="E14">
        <v>123</v>
      </c>
    </row>
    <row r="15" spans="1:5" x14ac:dyDescent="0.2">
      <c r="A15" s="14" t="s">
        <v>8371</v>
      </c>
      <c r="B15">
        <v>59</v>
      </c>
      <c r="C15">
        <v>34</v>
      </c>
      <c r="D15">
        <v>4</v>
      </c>
      <c r="E15">
        <v>97</v>
      </c>
    </row>
    <row r="16" spans="1:5" x14ac:dyDescent="0.2">
      <c r="A16" s="14" t="s">
        <v>8372</v>
      </c>
      <c r="B16">
        <v>65</v>
      </c>
      <c r="C16">
        <v>50</v>
      </c>
      <c r="E16">
        <v>115</v>
      </c>
    </row>
    <row r="17" spans="1:5" x14ac:dyDescent="0.2">
      <c r="A17" s="14" t="s">
        <v>8373</v>
      </c>
      <c r="B17">
        <v>54</v>
      </c>
      <c r="C17">
        <v>31</v>
      </c>
      <c r="D17">
        <v>3</v>
      </c>
      <c r="E17">
        <v>88</v>
      </c>
    </row>
    <row r="18" spans="1:5" x14ac:dyDescent="0.2">
      <c r="A18" s="14" t="s">
        <v>8379</v>
      </c>
      <c r="B18">
        <v>37</v>
      </c>
      <c r="C18">
        <v>35</v>
      </c>
      <c r="D18">
        <v>3</v>
      </c>
      <c r="E18">
        <v>75</v>
      </c>
    </row>
    <row r="19" spans="1:5" x14ac:dyDescent="0.2">
      <c r="A19" s="14" t="s">
        <v>8361</v>
      </c>
      <c r="B19">
        <v>839</v>
      </c>
      <c r="C19">
        <v>493</v>
      </c>
      <c r="D19">
        <v>37</v>
      </c>
      <c r="E1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305F0-C102-A84D-BA5C-3F757F8A8C4C}">
  <dimension ref="A1:I13"/>
  <sheetViews>
    <sheetView workbookViewId="0">
      <selection activeCell="B22" sqref="B22"/>
    </sheetView>
  </sheetViews>
  <sheetFormatPr baseColWidth="10" defaultRowHeight="15" x14ac:dyDescent="0.2"/>
  <cols>
    <col min="1" max="1" width="13.5" style="17" bestFit="1" customWidth="1"/>
    <col min="2" max="2" width="15.6640625" style="17" bestFit="1" customWidth="1"/>
    <col min="3" max="3" width="12.5" style="17" bestFit="1" customWidth="1"/>
    <col min="4" max="4" width="15" style="17" bestFit="1" customWidth="1"/>
    <col min="5" max="5" width="11.6640625" style="17" bestFit="1" customWidth="1"/>
    <col min="6" max="6" width="18.33203125" style="17" bestFit="1" customWidth="1"/>
    <col min="7" max="7" width="15" style="17" bestFit="1" customWidth="1"/>
    <col min="8" max="8" width="17.6640625" style="17" bestFit="1" customWidth="1"/>
  </cols>
  <sheetData>
    <row r="1" spans="1:9" x14ac:dyDescent="0.2">
      <c r="A1" s="1" t="s">
        <v>8382</v>
      </c>
      <c r="B1" s="1" t="s">
        <v>8398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  <c r="I1" s="1"/>
    </row>
    <row r="2" spans="1:9" x14ac:dyDescent="0.2">
      <c r="A2" s="17" t="s">
        <v>8405</v>
      </c>
      <c r="B2" s="17">
        <f>COUNTIFS(Kickstarter!D:D, "&lt;1000",Kickstarter!F:F,"successful",Kickstarter!R:R,"plays")</f>
        <v>141</v>
      </c>
      <c r="C2" s="17">
        <f>COUNTIFS(Kickstarter!D:D, "&lt;1000",Kickstarter!F:F,"failed",Kickstarter!R:R,"plays")</f>
        <v>45</v>
      </c>
      <c r="D2" s="18">
        <f>COUNTIFS(Kickstarter!D:D, "&lt;1000",Kickstarter!F:F,"canceled",Kickstarter!R:R,"plays")</f>
        <v>0</v>
      </c>
      <c r="E2" s="17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9" x14ac:dyDescent="0.2">
      <c r="A3" s="17" t="s">
        <v>8406</v>
      </c>
      <c r="B3" s="17">
        <f>COUNTIFS(Kickstarter!D:D, "&gt;=1000",Kickstarter!D:D,"&lt;=4999",Kickstarter!F:F,"successful",Kickstarter!R:R,"plays")</f>
        <v>388</v>
      </c>
      <c r="C3" s="17">
        <f>COUNTIFS(Kickstarter!D:D, "&gt;=1000",Kickstarter!D:D,"&lt;=4999",Kickstarter!F:F,"failed",Kickstarter!R:R,"plays")</f>
        <v>146</v>
      </c>
      <c r="D3" s="18">
        <f>COUNTIFS(Kickstarter!D:D, "&gt;=1000",Kickstarter!D:D,"&lt;=4999",Kickstarter!F:F,"canceled",Kickstarter!R:R,"plays")</f>
        <v>0</v>
      </c>
      <c r="E3" s="17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9" x14ac:dyDescent="0.2">
      <c r="A4" s="17" t="s">
        <v>8407</v>
      </c>
      <c r="B4" s="17">
        <f>COUNTIFS(Kickstarter!D:D, "&gt;=5000",Kickstarter!D:D,"&lt;=9999",Kickstarter!F:F,"successful",Kickstarter!R:R,"plays")</f>
        <v>93</v>
      </c>
      <c r="C4" s="17">
        <f>COUNTIFS(Kickstarter!D:D, "&gt;=5000",Kickstarter!D:D,"&lt;=9999",Kickstarter!F:F,"failed",Kickstarter!R:R,"plays")</f>
        <v>76</v>
      </c>
      <c r="D4" s="18">
        <f>COUNTIFS(Kickstarter!D:D, "&gt;=5000",Kickstarter!D:D,"&lt;=9999",Kickstarter!F:F,"canceled",Kickstarter!R:R,"plays")</f>
        <v>0</v>
      </c>
      <c r="E4" s="17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9" x14ac:dyDescent="0.2">
      <c r="A5" s="17" t="s">
        <v>8408</v>
      </c>
      <c r="B5" s="17">
        <f>COUNTIFS(Kickstarter!D:D, "&gt;=10000",Kickstarter!D:D,"&lt;=14999",Kickstarter!F:F,"successful",Kickstarter!R:R,"plays")</f>
        <v>39</v>
      </c>
      <c r="C5" s="17">
        <f>COUNTIFS(Kickstarter!D:D, "&gt;=10000",Kickstarter!D:D,"&lt;=14999",Kickstarter!F:F,"failed",Kickstarter!R:R,"plays")</f>
        <v>33</v>
      </c>
      <c r="D5" s="18">
        <f>COUNTIFS(Kickstarter!D:D, "&gt;=10000",Kickstarter!D:D,"&lt;=14999",Kickstarter!F:F,"canceled",Kickstarter!R:R,"plays")</f>
        <v>0</v>
      </c>
      <c r="E5" s="17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9" x14ac:dyDescent="0.2">
      <c r="A6" s="17" t="s">
        <v>8409</v>
      </c>
      <c r="B6" s="17">
        <f>COUNTIFS(Kickstarter!D:D, "&gt;=15000",Kickstarter!D:D,"&lt;=19999",Kickstarter!F:F,"successful",Kickstarter!R:R,"plays")</f>
        <v>12</v>
      </c>
      <c r="C6" s="17">
        <f>COUNTIFS(Kickstarter!D:D, "&gt;=15000",Kickstarter!D:D,"&lt;=19999",Kickstarter!F:F,"failed",Kickstarter!R:R,"plays")</f>
        <v>12</v>
      </c>
      <c r="D6" s="18">
        <f>COUNTIFS(Kickstarter!D:D, "&gt;=15000",Kickstarter!D:D,"&lt;=19999",Kickstarter!F:F,"canceled",Kickstarter!R:R,"plays")</f>
        <v>0</v>
      </c>
      <c r="E6" s="17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9" x14ac:dyDescent="0.2">
      <c r="A7" s="17" t="s">
        <v>8410</v>
      </c>
      <c r="B7" s="17">
        <f>COUNTIFS(Kickstarter!D:D, "&gt;=20000",Kickstarter!D:D,"&lt;=24999",Kickstarter!F:F,"successful",Kickstarter!R:R,"plays")</f>
        <v>9</v>
      </c>
      <c r="C7" s="17">
        <f>COUNTIFS(Kickstarter!D:D, "&gt;=20000",Kickstarter!D:D,"&lt;=24999",Kickstarter!F:F,"failed",Kickstarter!R:R,"plays")</f>
        <v>11</v>
      </c>
      <c r="D7" s="18">
        <f>COUNTIFS(Kickstarter!D:D, "&gt;=20000",Kickstarter!D:D,"&lt;=24999",Kickstarter!F:F,"canceled",Kickstarter!R:R,"plays")</f>
        <v>0</v>
      </c>
      <c r="E7" s="1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9" x14ac:dyDescent="0.2">
      <c r="A8" s="17" t="s">
        <v>8411</v>
      </c>
      <c r="B8" s="17">
        <f>COUNTIFS(Kickstarter!D:D, "&gt;=25000",Kickstarter!D:D,"&lt;=29999",Kickstarter!F:F,"successful",Kickstarter!R:R,"plays")</f>
        <v>1</v>
      </c>
      <c r="C8" s="17">
        <f>COUNTIFS(Kickstarter!D:D, "&gt;=25000",Kickstarter!D:D,"&lt;=29999",Kickstarter!F:F,"failed",Kickstarter!R:R,"plays")</f>
        <v>4</v>
      </c>
      <c r="D8" s="18">
        <f>COUNTIFS(Kickstarter!D:D, "&gt;=25000",Kickstarter!D:D,"&lt;=29999",Kickstarter!F:F,"canceled",Kickstarter!R:R,"plays")</f>
        <v>0</v>
      </c>
      <c r="E8" s="17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9" x14ac:dyDescent="0.2">
      <c r="A9" s="17" t="s">
        <v>8412</v>
      </c>
      <c r="B9" s="17">
        <f>COUNTIFS(Kickstarter!D:D, "&gt;=30000",Kickstarter!D:D,"&lt;=34999",Kickstarter!F:F,"successful",Kickstarter!R:R,"plays")</f>
        <v>3</v>
      </c>
      <c r="C9" s="17">
        <f>COUNTIFS(Kickstarter!D:D, "&gt;=30000",Kickstarter!D:D,"&lt;=34999",Kickstarter!F:F,"failed",Kickstarter!R:R,"plays")</f>
        <v>8</v>
      </c>
      <c r="D9" s="18">
        <f>COUNTIFS(Kickstarter!D:D, "&gt;=30000",Kickstarter!D:D,"&lt;=34999",Kickstarter!F:F,"canceled",Kickstarter!R:R,"plays")</f>
        <v>0</v>
      </c>
      <c r="E9" s="17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9" x14ac:dyDescent="0.2">
      <c r="A10" s="17" t="s">
        <v>8413</v>
      </c>
      <c r="B10" s="17">
        <f>COUNTIFS(Kickstarter!D:D, "&gt;=35000",Kickstarter!D:D,"&lt;=39999",Kickstarter!F:F,"successful",Kickstarter!R:R,"plays")</f>
        <v>4</v>
      </c>
      <c r="C10" s="17">
        <f>COUNTIFS(Kickstarter!D:D, "&gt;=35000",Kickstarter!D:D,"&lt;=39999",Kickstarter!F:F,"failed",Kickstarter!R:R,"plays")</f>
        <v>2</v>
      </c>
      <c r="D10" s="18">
        <f>COUNTIFS(Kickstarter!D:D, "&gt;=35000",Kickstarter!D:D,"&lt;=39999",Kickstarter!F:F,"canceled",Kickstarter!R:R,"plays")</f>
        <v>0</v>
      </c>
      <c r="E10" s="17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9" x14ac:dyDescent="0.2">
      <c r="A11" s="17" t="s">
        <v>8414</v>
      </c>
      <c r="B11" s="17">
        <f>COUNTIFS(Kickstarter!D:D, "&gt;=40000",Kickstarter!D:D,"&lt;=44999",Kickstarter!F:F,"successful",Kickstarter!R:R,"plays")</f>
        <v>2</v>
      </c>
      <c r="C11" s="17">
        <f>COUNTIFS(Kickstarter!D:D, "&gt;=40000",Kickstarter!D:D,"&lt;=44999",Kickstarter!F:F,"failed",Kickstarter!R:R,"plays")</f>
        <v>1</v>
      </c>
      <c r="D11" s="18">
        <f>COUNTIFS(Kickstarter!D:D, "&gt;=40000",Kickstarter!D:D,"&lt;=44999",Kickstarter!F:F,"canceled",Kickstarter!R:R,"plays")</f>
        <v>0</v>
      </c>
      <c r="E11" s="17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9" x14ac:dyDescent="0.2">
      <c r="A12" s="17" t="s">
        <v>8415</v>
      </c>
      <c r="B12" s="17">
        <f>COUNTIFS(Kickstarter!D:D, "&gt;=45000",Kickstarter!D:D,"&lt;=49999",Kickstarter!F:F,"successful",Kickstarter!R:R,"plays")</f>
        <v>0</v>
      </c>
      <c r="C12" s="17">
        <f>COUNTIFS(Kickstarter!D:D, "&gt;=45000",Kickstarter!D:D,"&lt;=49999",Kickstarter!F:F,"failed",Kickstarter!R:R,"plays")</f>
        <v>1</v>
      </c>
      <c r="D12" s="18">
        <f>COUNTIFS(Kickstarter!D:D, "&gt;=45000",Kickstarter!D:D,"&lt;=49999",Kickstarter!F:F,"canceled",Kickstarter!R:R,"plays")</f>
        <v>0</v>
      </c>
      <c r="E12" s="17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9" x14ac:dyDescent="0.2">
      <c r="A13" s="17" t="s">
        <v>8416</v>
      </c>
      <c r="B13" s="17">
        <f>COUNTIFS(Kickstarter!D:D, "&gt;=50000",Kickstarter!F:F,"successful",Kickstarter!R:R,"plays")</f>
        <v>2</v>
      </c>
      <c r="C13" s="17">
        <f>COUNTIFS(Kickstarter!D:D, "&gt;=50000",Kickstarter!F:F,"failed",Kickstarter!R:R,"plays")</f>
        <v>14</v>
      </c>
      <c r="D13" s="18">
        <f>COUNTIFS(Kickstarter!D:D, "&gt;=50000",Kickstarter!F:F,"canceled",Kickstarter!R:R,"plays")</f>
        <v>0</v>
      </c>
      <c r="E13" s="17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Normal="100" workbookViewId="0">
      <pane ySplit="1" topLeftCell="A2" activePane="bottomLeft" state="frozen"/>
      <selection activeCell="E1" sqref="E1"/>
      <selection pane="bottomLeft" activeCell="I4105" sqref="I410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19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8367</v>
      </c>
      <c r="T1" s="1" t="s">
        <v>8366</v>
      </c>
      <c r="U1" s="1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C2B9C-47A9-7B43-A552-1446F86EC445}">
  <dimension ref="A1:C42"/>
  <sheetViews>
    <sheetView zoomScale="120" zoomScaleNormal="120"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5" t="e">
        <f>AVERAGE(#REF!)</f>
        <v>#REF!</v>
      </c>
      <c r="C2" s="15" t="e">
        <f>AVERAGE(#REF!)</f>
        <v>#REF!</v>
      </c>
    </row>
    <row r="3" spans="1:3" x14ac:dyDescent="0.2">
      <c r="A3" t="s">
        <v>8388</v>
      </c>
      <c r="B3" s="15" t="e">
        <f>MEDIAN(#REF!)</f>
        <v>#REF!</v>
      </c>
      <c r="C3" s="15" t="e">
        <f>MEDIAN(#REF!)</f>
        <v>#REF!</v>
      </c>
    </row>
    <row r="4" spans="1:3" x14ac:dyDescent="0.2">
      <c r="A4" t="s">
        <v>8391</v>
      </c>
      <c r="B4" s="15" t="e">
        <f>_xlfn.STDEV.P(#REF!)</f>
        <v>#REF!</v>
      </c>
      <c r="C4" s="15" t="e">
        <f>_xlfn.STDEV.P(#REF!)</f>
        <v>#REF!</v>
      </c>
    </row>
    <row r="5" spans="1:3" x14ac:dyDescent="0.2">
      <c r="A5" t="s">
        <v>8392</v>
      </c>
      <c r="B5" s="15" t="e">
        <f>_xlfn.QUARTILE.EXC(#REF!,3)</f>
        <v>#REF!</v>
      </c>
      <c r="C5" s="15" t="e">
        <f>_xlfn.QUARTILE.EXC(#REF!,3)</f>
        <v>#REF!</v>
      </c>
    </row>
    <row r="6" spans="1:3" x14ac:dyDescent="0.2">
      <c r="A6" t="s">
        <v>8393</v>
      </c>
      <c r="B6" s="15" t="e">
        <f>_xlfn.QUARTILE.EXC(#REF!,1)</f>
        <v>#REF!</v>
      </c>
      <c r="C6" s="15" t="e">
        <f>_xlfn.QUARTILE.EXC(#REF!,1)</f>
        <v>#REF!</v>
      </c>
    </row>
    <row r="7" spans="1:3" x14ac:dyDescent="0.2">
      <c r="A7" t="s">
        <v>8394</v>
      </c>
      <c r="B7" s="15" t="e">
        <f>B5-B6</f>
        <v>#REF!</v>
      </c>
      <c r="C7" s="15" t="e">
        <f>C5-C6</f>
        <v>#REF!</v>
      </c>
    </row>
    <row r="8" spans="1:3" x14ac:dyDescent="0.2">
      <c r="B8" s="15"/>
      <c r="C8" s="15"/>
    </row>
    <row r="9" spans="1:3" x14ac:dyDescent="0.2">
      <c r="A9" t="s">
        <v>8389</v>
      </c>
      <c r="B9" s="15" t="e">
        <f>AVERAGE(#REF!)</f>
        <v>#REF!</v>
      </c>
      <c r="C9" s="15" t="e">
        <f>AVERAGE(#REF!)</f>
        <v>#REF!</v>
      </c>
    </row>
    <row r="10" spans="1:3" x14ac:dyDescent="0.2">
      <c r="A10" t="s">
        <v>8390</v>
      </c>
      <c r="B10" s="15" t="e">
        <f>MEDIAN(#REF!)</f>
        <v>#REF!</v>
      </c>
      <c r="C10" s="15" t="e">
        <f>MEDIAN(#REF!)</f>
        <v>#REF!</v>
      </c>
    </row>
    <row r="11" spans="1:3" x14ac:dyDescent="0.2">
      <c r="A11" t="s">
        <v>8395</v>
      </c>
      <c r="B11" s="15" t="e">
        <f>_xlfn.STDEV.P(#REF!)</f>
        <v>#REF!</v>
      </c>
      <c r="C11" s="15" t="e">
        <f>_xlfn.STDEV.P(#REF!)</f>
        <v>#REF!</v>
      </c>
    </row>
    <row r="12" spans="1:3" x14ac:dyDescent="0.2">
      <c r="A12" t="s">
        <v>8392</v>
      </c>
      <c r="B12" s="15" t="e">
        <f>_xlfn.QUARTILE.EXC(#REF!,3)</f>
        <v>#REF!</v>
      </c>
      <c r="C12" s="15" t="e">
        <f>_xlfn.QUARTILE.EXC(#REF!,3)</f>
        <v>#REF!</v>
      </c>
    </row>
    <row r="13" spans="1:3" x14ac:dyDescent="0.2">
      <c r="A13" t="s">
        <v>8396</v>
      </c>
      <c r="B13" s="15" t="e">
        <f>_xlfn.QUARTILE.EXC(#REF!,1)</f>
        <v>#REF!</v>
      </c>
      <c r="C13" s="15" t="e">
        <f>_xlfn.QUARTILE.EXC(#REF!,1)</f>
        <v>#REF!</v>
      </c>
    </row>
    <row r="14" spans="1:3" x14ac:dyDescent="0.2">
      <c r="A14" t="s">
        <v>8397</v>
      </c>
      <c r="B14" s="16" t="e">
        <f>B12-B13</f>
        <v>#REF!</v>
      </c>
      <c r="C14" s="16" t="e">
        <f>C12-C13</f>
        <v>#REF!</v>
      </c>
    </row>
    <row r="18" spans="2:3" x14ac:dyDescent="0.2">
      <c r="B18" s="15"/>
      <c r="C18" s="15"/>
    </row>
    <row r="19" spans="2:3" x14ac:dyDescent="0.2">
      <c r="B19" s="15"/>
      <c r="C19" s="15"/>
    </row>
    <row r="20" spans="2:3" x14ac:dyDescent="0.2">
      <c r="B20" s="15"/>
      <c r="C20" s="15"/>
    </row>
    <row r="21" spans="2:3" x14ac:dyDescent="0.2">
      <c r="B21" s="15"/>
      <c r="C21" s="15"/>
    </row>
    <row r="22" spans="2:3" x14ac:dyDescent="0.2">
      <c r="B22" s="15"/>
      <c r="C22" s="15"/>
    </row>
    <row r="23" spans="2:3" x14ac:dyDescent="0.2">
      <c r="B23" s="15"/>
      <c r="C23" s="15"/>
    </row>
    <row r="24" spans="2:3" x14ac:dyDescent="0.2">
      <c r="B24" s="15"/>
      <c r="C24" s="15"/>
    </row>
    <row r="25" spans="2:3" x14ac:dyDescent="0.2">
      <c r="B25" s="15"/>
      <c r="C25" s="15"/>
    </row>
    <row r="26" spans="2:3" x14ac:dyDescent="0.2">
      <c r="B26" s="15"/>
      <c r="C26" s="15"/>
    </row>
    <row r="34" spans="2:3" x14ac:dyDescent="0.2">
      <c r="B34" s="15"/>
      <c r="C34" s="15"/>
    </row>
    <row r="35" spans="2:3" x14ac:dyDescent="0.2">
      <c r="B35" s="15"/>
      <c r="C35" s="15"/>
    </row>
    <row r="36" spans="2:3" x14ac:dyDescent="0.2">
      <c r="B36" s="15"/>
      <c r="C36" s="15"/>
    </row>
    <row r="37" spans="2:3" x14ac:dyDescent="0.2">
      <c r="B37" s="15"/>
      <c r="C37" s="15"/>
    </row>
    <row r="38" spans="2:3" x14ac:dyDescent="0.2">
      <c r="B38" s="15"/>
      <c r="C38" s="15"/>
    </row>
    <row r="39" spans="2:3" x14ac:dyDescent="0.2">
      <c r="B39" s="15"/>
      <c r="C39" s="15"/>
    </row>
    <row r="40" spans="2:3" x14ac:dyDescent="0.2">
      <c r="B40" s="15"/>
      <c r="C40" s="15"/>
    </row>
    <row r="41" spans="2:3" x14ac:dyDescent="0.2">
      <c r="B41" s="15"/>
      <c r="C41" s="15"/>
    </row>
    <row r="42" spans="2:3" x14ac:dyDescent="0.2">
      <c r="B42" s="15"/>
      <c r="C42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03F7D-7134-844D-BF71-55C13D753530}">
  <dimension ref="A1:F6"/>
  <sheetViews>
    <sheetView workbookViewId="0">
      <selection activeCell="K50" sqref="K50"/>
    </sheetView>
  </sheetViews>
  <sheetFormatPr baseColWidth="10" defaultRowHeight="15" x14ac:dyDescent="0.2"/>
  <cols>
    <col min="1" max="1" width="28.6640625" bestFit="1" customWidth="1"/>
    <col min="5" max="5" width="14.5" bestFit="1" customWidth="1"/>
  </cols>
  <sheetData>
    <row r="1" spans="1:6" x14ac:dyDescent="0.2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FF953-39A6-1C42-B5AE-225BAD790276}">
  <dimension ref="A1:F6"/>
  <sheetViews>
    <sheetView zoomScale="150" zoomScaleNormal="150" workbookViewId="0">
      <selection activeCell="F8" sqref="F8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6" x14ac:dyDescent="0.2">
      <c r="A1" s="11" t="s">
        <v>8222</v>
      </c>
      <c r="B1" t="s">
        <v>8365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>
        <v>32</v>
      </c>
      <c r="C5">
        <v>438</v>
      </c>
      <c r="D5">
        <v>18</v>
      </c>
      <c r="E5">
        <v>783</v>
      </c>
      <c r="F5">
        <v>1271</v>
      </c>
    </row>
    <row r="6" spans="1:6" x14ac:dyDescent="0.2">
      <c r="A6" s="12" t="s">
        <v>8361</v>
      </c>
      <c r="B6">
        <v>32</v>
      </c>
      <c r="C6">
        <v>438</v>
      </c>
      <c r="D6">
        <v>18</v>
      </c>
      <c r="E6">
        <v>783</v>
      </c>
      <c r="F6">
        <v>1271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1C14E-DD16-DF46-9941-7E327F4A3FD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2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F2587-5700-BE4E-91E8-04669F0D65EE}">
  <dimension ref="A1:F18"/>
  <sheetViews>
    <sheetView zoomScale="150" zoomScaleNormal="150" workbookViewId="0">
      <selection activeCell="B8" sqref="B8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8380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8374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4" t="s">
        <v>8375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4" t="s">
        <v>8376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4" t="s">
        <v>8377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4" t="s">
        <v>8368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4" t="s">
        <v>8378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4" t="s">
        <v>8369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4" t="s">
        <v>8370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4" t="s">
        <v>8371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4" t="s">
        <v>8372</v>
      </c>
      <c r="C15">
        <v>50</v>
      </c>
      <c r="E15">
        <v>65</v>
      </c>
      <c r="F15">
        <v>115</v>
      </c>
    </row>
    <row r="16" spans="1:6" x14ac:dyDescent="0.2">
      <c r="A16" s="14" t="s">
        <v>8373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4" t="s">
        <v>8379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4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2022-10-12T19:32:42Z</dcterms:modified>
</cp:coreProperties>
</file>