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dit\Downloads\"/>
    </mc:Choice>
  </mc:AlternateContent>
  <xr:revisionPtr revIDLastSave="0" documentId="13_ncr:1_{15BFC39F-A970-4841-8669-F68C10EEC8ED}" xr6:coauthVersionLast="47" xr6:coauthVersionMax="47" xr10:uidLastSave="{00000000-0000-0000-0000-000000000000}"/>
  <bookViews>
    <workbookView xWindow="-108" yWindow="-108" windowWidth="23256" windowHeight="12456" xr2:uid="{BFCB2786-9606-4180-A8D7-4AB2B6AD4235}"/>
  </bookViews>
  <sheets>
    <sheet name="Question- Delhi Climate" sheetId="1" r:id="rId1"/>
    <sheet name="Mean Temp" sheetId="2" r:id="rId2"/>
    <sheet name="Sheet1" sheetId="15" r:id="rId3"/>
    <sheet name="Averages" sheetId="3" r:id="rId4"/>
    <sheet name="LSE" sheetId="6" r:id="rId5"/>
    <sheet name="Sheet5" sheetId="5" r:id="rId6"/>
    <sheet name="Ratio-to-MA" sheetId="7" r:id="rId7"/>
    <sheet name="Ratio-to Trend" sheetId="8" r:id="rId8"/>
    <sheet name="Monthly Average" sheetId="9" r:id="rId9"/>
    <sheet name="Link-Relative" sheetId="10" r:id="rId10"/>
    <sheet name="Link relative Full" sheetId="17" r:id="rId11"/>
    <sheet name="Ratio-To-MA (yearly)" sheetId="11" r:id="rId12"/>
    <sheet name="Exponential Smoothing" sheetId="12" r:id="rId13"/>
    <sheet name="ACF,PACF" sheetId="13" r:id="rId14"/>
    <sheet name="ACF, PACF2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7" l="1"/>
  <c r="B25" i="17"/>
  <c r="E18" i="17"/>
  <c r="D18" i="17"/>
  <c r="C18" i="17"/>
  <c r="B18" i="17"/>
  <c r="E17" i="17"/>
  <c r="D17" i="17"/>
  <c r="C17" i="17"/>
  <c r="B17" i="17"/>
  <c r="E16" i="17"/>
  <c r="D16" i="17"/>
  <c r="C20" i="17"/>
  <c r="C22" i="17" s="1"/>
  <c r="B16" i="17"/>
  <c r="B20" i="17" s="1"/>
  <c r="E15" i="17"/>
  <c r="D15" i="17"/>
  <c r="C15" i="17"/>
  <c r="B15" i="17"/>
  <c r="E14" i="17"/>
  <c r="E20" i="17" s="1"/>
  <c r="D14" i="17"/>
  <c r="D20" i="17" s="1"/>
  <c r="C14" i="17"/>
  <c r="D22" i="17" l="1"/>
  <c r="E22" i="17" s="1"/>
  <c r="K13" i="17" l="1"/>
  <c r="K14" i="17" s="1"/>
  <c r="K15" i="17" s="1"/>
  <c r="C23" i="17" s="1"/>
  <c r="C25" i="17" s="1"/>
  <c r="D23" i="17"/>
  <c r="D25" i="17" s="1"/>
  <c r="E23" i="17" l="1"/>
  <c r="E25" i="17" s="1"/>
  <c r="B27" i="14" l="1"/>
  <c r="B26" i="14"/>
  <c r="B25" i="14"/>
  <c r="B24" i="14"/>
  <c r="C22" i="14"/>
  <c r="D22" i="14"/>
  <c r="E22" i="14"/>
  <c r="F22" i="14"/>
  <c r="C21" i="14"/>
  <c r="D21" i="14"/>
  <c r="E21" i="14"/>
  <c r="F21" i="14"/>
  <c r="F7" i="14"/>
  <c r="F8" i="14"/>
  <c r="F9" i="14"/>
  <c r="F10" i="14"/>
  <c r="F11" i="14"/>
  <c r="F12" i="14"/>
  <c r="F13" i="14"/>
  <c r="F14" i="14"/>
  <c r="F15" i="14"/>
  <c r="F16" i="14"/>
  <c r="F17" i="14"/>
  <c r="F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6" i="14"/>
  <c r="B22" i="14"/>
  <c r="B21" i="14"/>
  <c r="B27" i="13"/>
  <c r="B26" i="13"/>
  <c r="B25" i="13"/>
  <c r="B24" i="13"/>
  <c r="B22" i="13"/>
  <c r="B21" i="13"/>
  <c r="B20" i="13"/>
  <c r="B19" i="13"/>
  <c r="F17" i="13"/>
  <c r="F16" i="13"/>
  <c r="F7" i="13"/>
  <c r="F8" i="13"/>
  <c r="F9" i="13"/>
  <c r="F10" i="13"/>
  <c r="F11" i="13"/>
  <c r="F12" i="13"/>
  <c r="F6" i="13"/>
  <c r="D17" i="13"/>
  <c r="E17" i="13"/>
  <c r="C17" i="13"/>
  <c r="E16" i="13"/>
  <c r="E7" i="13"/>
  <c r="E8" i="13"/>
  <c r="E9" i="13"/>
  <c r="E10" i="13"/>
  <c r="E11" i="13"/>
  <c r="E12" i="13"/>
  <c r="E13" i="13"/>
  <c r="E6" i="13"/>
  <c r="D16" i="13"/>
  <c r="D7" i="13"/>
  <c r="D8" i="13"/>
  <c r="D9" i="13"/>
  <c r="D10" i="13"/>
  <c r="D11" i="13"/>
  <c r="D12" i="13"/>
  <c r="D13" i="13"/>
  <c r="D14" i="13"/>
  <c r="D6" i="13"/>
  <c r="C7" i="13"/>
  <c r="C8" i="13"/>
  <c r="C9" i="13"/>
  <c r="C10" i="13"/>
  <c r="C11" i="13"/>
  <c r="C12" i="13"/>
  <c r="C13" i="13"/>
  <c r="C14" i="13"/>
  <c r="C15" i="13"/>
  <c r="C6" i="13"/>
  <c r="B17" i="13"/>
  <c r="B16" i="13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8" i="12"/>
  <c r="D9" i="12"/>
  <c r="D10" i="12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8" i="12"/>
  <c r="C9" i="12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8" i="12"/>
  <c r="M13" i="11"/>
  <c r="M14" i="11"/>
  <c r="M15" i="11"/>
  <c r="M16" i="11"/>
  <c r="M17" i="11"/>
  <c r="M12" i="11"/>
  <c r="M7" i="11"/>
  <c r="M8" i="11"/>
  <c r="M9" i="11"/>
  <c r="M10" i="11"/>
  <c r="M11" i="11"/>
  <c r="M6" i="11"/>
  <c r="F20" i="11"/>
  <c r="F22" i="11"/>
  <c r="F24" i="11"/>
  <c r="F26" i="11"/>
  <c r="F28" i="11"/>
  <c r="F30" i="11"/>
  <c r="F32" i="11"/>
  <c r="F34" i="11"/>
  <c r="F36" i="11"/>
  <c r="F38" i="11"/>
  <c r="F40" i="11"/>
  <c r="F42" i="11"/>
  <c r="F44" i="11"/>
  <c r="F46" i="11"/>
  <c r="F48" i="11"/>
  <c r="F50" i="11"/>
  <c r="F52" i="11"/>
  <c r="F54" i="11"/>
  <c r="F56" i="11"/>
  <c r="F58" i="11"/>
  <c r="F60" i="11"/>
  <c r="F62" i="11"/>
  <c r="F64" i="11"/>
  <c r="F18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22" i="11"/>
  <c r="E20" i="11"/>
  <c r="E18" i="11"/>
  <c r="D65" i="11"/>
  <c r="D63" i="11"/>
  <c r="D61" i="11"/>
  <c r="D59" i="11"/>
  <c r="D57" i="11"/>
  <c r="D55" i="11"/>
  <c r="D53" i="11"/>
  <c r="D51" i="11"/>
  <c r="D49" i="11"/>
  <c r="D47" i="11"/>
  <c r="D45" i="11"/>
  <c r="D43" i="11"/>
  <c r="D41" i="11"/>
  <c r="D37" i="11"/>
  <c r="D39" i="11"/>
  <c r="D35" i="11"/>
  <c r="D33" i="11"/>
  <c r="D31" i="11"/>
  <c r="D29" i="11"/>
  <c r="D27" i="11"/>
  <c r="D25" i="11"/>
  <c r="D23" i="11"/>
  <c r="D21" i="11"/>
  <c r="D19" i="11"/>
  <c r="D17" i="11"/>
  <c r="F18" i="9"/>
  <c r="F7" i="9"/>
  <c r="F8" i="9"/>
  <c r="F9" i="9"/>
  <c r="F10" i="9"/>
  <c r="F11" i="9"/>
  <c r="F12" i="9"/>
  <c r="F13" i="9"/>
  <c r="F14" i="9"/>
  <c r="F15" i="9"/>
  <c r="F16" i="9"/>
  <c r="F17" i="9"/>
  <c r="F6" i="9"/>
  <c r="E18" i="9"/>
  <c r="E7" i="9"/>
  <c r="E8" i="9"/>
  <c r="E9" i="9"/>
  <c r="E10" i="9"/>
  <c r="E11" i="9"/>
  <c r="E12" i="9"/>
  <c r="E13" i="9"/>
  <c r="E14" i="9"/>
  <c r="E15" i="9"/>
  <c r="E16" i="9"/>
  <c r="E17" i="9"/>
  <c r="E6" i="9"/>
  <c r="F25" i="8"/>
  <c r="E28" i="8"/>
  <c r="E25" i="8"/>
  <c r="D26" i="8"/>
  <c r="D28" i="8"/>
  <c r="C28" i="8"/>
  <c r="G20" i="8"/>
  <c r="F29" i="8" s="1"/>
  <c r="G16" i="8"/>
  <c r="F17" i="8"/>
  <c r="G17" i="8" s="1"/>
  <c r="F26" i="8" s="1"/>
  <c r="F18" i="8"/>
  <c r="G18" i="8" s="1"/>
  <c r="F27" i="8" s="1"/>
  <c r="F19" i="8"/>
  <c r="G19" i="8" s="1"/>
  <c r="F28" i="8" s="1"/>
  <c r="F20" i="8"/>
  <c r="E29" i="8" s="1"/>
  <c r="F16" i="8"/>
  <c r="C18" i="8"/>
  <c r="C27" i="8" s="1"/>
  <c r="C19" i="8"/>
  <c r="C20" i="8"/>
  <c r="C29" i="8" s="1"/>
  <c r="D17" i="8"/>
  <c r="C17" i="8" s="1"/>
  <c r="C26" i="8" s="1"/>
  <c r="D18" i="8"/>
  <c r="D27" i="8" s="1"/>
  <c r="D19" i="8"/>
  <c r="D20" i="8"/>
  <c r="D29" i="8" s="1"/>
  <c r="D16" i="8"/>
  <c r="D25" i="8" s="1"/>
  <c r="D30" i="8" s="1"/>
  <c r="K7" i="8"/>
  <c r="K8" i="8"/>
  <c r="K9" i="8"/>
  <c r="K10" i="8"/>
  <c r="K6" i="8"/>
  <c r="H11" i="8"/>
  <c r="I11" i="8"/>
  <c r="G7" i="8"/>
  <c r="J7" i="8" s="1"/>
  <c r="G8" i="8"/>
  <c r="J8" i="8" s="1"/>
  <c r="G9" i="8"/>
  <c r="J9" i="8" s="1"/>
  <c r="G10" i="8"/>
  <c r="J10" i="8" s="1"/>
  <c r="G6" i="8"/>
  <c r="G11" i="8" s="1"/>
  <c r="F7" i="8"/>
  <c r="F8" i="8"/>
  <c r="F9" i="8"/>
  <c r="F10" i="8"/>
  <c r="F6" i="8"/>
  <c r="M10" i="7"/>
  <c r="M9" i="7"/>
  <c r="M8" i="7"/>
  <c r="M7" i="7"/>
  <c r="F14" i="7"/>
  <c r="F16" i="7"/>
  <c r="F18" i="7"/>
  <c r="F20" i="7"/>
  <c r="F22" i="7"/>
  <c r="F24" i="7"/>
  <c r="F26" i="7"/>
  <c r="F28" i="7"/>
  <c r="F30" i="7"/>
  <c r="F32" i="7"/>
  <c r="F12" i="7"/>
  <c r="F10" i="7"/>
  <c r="E32" i="7"/>
  <c r="E30" i="7"/>
  <c r="E28" i="7"/>
  <c r="E26" i="7"/>
  <c r="E24" i="7"/>
  <c r="E22" i="7"/>
  <c r="E20" i="7"/>
  <c r="E18" i="7"/>
  <c r="E16" i="7"/>
  <c r="E14" i="7"/>
  <c r="E12" i="7"/>
  <c r="E10" i="7"/>
  <c r="D33" i="7"/>
  <c r="D31" i="7"/>
  <c r="D29" i="7"/>
  <c r="D27" i="7"/>
  <c r="D25" i="7"/>
  <c r="D23" i="7"/>
  <c r="D21" i="7"/>
  <c r="D19" i="7"/>
  <c r="D17" i="7"/>
  <c r="D15" i="7"/>
  <c r="D13" i="7"/>
  <c r="D11" i="7"/>
  <c r="D9" i="7"/>
  <c r="G30" i="6"/>
  <c r="G31" i="6"/>
  <c r="G32" i="6"/>
  <c r="G33" i="6"/>
  <c r="G34" i="6"/>
  <c r="G35" i="6"/>
  <c r="G36" i="6"/>
  <c r="G37" i="6"/>
  <c r="G38" i="6"/>
  <c r="G39" i="6"/>
  <c r="G29" i="6"/>
  <c r="G19" i="3"/>
  <c r="L124" i="3"/>
  <c r="M124" i="3"/>
  <c r="K124" i="3"/>
  <c r="M122" i="3"/>
  <c r="L122" i="3"/>
  <c r="K122" i="3"/>
  <c r="L121" i="3"/>
  <c r="M121" i="3"/>
  <c r="K121" i="3"/>
  <c r="H123" i="3"/>
  <c r="I123" i="3"/>
  <c r="I122" i="3"/>
  <c r="H122" i="3"/>
  <c r="G123" i="3"/>
  <c r="G122" i="3"/>
  <c r="H121" i="3"/>
  <c r="I121" i="3"/>
  <c r="G121" i="3"/>
  <c r="M119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M10" i="3"/>
  <c r="L9" i="3"/>
  <c r="K8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I10" i="3"/>
  <c r="H9" i="3"/>
  <c r="G9" i="3"/>
  <c r="G10" i="3"/>
  <c r="G11" i="3"/>
  <c r="G12" i="3"/>
  <c r="G13" i="3"/>
  <c r="G14" i="3"/>
  <c r="G15" i="3"/>
  <c r="G16" i="3"/>
  <c r="G17" i="3"/>
  <c r="G18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8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D27" i="13"/>
  <c r="D25" i="13"/>
  <c r="D24" i="13"/>
  <c r="D26" i="13"/>
  <c r="C16" i="13" l="1"/>
  <c r="F30" i="8"/>
  <c r="J6" i="8"/>
  <c r="J11" i="8" s="1"/>
  <c r="C16" i="8"/>
  <c r="C25" i="8" s="1"/>
  <c r="C30" i="8" s="1"/>
  <c r="E27" i="8"/>
  <c r="E26" i="8"/>
  <c r="E30" i="8" s="1"/>
  <c r="D63" i="2" l="1"/>
  <c r="D6" i="2"/>
</calcChain>
</file>

<file path=xl/sharedStrings.xml><?xml version="1.0" encoding="utf-8"?>
<sst xmlns="http://schemas.openxmlformats.org/spreadsheetml/2006/main" count="424" uniqueCount="210">
  <si>
    <t>Year</t>
  </si>
  <si>
    <t>date</t>
  </si>
  <si>
    <t>meantemp</t>
  </si>
  <si>
    <t>humidity</t>
  </si>
  <si>
    <t>1/13/2017</t>
  </si>
  <si>
    <t>1/14/2017</t>
  </si>
  <si>
    <t>1/15/2017</t>
  </si>
  <si>
    <t>1/16/2017</t>
  </si>
  <si>
    <t>1/17/2017</t>
  </si>
  <si>
    <t>1/18/2017</t>
  </si>
  <si>
    <t>1/19/2017</t>
  </si>
  <si>
    <t>1/20/2017</t>
  </si>
  <si>
    <t>1/21/2017</t>
  </si>
  <si>
    <t>1/22/2017</t>
  </si>
  <si>
    <t>1/23/2017</t>
  </si>
  <si>
    <t>1/24/2017</t>
  </si>
  <si>
    <t>1/25/2017</t>
  </si>
  <si>
    <t>1/26/2017</t>
  </si>
  <si>
    <t>1/27/2017</t>
  </si>
  <si>
    <t>1/28/2017</t>
  </si>
  <si>
    <t>1/29/2017</t>
  </si>
  <si>
    <t>1/30/2017</t>
  </si>
  <si>
    <t>1/31/2017</t>
  </si>
  <si>
    <t>2/13/2017</t>
  </si>
  <si>
    <t>2/14/2017</t>
  </si>
  <si>
    <t>2/15/2017</t>
  </si>
  <si>
    <t>2/16/2017</t>
  </si>
  <si>
    <t>2/17/2017</t>
  </si>
  <si>
    <t>2/18/2017</t>
  </si>
  <si>
    <t>2/19/2017</t>
  </si>
  <si>
    <t>2/20/2017</t>
  </si>
  <si>
    <t>2/21/2017</t>
  </si>
  <si>
    <t>2/22/2017</t>
  </si>
  <si>
    <t>2/23/2017</t>
  </si>
  <si>
    <t>2/24/2017</t>
  </si>
  <si>
    <t>2/25/2017</t>
  </si>
  <si>
    <t>2/26/2017</t>
  </si>
  <si>
    <t>2/27/2017</t>
  </si>
  <si>
    <t>2/28/2017</t>
  </si>
  <si>
    <t>3/13/2017</t>
  </si>
  <si>
    <t>3/14/2017</t>
  </si>
  <si>
    <t>3/15/2017</t>
  </si>
  <si>
    <t>3/16/2017</t>
  </si>
  <si>
    <t>3/17/2017</t>
  </si>
  <si>
    <t>3/18/2017</t>
  </si>
  <si>
    <t>3/19/2017</t>
  </si>
  <si>
    <t>3/20/2017</t>
  </si>
  <si>
    <t>3/21/2017</t>
  </si>
  <si>
    <t>3/22/2017</t>
  </si>
  <si>
    <t>3/23/2017</t>
  </si>
  <si>
    <t>3/24/2017</t>
  </si>
  <si>
    <t>3/25/2017</t>
  </si>
  <si>
    <t>3/26/2017</t>
  </si>
  <si>
    <t>3/27/2017</t>
  </si>
  <si>
    <t>3/28/2017</t>
  </si>
  <si>
    <t>3/29/2017</t>
  </si>
  <si>
    <t>3/30/2017</t>
  </si>
  <si>
    <t>3/31/2017</t>
  </si>
  <si>
    <t>4/13/2017</t>
  </si>
  <si>
    <t>4/14/2017</t>
  </si>
  <si>
    <t>4/15/2017</t>
  </si>
  <si>
    <t>4/16/2017</t>
  </si>
  <si>
    <t>4/17/2017</t>
  </si>
  <si>
    <t>4/18/2017</t>
  </si>
  <si>
    <t>4/19/2017</t>
  </si>
  <si>
    <t>4/20/2017</t>
  </si>
  <si>
    <t>4/21/2017</t>
  </si>
  <si>
    <t>4/22/2017</t>
  </si>
  <si>
    <t>4/23/2017</t>
  </si>
  <si>
    <t>4/24/2017</t>
  </si>
  <si>
    <t xml:space="preserve">Question 1: Fit trend line using semi-average method, considering yt as mean temperature </t>
  </si>
  <si>
    <t>Date</t>
  </si>
  <si>
    <t>Semi-average</t>
  </si>
  <si>
    <t>Question 2:  Calculate moving averages for mean temperature, plot it, find accuracy measurements</t>
  </si>
  <si>
    <t>4 year MA</t>
  </si>
  <si>
    <t>3 year MA</t>
  </si>
  <si>
    <t>5 year MA</t>
  </si>
  <si>
    <t>3 year RMSE</t>
  </si>
  <si>
    <t>4 year RMSE</t>
  </si>
  <si>
    <t>5 year RMSE</t>
  </si>
  <si>
    <t>3 year MAPE</t>
  </si>
  <si>
    <t>4 year MAPE</t>
  </si>
  <si>
    <t>5 year MAPE</t>
  </si>
  <si>
    <t>Total</t>
  </si>
  <si>
    <t>Average</t>
  </si>
  <si>
    <t>Square Root</t>
  </si>
  <si>
    <t>x 100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</si>
  <si>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</si>
  <si>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</si>
  <si>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</si>
  <si>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</si>
  <si>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</si>
  <si>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</si>
  <si>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</si>
  <si>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</si>
  <si>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</si>
  <si>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</si>
  <si>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</si>
  <si>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</si>
  <si>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</si>
  <si>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</si>
  <si>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</si>
  <si>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</si>
  <si>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</si>
  <si>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</si>
  <si>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</si>
  <si>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</si>
  <si>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</si>
  <si>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</si>
  <si>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</si>
  <si>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</si>
  <si>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</si>
  <si>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Date</t>
  </si>
  <si>
    <t>Residuals</t>
  </si>
  <si>
    <t>Predicted meantemp</t>
  </si>
  <si>
    <t>Periods</t>
  </si>
  <si>
    <t>Question 3: Fit a trend line using least square method and estimate mean temperature for next 7 years.</t>
  </si>
  <si>
    <t>Quarter</t>
  </si>
  <si>
    <t>Price</t>
  </si>
  <si>
    <t>4 year MA - Centered</t>
  </si>
  <si>
    <t>Ratio to MA</t>
  </si>
  <si>
    <t>Q1</t>
  </si>
  <si>
    <t>Q2</t>
  </si>
  <si>
    <t>Q3</t>
  </si>
  <si>
    <t>Q4</t>
  </si>
  <si>
    <t>Seasonal Indices</t>
  </si>
  <si>
    <t>Question: Calculate seasonal indices by the "Ratio to Moving average" method from the following data</t>
  </si>
  <si>
    <t>Question : Using  "Ratio to trend method" determine quarterly seasonal indices</t>
  </si>
  <si>
    <t>Average (Yt)</t>
  </si>
  <si>
    <t>t</t>
  </si>
  <si>
    <t>t^2</t>
  </si>
  <si>
    <t>t.Yt</t>
  </si>
  <si>
    <t>Yt hat</t>
  </si>
  <si>
    <t>a = 56</t>
  </si>
  <si>
    <t>280 = 5a + b0</t>
  </si>
  <si>
    <t>120 = a0 + 10b</t>
  </si>
  <si>
    <t>b = 12</t>
  </si>
  <si>
    <t>Yt hat = a+bt</t>
  </si>
  <si>
    <t>b/4 = 3</t>
  </si>
  <si>
    <t>Trend Values</t>
  </si>
  <si>
    <t>Question: use "Method of Monthly averages" to determine the monthly indices</t>
  </si>
  <si>
    <t>Month\ 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</si>
  <si>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</si>
  <si>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</si>
  <si>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</si>
  <si>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</si>
  <si>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</si>
  <si>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</si>
  <si>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</si>
  <si>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</si>
  <si>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</si>
  <si>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</si>
  <si>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</si>
  <si>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</si>
  <si>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Averages</t>
  </si>
  <si>
    <t>Question: Apply "Ratio-to-MA method" to ascertain seasonal indices from the data</t>
  </si>
  <si>
    <t>Month</t>
  </si>
  <si>
    <t>No.of persons</t>
  </si>
  <si>
    <t>12 year MA</t>
  </si>
  <si>
    <t>12 year MA centered</t>
  </si>
  <si>
    <t>Chain Relative</t>
  </si>
  <si>
    <t>Corrected Chain Relative</t>
  </si>
  <si>
    <t>Question: Consider US CPI from Jan'95 to Dec'96</t>
  </si>
  <si>
    <t>Observation (Yt)</t>
  </si>
  <si>
    <t>Ft + 1</t>
  </si>
  <si>
    <t>Ft + 2</t>
  </si>
  <si>
    <t>2Ft+1 - Ft+2</t>
  </si>
  <si>
    <t>0.3 = alpha value</t>
  </si>
  <si>
    <t>Ft+1  = 0.3*150.9 + (1-0.3)*150.3</t>
  </si>
  <si>
    <t>Ft+2 = 0.3*150.756 + (1-0.3)*150.3</t>
  </si>
  <si>
    <t>first order</t>
  </si>
  <si>
    <t>second order</t>
  </si>
  <si>
    <t>Question: find ACF and PACF for lag 1,2,3</t>
  </si>
  <si>
    <t>Zt</t>
  </si>
  <si>
    <t>C0</t>
  </si>
  <si>
    <t>C1</t>
  </si>
  <si>
    <t>C2</t>
  </si>
  <si>
    <t>C3</t>
  </si>
  <si>
    <t>Sum</t>
  </si>
  <si>
    <t>Mean</t>
  </si>
  <si>
    <t>C0 = (13/10)^2</t>
  </si>
  <si>
    <t>C1 = (13-10)*(8-10)</t>
  </si>
  <si>
    <t>C2 = (13-10)*(15-10)</t>
  </si>
  <si>
    <t>C3 = (13-10)*(4-10)</t>
  </si>
  <si>
    <t>r0</t>
  </si>
  <si>
    <t>r1</t>
  </si>
  <si>
    <t>r2</t>
  </si>
  <si>
    <t>r3</t>
  </si>
  <si>
    <t>c0/c0</t>
  </si>
  <si>
    <t>c1/c0</t>
  </si>
  <si>
    <t>c2/c0</t>
  </si>
  <si>
    <t>c3/co</t>
  </si>
  <si>
    <t>Phi11</t>
  </si>
  <si>
    <t>Phi22</t>
  </si>
  <si>
    <t>Phi21</t>
  </si>
  <si>
    <t>Phi33</t>
  </si>
  <si>
    <t>Question: From the data, obtain mean, C0, C1, C2, C3, r1, r2. r3</t>
  </si>
  <si>
    <t>Yt</t>
  </si>
  <si>
    <t>DATA</t>
  </si>
  <si>
    <t>I</t>
  </si>
  <si>
    <t>II</t>
  </si>
  <si>
    <t>III</t>
  </si>
  <si>
    <t>IV</t>
  </si>
  <si>
    <t>LINK RELATIVE</t>
  </si>
  <si>
    <t>Year\Quarter</t>
  </si>
  <si>
    <t>New Chain Relative for Q1</t>
  </si>
  <si>
    <t>Correction Factor</t>
  </si>
  <si>
    <t>d</t>
  </si>
  <si>
    <t>Average of Corrected Chain Relative</t>
  </si>
  <si>
    <t>Average of Link 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</si>
</sst>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00000"/>
    <numFmt numFmtId="166" formatCode="0.000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76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7" fillId="7" borderId="4" applyNumberFormat="0" applyAlignment="0" applyProtection="0"/>
    <xf numFmtId="0" fontId="6" fillId="8" borderId="0" applyNumberFormat="0" applyBorder="0" applyAlignment="0" applyProtection="0"/>
  </cellStyleXfs>
  <cellXfs count="54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1" fillId="3" borderId="1" xfId="0" applyFont="1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3" borderId="0" xfId="0" applyFont="1" applyFill="1"/>
    <xf numFmtId="164" fontId="1" fillId="0" borderId="1" xfId="0" applyNumberFormat="1" applyFont="1" applyBorder="1"/>
    <xf numFmtId="0" fontId="5" fillId="0" borderId="1" xfId="0" applyFont="1" applyBorder="1" applyAlignment="1">
      <alignment horizontal="center" vertical="center" wrapText="1"/>
    </xf>
    <xf numFmtId="166" fontId="0" fillId="0" borderId="1" xfId="0" applyNumberFormat="1" applyBorder="1"/>
    <xf numFmtId="165" fontId="0" fillId="0" borderId="1" xfId="0" applyNumberFormat="1" applyBorder="1"/>
    <xf numFmtId="166" fontId="1" fillId="0" borderId="1" xfId="0" applyNumberFormat="1" applyFont="1" applyBorder="1"/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8" fillId="7" borderId="5" xfId="1" applyFont="1" applyBorder="1" applyAlignment="1">
      <alignment horizontal="center"/>
    </xf>
    <xf numFmtId="0" fontId="8" fillId="7" borderId="6" xfId="1" applyFont="1" applyBorder="1" applyAlignment="1">
      <alignment horizontal="center"/>
    </xf>
    <xf numFmtId="0" fontId="8" fillId="7" borderId="7" xfId="1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6" fillId="8" borderId="14" xfId="2" applyBorder="1" applyAlignment="1">
      <alignment horizontal="center" vertical="center" wrapText="1"/>
    </xf>
    <xf numFmtId="0" fontId="6" fillId="8" borderId="15" xfId="2" applyBorder="1" applyAlignment="1">
      <alignment horizontal="center" vertical="center" wrapText="1"/>
    </xf>
    <xf numFmtId="0" fontId="1" fillId="3" borderId="16" xfId="0" applyFont="1" applyFill="1" applyBorder="1" applyAlignment="1">
      <alignment wrapText="1"/>
    </xf>
    <xf numFmtId="0" fontId="1" fillId="3" borderId="17" xfId="0" applyFont="1" applyFill="1" applyBorder="1" applyAlignment="1">
      <alignment wrapText="1"/>
    </xf>
    <xf numFmtId="0" fontId="1" fillId="3" borderId="18" xfId="0" applyFont="1" applyFill="1" applyBorder="1" applyAlignment="1">
      <alignment wrapText="1"/>
    </xf>
    <xf numFmtId="0" fontId="1" fillId="0" borderId="15" xfId="0" applyFont="1" applyBorder="1" applyAlignment="1">
      <alignment horizontal="right" wrapText="1"/>
    </xf>
    <xf numFmtId="0" fontId="1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0" xfId="0" applyBorder="1" applyAlignment="1">
      <alignment horizontal="center" vertical="center" wrapText="1"/>
    </xf>
    <xf numFmtId="0" fontId="1" fillId="0" borderId="20" xfId="0" applyFont="1" applyBorder="1" applyAlignment="1">
      <alignment horizontal="right" wrapText="1"/>
    </xf>
    <xf numFmtId="0" fontId="0" fillId="0" borderId="19" xfId="0" applyBorder="1" applyAlignment="1">
      <alignment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" fillId="9" borderId="21" xfId="2" applyFont="1" applyFill="1" applyBorder="1" applyAlignment="1">
      <alignment horizontal="center" vertical="center" wrapText="1"/>
    </xf>
    <xf numFmtId="0" fontId="1" fillId="9" borderId="22" xfId="2" applyFont="1" applyFill="1" applyBorder="1" applyAlignment="1">
      <alignment horizontal="center" vertical="center" wrapText="1"/>
    </xf>
  </cellXfs>
  <cellStyles count="3">
    <cellStyle name="40% - Accent2" xfId="2" builtinId="35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Semi</a:t>
            </a:r>
            <a:r>
              <a:rPr lang="en-IN" baseline="0"/>
              <a:t> - Average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Temp'!$C$5</c:f>
              <c:strCache>
                <c:ptCount val="1"/>
                <c:pt idx="0">
                  <c:v>meantemp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'Mean Temp'!$C$6:$C$119</c:f>
              <c:numCache>
                <c:formatCode>General</c:formatCode>
                <c:ptCount val="114"/>
                <c:pt idx="0">
                  <c:v>15.913043480000001</c:v>
                </c:pt>
                <c:pt idx="1">
                  <c:v>18.5</c:v>
                </c:pt>
                <c:pt idx="2">
                  <c:v>17.11111111</c:v>
                </c:pt>
                <c:pt idx="3">
                  <c:v>18.7</c:v>
                </c:pt>
                <c:pt idx="4">
                  <c:v>18.38888889</c:v>
                </c:pt>
                <c:pt idx="5">
                  <c:v>19.31818182</c:v>
                </c:pt>
                <c:pt idx="6">
                  <c:v>14.70833333</c:v>
                </c:pt>
                <c:pt idx="7">
                  <c:v>15.68421053</c:v>
                </c:pt>
                <c:pt idx="8">
                  <c:v>14.57142857</c:v>
                </c:pt>
                <c:pt idx="9">
                  <c:v>12.11111111</c:v>
                </c:pt>
                <c:pt idx="10">
                  <c:v>11</c:v>
                </c:pt>
                <c:pt idx="11">
                  <c:v>11.78947368</c:v>
                </c:pt>
                <c:pt idx="12">
                  <c:v>13.235294120000001</c:v>
                </c:pt>
                <c:pt idx="13">
                  <c:v>13.2</c:v>
                </c:pt>
                <c:pt idx="14">
                  <c:v>16.434782609999999</c:v>
                </c:pt>
                <c:pt idx="15">
                  <c:v>14.65</c:v>
                </c:pt>
                <c:pt idx="16">
                  <c:v>11.722222220000001</c:v>
                </c:pt>
                <c:pt idx="17">
                  <c:v>13.04166667</c:v>
                </c:pt>
                <c:pt idx="18">
                  <c:v>14.61904762</c:v>
                </c:pt>
                <c:pt idx="19">
                  <c:v>15.26315789</c:v>
                </c:pt>
                <c:pt idx="20">
                  <c:v>15.39130435</c:v>
                </c:pt>
                <c:pt idx="21">
                  <c:v>18.440000000000001</c:v>
                </c:pt>
                <c:pt idx="22">
                  <c:v>18.117647059999999</c:v>
                </c:pt>
                <c:pt idx="23">
                  <c:v>18.347826090000002</c:v>
                </c:pt>
                <c:pt idx="24">
                  <c:v>21</c:v>
                </c:pt>
                <c:pt idx="25">
                  <c:v>16.178571430000002</c:v>
                </c:pt>
                <c:pt idx="26">
                  <c:v>16.5</c:v>
                </c:pt>
                <c:pt idx="27">
                  <c:v>14.863636359999999</c:v>
                </c:pt>
                <c:pt idx="28">
                  <c:v>15.66666667</c:v>
                </c:pt>
                <c:pt idx="29">
                  <c:v>16.444444440000002</c:v>
                </c:pt>
                <c:pt idx="30">
                  <c:v>16.125</c:v>
                </c:pt>
                <c:pt idx="31">
                  <c:v>15.25</c:v>
                </c:pt>
                <c:pt idx="32">
                  <c:v>17.09090909</c:v>
                </c:pt>
                <c:pt idx="33">
                  <c:v>15.636363640000001</c:v>
                </c:pt>
                <c:pt idx="34">
                  <c:v>18.7</c:v>
                </c:pt>
                <c:pt idx="35">
                  <c:v>18.631578950000002</c:v>
                </c:pt>
                <c:pt idx="36">
                  <c:v>16.88888889</c:v>
                </c:pt>
                <c:pt idx="37">
                  <c:v>15.125</c:v>
                </c:pt>
                <c:pt idx="38">
                  <c:v>15.7</c:v>
                </c:pt>
                <c:pt idx="39">
                  <c:v>15.375</c:v>
                </c:pt>
                <c:pt idx="40">
                  <c:v>14.66666667</c:v>
                </c:pt>
                <c:pt idx="41">
                  <c:v>15.625</c:v>
                </c:pt>
                <c:pt idx="42">
                  <c:v>16.25</c:v>
                </c:pt>
                <c:pt idx="43">
                  <c:v>16.333333329999999</c:v>
                </c:pt>
                <c:pt idx="44">
                  <c:v>16.875</c:v>
                </c:pt>
                <c:pt idx="45">
                  <c:v>17.571428569999998</c:v>
                </c:pt>
                <c:pt idx="46">
                  <c:v>20.25</c:v>
                </c:pt>
                <c:pt idx="47">
                  <c:v>21.3</c:v>
                </c:pt>
                <c:pt idx="48">
                  <c:v>21.125</c:v>
                </c:pt>
                <c:pt idx="49">
                  <c:v>22.363636360000001</c:v>
                </c:pt>
                <c:pt idx="50">
                  <c:v>23.375</c:v>
                </c:pt>
                <c:pt idx="51">
                  <c:v>21.833333329999999</c:v>
                </c:pt>
                <c:pt idx="52">
                  <c:v>19.125</c:v>
                </c:pt>
                <c:pt idx="53">
                  <c:v>18.625</c:v>
                </c:pt>
                <c:pt idx="54">
                  <c:v>19.125</c:v>
                </c:pt>
                <c:pt idx="55">
                  <c:v>19</c:v>
                </c:pt>
                <c:pt idx="56">
                  <c:v>18.75</c:v>
                </c:pt>
                <c:pt idx="57">
                  <c:v>19.875</c:v>
                </c:pt>
                <c:pt idx="58">
                  <c:v>23.333333329999999</c:v>
                </c:pt>
                <c:pt idx="59">
                  <c:v>24.46153846</c:v>
                </c:pt>
                <c:pt idx="60">
                  <c:v>23.75</c:v>
                </c:pt>
                <c:pt idx="61">
                  <c:v>20.5</c:v>
                </c:pt>
                <c:pt idx="62">
                  <c:v>19.125</c:v>
                </c:pt>
                <c:pt idx="63">
                  <c:v>19.75</c:v>
                </c:pt>
                <c:pt idx="64">
                  <c:v>20</c:v>
                </c:pt>
                <c:pt idx="65">
                  <c:v>22.625</c:v>
                </c:pt>
                <c:pt idx="66">
                  <c:v>21.545454549999999</c:v>
                </c:pt>
                <c:pt idx="67">
                  <c:v>20.785714290000001</c:v>
                </c:pt>
                <c:pt idx="68">
                  <c:v>19.9375</c:v>
                </c:pt>
                <c:pt idx="69">
                  <c:v>18.533333330000001</c:v>
                </c:pt>
                <c:pt idx="70">
                  <c:v>17.375</c:v>
                </c:pt>
                <c:pt idx="71">
                  <c:v>17.444444440000002</c:v>
                </c:pt>
                <c:pt idx="72">
                  <c:v>18</c:v>
                </c:pt>
                <c:pt idx="73">
                  <c:v>19.875</c:v>
                </c:pt>
                <c:pt idx="74">
                  <c:v>24</c:v>
                </c:pt>
                <c:pt idx="75">
                  <c:v>20.9</c:v>
                </c:pt>
                <c:pt idx="76">
                  <c:v>24.69230769</c:v>
                </c:pt>
                <c:pt idx="77">
                  <c:v>24.666666670000001</c:v>
                </c:pt>
                <c:pt idx="78">
                  <c:v>23.333333329999999</c:v>
                </c:pt>
                <c:pt idx="79">
                  <c:v>25</c:v>
                </c:pt>
                <c:pt idx="80">
                  <c:v>27.25</c:v>
                </c:pt>
                <c:pt idx="81">
                  <c:v>28</c:v>
                </c:pt>
                <c:pt idx="82">
                  <c:v>28.916666670000001</c:v>
                </c:pt>
                <c:pt idx="83">
                  <c:v>26.5</c:v>
                </c:pt>
                <c:pt idx="84">
                  <c:v>29.1</c:v>
                </c:pt>
                <c:pt idx="85">
                  <c:v>29.5</c:v>
                </c:pt>
                <c:pt idx="86">
                  <c:v>29.88888889</c:v>
                </c:pt>
                <c:pt idx="87">
                  <c:v>31</c:v>
                </c:pt>
                <c:pt idx="88">
                  <c:v>29.285714290000001</c:v>
                </c:pt>
                <c:pt idx="89">
                  <c:v>30.625</c:v>
                </c:pt>
                <c:pt idx="90">
                  <c:v>31.375</c:v>
                </c:pt>
                <c:pt idx="91">
                  <c:v>29.75</c:v>
                </c:pt>
                <c:pt idx="92">
                  <c:v>30.5</c:v>
                </c:pt>
                <c:pt idx="93">
                  <c:v>30.93333333</c:v>
                </c:pt>
                <c:pt idx="94">
                  <c:v>29.23076923</c:v>
                </c:pt>
                <c:pt idx="95">
                  <c:v>31.222222219999999</c:v>
                </c:pt>
                <c:pt idx="96">
                  <c:v>27</c:v>
                </c:pt>
                <c:pt idx="97">
                  <c:v>25.625</c:v>
                </c:pt>
                <c:pt idx="98">
                  <c:v>27.125</c:v>
                </c:pt>
                <c:pt idx="99">
                  <c:v>27.85714286</c:v>
                </c:pt>
                <c:pt idx="100">
                  <c:v>29.25</c:v>
                </c:pt>
                <c:pt idx="101">
                  <c:v>29.25</c:v>
                </c:pt>
                <c:pt idx="102">
                  <c:v>29.666666670000001</c:v>
                </c:pt>
                <c:pt idx="103">
                  <c:v>30.5</c:v>
                </c:pt>
                <c:pt idx="104">
                  <c:v>31.222222219999999</c:v>
                </c:pt>
                <c:pt idx="105">
                  <c:v>31</c:v>
                </c:pt>
                <c:pt idx="106">
                  <c:v>32.555555560000002</c:v>
                </c:pt>
                <c:pt idx="107">
                  <c:v>34</c:v>
                </c:pt>
                <c:pt idx="108">
                  <c:v>33.5</c:v>
                </c:pt>
                <c:pt idx="109">
                  <c:v>34.5</c:v>
                </c:pt>
                <c:pt idx="110">
                  <c:v>34.25</c:v>
                </c:pt>
                <c:pt idx="111">
                  <c:v>32.9</c:v>
                </c:pt>
                <c:pt idx="112">
                  <c:v>32.875</c:v>
                </c:pt>
                <c:pt idx="11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7-496B-B59F-0193C85693A7}"/>
            </c:ext>
          </c:extLst>
        </c:ser>
        <c:ser>
          <c:idx val="1"/>
          <c:order val="1"/>
          <c:tx>
            <c:strRef>
              <c:f>'Mean Temp'!$D$5</c:f>
              <c:strCache>
                <c:ptCount val="1"/>
                <c:pt idx="0">
                  <c:v>Semi-average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'Mean Temp'!$D$6:$D$119</c:f>
              <c:numCache>
                <c:formatCode>General</c:formatCode>
                <c:ptCount val="114"/>
                <c:pt idx="0">
                  <c:v>16.800494541754382</c:v>
                </c:pt>
                <c:pt idx="57">
                  <c:v>26.625663298771933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7-496B-B59F-0193C8569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358368"/>
        <c:axId val="1603350688"/>
      </c:lineChart>
      <c:catAx>
        <c:axId val="160335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50688"/>
        <c:crosses val="autoZero"/>
        <c:auto val="1"/>
        <c:lblAlgn val="ctr"/>
        <c:lblOffset val="100"/>
        <c:noMultiLvlLbl val="0"/>
      </c:catAx>
      <c:valAx>
        <c:axId val="16033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5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Moving</a:t>
            </a:r>
            <a:r>
              <a:rPr lang="en-IN" baseline="0"/>
              <a:t> Averages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Averages!$B$5</c:f>
              <c:strCache>
                <c:ptCount val="1"/>
                <c:pt idx="0">
                  <c:v>meantemp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Averages!$B$6:$B$119</c:f>
              <c:numCache>
                <c:formatCode>General</c:formatCode>
                <c:ptCount val="114"/>
                <c:pt idx="0">
                  <c:v>15.913043480000001</c:v>
                </c:pt>
                <c:pt idx="1">
                  <c:v>18.5</c:v>
                </c:pt>
                <c:pt idx="2">
                  <c:v>17.11111111</c:v>
                </c:pt>
                <c:pt idx="3">
                  <c:v>18.7</c:v>
                </c:pt>
                <c:pt idx="4">
                  <c:v>18.38888889</c:v>
                </c:pt>
                <c:pt idx="5">
                  <c:v>19.31818182</c:v>
                </c:pt>
                <c:pt idx="6">
                  <c:v>14.70833333</c:v>
                </c:pt>
                <c:pt idx="7">
                  <c:v>15.68421053</c:v>
                </c:pt>
                <c:pt idx="8">
                  <c:v>14.57142857</c:v>
                </c:pt>
                <c:pt idx="9">
                  <c:v>12.11111111</c:v>
                </c:pt>
                <c:pt idx="10">
                  <c:v>11</c:v>
                </c:pt>
                <c:pt idx="11">
                  <c:v>11.78947368</c:v>
                </c:pt>
                <c:pt idx="12">
                  <c:v>13.235294120000001</c:v>
                </c:pt>
                <c:pt idx="13">
                  <c:v>13.2</c:v>
                </c:pt>
                <c:pt idx="14">
                  <c:v>16.434782609999999</c:v>
                </c:pt>
                <c:pt idx="15">
                  <c:v>14.65</c:v>
                </c:pt>
                <c:pt idx="16">
                  <c:v>11.722222220000001</c:v>
                </c:pt>
                <c:pt idx="17">
                  <c:v>13.04166667</c:v>
                </c:pt>
                <c:pt idx="18">
                  <c:v>14.61904762</c:v>
                </c:pt>
                <c:pt idx="19">
                  <c:v>15.26315789</c:v>
                </c:pt>
                <c:pt idx="20">
                  <c:v>15.39130435</c:v>
                </c:pt>
                <c:pt idx="21">
                  <c:v>18.440000000000001</c:v>
                </c:pt>
                <c:pt idx="22">
                  <c:v>18.117647059999999</c:v>
                </c:pt>
                <c:pt idx="23">
                  <c:v>18.347826090000002</c:v>
                </c:pt>
                <c:pt idx="24">
                  <c:v>21</c:v>
                </c:pt>
                <c:pt idx="25">
                  <c:v>16.178571430000002</c:v>
                </c:pt>
                <c:pt idx="26">
                  <c:v>16.5</c:v>
                </c:pt>
                <c:pt idx="27">
                  <c:v>14.863636359999999</c:v>
                </c:pt>
                <c:pt idx="28">
                  <c:v>15.66666667</c:v>
                </c:pt>
                <c:pt idx="29">
                  <c:v>16.444444440000002</c:v>
                </c:pt>
                <c:pt idx="30">
                  <c:v>16.125</c:v>
                </c:pt>
                <c:pt idx="31">
                  <c:v>15.25</c:v>
                </c:pt>
                <c:pt idx="32">
                  <c:v>17.09090909</c:v>
                </c:pt>
                <c:pt idx="33">
                  <c:v>15.636363640000001</c:v>
                </c:pt>
                <c:pt idx="34">
                  <c:v>18.7</c:v>
                </c:pt>
                <c:pt idx="35">
                  <c:v>18.631578950000002</c:v>
                </c:pt>
                <c:pt idx="36">
                  <c:v>16.88888889</c:v>
                </c:pt>
                <c:pt idx="37">
                  <c:v>15.125</c:v>
                </c:pt>
                <c:pt idx="38">
                  <c:v>15.7</c:v>
                </c:pt>
                <c:pt idx="39">
                  <c:v>15.375</c:v>
                </c:pt>
                <c:pt idx="40">
                  <c:v>14.66666667</c:v>
                </c:pt>
                <c:pt idx="41">
                  <c:v>15.625</c:v>
                </c:pt>
                <c:pt idx="42">
                  <c:v>16.25</c:v>
                </c:pt>
                <c:pt idx="43">
                  <c:v>16.333333329999999</c:v>
                </c:pt>
                <c:pt idx="44">
                  <c:v>16.875</c:v>
                </c:pt>
                <c:pt idx="45">
                  <c:v>17.571428569999998</c:v>
                </c:pt>
                <c:pt idx="46">
                  <c:v>20.25</c:v>
                </c:pt>
                <c:pt idx="47">
                  <c:v>21.3</c:v>
                </c:pt>
                <c:pt idx="48">
                  <c:v>21.125</c:v>
                </c:pt>
                <c:pt idx="49">
                  <c:v>22.363636360000001</c:v>
                </c:pt>
                <c:pt idx="50">
                  <c:v>23.375</c:v>
                </c:pt>
                <c:pt idx="51">
                  <c:v>21.833333329999999</c:v>
                </c:pt>
                <c:pt idx="52">
                  <c:v>19.125</c:v>
                </c:pt>
                <c:pt idx="53">
                  <c:v>18.625</c:v>
                </c:pt>
                <c:pt idx="54">
                  <c:v>19.125</c:v>
                </c:pt>
                <c:pt idx="55">
                  <c:v>19</c:v>
                </c:pt>
                <c:pt idx="56">
                  <c:v>18.75</c:v>
                </c:pt>
                <c:pt idx="57">
                  <c:v>19.875</c:v>
                </c:pt>
                <c:pt idx="58">
                  <c:v>23.333333329999999</c:v>
                </c:pt>
                <c:pt idx="59">
                  <c:v>24.46153846</c:v>
                </c:pt>
                <c:pt idx="60">
                  <c:v>23.75</c:v>
                </c:pt>
                <c:pt idx="61">
                  <c:v>20.5</c:v>
                </c:pt>
                <c:pt idx="62">
                  <c:v>19.125</c:v>
                </c:pt>
                <c:pt idx="63">
                  <c:v>19.75</c:v>
                </c:pt>
                <c:pt idx="64">
                  <c:v>20</c:v>
                </c:pt>
                <c:pt idx="65">
                  <c:v>22.625</c:v>
                </c:pt>
                <c:pt idx="66">
                  <c:v>21.545454549999999</c:v>
                </c:pt>
                <c:pt idx="67">
                  <c:v>20.785714290000001</c:v>
                </c:pt>
                <c:pt idx="68">
                  <c:v>19.9375</c:v>
                </c:pt>
                <c:pt idx="69">
                  <c:v>18.533333330000001</c:v>
                </c:pt>
                <c:pt idx="70">
                  <c:v>17.375</c:v>
                </c:pt>
                <c:pt idx="71">
                  <c:v>17.444444440000002</c:v>
                </c:pt>
                <c:pt idx="72">
                  <c:v>18</c:v>
                </c:pt>
                <c:pt idx="73">
                  <c:v>19.875</c:v>
                </c:pt>
                <c:pt idx="74">
                  <c:v>24</c:v>
                </c:pt>
                <c:pt idx="75">
                  <c:v>20.9</c:v>
                </c:pt>
                <c:pt idx="76">
                  <c:v>24.69230769</c:v>
                </c:pt>
                <c:pt idx="77">
                  <c:v>24.666666670000001</c:v>
                </c:pt>
                <c:pt idx="78">
                  <c:v>23.333333329999999</c:v>
                </c:pt>
                <c:pt idx="79">
                  <c:v>25</c:v>
                </c:pt>
                <c:pt idx="80">
                  <c:v>27.25</c:v>
                </c:pt>
                <c:pt idx="81">
                  <c:v>28</c:v>
                </c:pt>
                <c:pt idx="82">
                  <c:v>28.916666670000001</c:v>
                </c:pt>
                <c:pt idx="83">
                  <c:v>26.5</c:v>
                </c:pt>
                <c:pt idx="84">
                  <c:v>29.1</c:v>
                </c:pt>
                <c:pt idx="85">
                  <c:v>29.5</c:v>
                </c:pt>
                <c:pt idx="86">
                  <c:v>29.88888889</c:v>
                </c:pt>
                <c:pt idx="87">
                  <c:v>31</c:v>
                </c:pt>
                <c:pt idx="88">
                  <c:v>29.285714290000001</c:v>
                </c:pt>
                <c:pt idx="89">
                  <c:v>30.625</c:v>
                </c:pt>
                <c:pt idx="90">
                  <c:v>31.375</c:v>
                </c:pt>
                <c:pt idx="91">
                  <c:v>29.75</c:v>
                </c:pt>
                <c:pt idx="92">
                  <c:v>30.5</c:v>
                </c:pt>
                <c:pt idx="93">
                  <c:v>30.93333333</c:v>
                </c:pt>
                <c:pt idx="94">
                  <c:v>29.23076923</c:v>
                </c:pt>
                <c:pt idx="95">
                  <c:v>31.222222219999999</c:v>
                </c:pt>
                <c:pt idx="96">
                  <c:v>27</c:v>
                </c:pt>
                <c:pt idx="97">
                  <c:v>25.625</c:v>
                </c:pt>
                <c:pt idx="98">
                  <c:v>27.125</c:v>
                </c:pt>
                <c:pt idx="99">
                  <c:v>27.85714286</c:v>
                </c:pt>
                <c:pt idx="100">
                  <c:v>29.25</c:v>
                </c:pt>
                <c:pt idx="101">
                  <c:v>29.25</c:v>
                </c:pt>
                <c:pt idx="102">
                  <c:v>29.666666670000001</c:v>
                </c:pt>
                <c:pt idx="103">
                  <c:v>30.5</c:v>
                </c:pt>
                <c:pt idx="104">
                  <c:v>31.222222219999999</c:v>
                </c:pt>
                <c:pt idx="105">
                  <c:v>31</c:v>
                </c:pt>
                <c:pt idx="106">
                  <c:v>32.555555560000002</c:v>
                </c:pt>
                <c:pt idx="107">
                  <c:v>34</c:v>
                </c:pt>
                <c:pt idx="108">
                  <c:v>33.5</c:v>
                </c:pt>
                <c:pt idx="109">
                  <c:v>34.5</c:v>
                </c:pt>
                <c:pt idx="110">
                  <c:v>34.25</c:v>
                </c:pt>
                <c:pt idx="111">
                  <c:v>32.9</c:v>
                </c:pt>
                <c:pt idx="112">
                  <c:v>32.875</c:v>
                </c:pt>
                <c:pt idx="11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7-4CED-BD2B-7CFC06F30137}"/>
            </c:ext>
          </c:extLst>
        </c:ser>
        <c:ser>
          <c:idx val="1"/>
          <c:order val="1"/>
          <c:tx>
            <c:strRef>
              <c:f>Averages!$C$5</c:f>
              <c:strCache>
                <c:ptCount val="1"/>
                <c:pt idx="0">
                  <c:v>3 year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Averages!$C$6:$C$119</c:f>
              <c:numCache>
                <c:formatCode>General</c:formatCode>
                <c:ptCount val="114"/>
                <c:pt idx="2">
                  <c:v>17.174718196666664</c:v>
                </c:pt>
                <c:pt idx="3">
                  <c:v>18.103703703333334</c:v>
                </c:pt>
                <c:pt idx="4">
                  <c:v>18.066666666666666</c:v>
                </c:pt>
                <c:pt idx="5">
                  <c:v>18.802356903333333</c:v>
                </c:pt>
                <c:pt idx="6">
                  <c:v>17.471801346666666</c:v>
                </c:pt>
                <c:pt idx="7">
                  <c:v>16.570241893333336</c:v>
                </c:pt>
                <c:pt idx="8">
                  <c:v>14.987990809999999</c:v>
                </c:pt>
                <c:pt idx="9">
                  <c:v>14.12225007</c:v>
                </c:pt>
                <c:pt idx="10">
                  <c:v>12.56084656</c:v>
                </c:pt>
                <c:pt idx="11">
                  <c:v>11.633528263333332</c:v>
                </c:pt>
                <c:pt idx="12">
                  <c:v>12.008255933333333</c:v>
                </c:pt>
                <c:pt idx="13">
                  <c:v>12.741589266666665</c:v>
                </c:pt>
                <c:pt idx="14">
                  <c:v>14.290025576666666</c:v>
                </c:pt>
                <c:pt idx="15">
                  <c:v>14.761594203333333</c:v>
                </c:pt>
                <c:pt idx="16">
                  <c:v>14.269001609999998</c:v>
                </c:pt>
                <c:pt idx="17">
                  <c:v>13.137962963333335</c:v>
                </c:pt>
                <c:pt idx="18">
                  <c:v>13.127645503333333</c:v>
                </c:pt>
                <c:pt idx="19">
                  <c:v>14.307957393333334</c:v>
                </c:pt>
                <c:pt idx="20">
                  <c:v>15.091169953333333</c:v>
                </c:pt>
                <c:pt idx="21">
                  <c:v>16.364820746666666</c:v>
                </c:pt>
                <c:pt idx="22">
                  <c:v>17.316317136666669</c:v>
                </c:pt>
                <c:pt idx="23">
                  <c:v>18.301824383333336</c:v>
                </c:pt>
                <c:pt idx="24">
                  <c:v>19.155157716666668</c:v>
                </c:pt>
                <c:pt idx="25">
                  <c:v>18.508799173333333</c:v>
                </c:pt>
                <c:pt idx="26">
                  <c:v>17.892857143333334</c:v>
                </c:pt>
                <c:pt idx="27">
                  <c:v>15.847402596666669</c:v>
                </c:pt>
                <c:pt idx="28">
                  <c:v>15.676767676666666</c:v>
                </c:pt>
                <c:pt idx="29">
                  <c:v>15.658249156666665</c:v>
                </c:pt>
                <c:pt idx="30">
                  <c:v>16.078703703333336</c:v>
                </c:pt>
                <c:pt idx="31">
                  <c:v>15.939814813333333</c:v>
                </c:pt>
                <c:pt idx="32">
                  <c:v>16.155303029999999</c:v>
                </c:pt>
                <c:pt idx="33">
                  <c:v>15.992424243333332</c:v>
                </c:pt>
                <c:pt idx="34">
                  <c:v>17.142424243333334</c:v>
                </c:pt>
                <c:pt idx="35">
                  <c:v>17.655980863333337</c:v>
                </c:pt>
                <c:pt idx="36">
                  <c:v>18.07348928</c:v>
                </c:pt>
                <c:pt idx="37">
                  <c:v>16.881822613333334</c:v>
                </c:pt>
                <c:pt idx="38">
                  <c:v>15.904629630000002</c:v>
                </c:pt>
                <c:pt idx="39">
                  <c:v>15.4</c:v>
                </c:pt>
                <c:pt idx="40">
                  <c:v>15.247222223333333</c:v>
                </c:pt>
                <c:pt idx="41">
                  <c:v>15.222222223333333</c:v>
                </c:pt>
                <c:pt idx="42">
                  <c:v>15.513888889999999</c:v>
                </c:pt>
                <c:pt idx="43">
                  <c:v>16.069444443333335</c:v>
                </c:pt>
                <c:pt idx="44">
                  <c:v>16.48611111</c:v>
                </c:pt>
                <c:pt idx="45">
                  <c:v>16.926587299999998</c:v>
                </c:pt>
                <c:pt idx="46">
                  <c:v>18.232142856666666</c:v>
                </c:pt>
                <c:pt idx="47">
                  <c:v>19.707142856666664</c:v>
                </c:pt>
                <c:pt idx="48">
                  <c:v>20.891666666666666</c:v>
                </c:pt>
                <c:pt idx="49">
                  <c:v>21.596212120000001</c:v>
                </c:pt>
                <c:pt idx="50">
                  <c:v>22.287878786666667</c:v>
                </c:pt>
                <c:pt idx="51">
                  <c:v>22.523989896666667</c:v>
                </c:pt>
                <c:pt idx="52">
                  <c:v>21.444444443333335</c:v>
                </c:pt>
                <c:pt idx="53">
                  <c:v>19.86111111</c:v>
                </c:pt>
                <c:pt idx="54">
                  <c:v>18.958333333333332</c:v>
                </c:pt>
                <c:pt idx="55">
                  <c:v>18.916666666666668</c:v>
                </c:pt>
                <c:pt idx="56">
                  <c:v>18.958333333333332</c:v>
                </c:pt>
                <c:pt idx="57">
                  <c:v>19.208333333333332</c:v>
                </c:pt>
                <c:pt idx="58">
                  <c:v>20.652777776666667</c:v>
                </c:pt>
                <c:pt idx="59">
                  <c:v>22.556623930000001</c:v>
                </c:pt>
                <c:pt idx="60">
                  <c:v>23.848290596666669</c:v>
                </c:pt>
                <c:pt idx="61">
                  <c:v>22.903846153333333</c:v>
                </c:pt>
                <c:pt idx="62">
                  <c:v>21.125</c:v>
                </c:pt>
                <c:pt idx="63">
                  <c:v>19.791666666666668</c:v>
                </c:pt>
                <c:pt idx="64">
                  <c:v>19.625</c:v>
                </c:pt>
                <c:pt idx="65">
                  <c:v>20.791666666666668</c:v>
                </c:pt>
                <c:pt idx="66">
                  <c:v>21.390151516666666</c:v>
                </c:pt>
                <c:pt idx="67">
                  <c:v>21.65205628</c:v>
                </c:pt>
                <c:pt idx="68">
                  <c:v>20.756222946666668</c:v>
                </c:pt>
                <c:pt idx="69">
                  <c:v>19.752182540000003</c:v>
                </c:pt>
                <c:pt idx="70">
                  <c:v>18.615277776666669</c:v>
                </c:pt>
                <c:pt idx="71">
                  <c:v>17.784259256666669</c:v>
                </c:pt>
                <c:pt idx="72">
                  <c:v>17.606481479999999</c:v>
                </c:pt>
                <c:pt idx="73">
                  <c:v>18.439814813333332</c:v>
                </c:pt>
                <c:pt idx="74">
                  <c:v>20.625</c:v>
                </c:pt>
                <c:pt idx="75">
                  <c:v>21.591666666666669</c:v>
                </c:pt>
                <c:pt idx="76">
                  <c:v>23.197435896666665</c:v>
                </c:pt>
                <c:pt idx="77">
                  <c:v>23.419658119999998</c:v>
                </c:pt>
                <c:pt idx="78">
                  <c:v>24.230769230000003</c:v>
                </c:pt>
                <c:pt idx="79">
                  <c:v>24.333333333333332</c:v>
                </c:pt>
                <c:pt idx="80">
                  <c:v>25.194444443333335</c:v>
                </c:pt>
                <c:pt idx="81">
                  <c:v>26.75</c:v>
                </c:pt>
                <c:pt idx="82">
                  <c:v>28.055555556666665</c:v>
                </c:pt>
                <c:pt idx="83">
                  <c:v>27.805555556666665</c:v>
                </c:pt>
                <c:pt idx="84">
                  <c:v>28.172222223333335</c:v>
                </c:pt>
                <c:pt idx="85">
                  <c:v>28.366666666666664</c:v>
                </c:pt>
                <c:pt idx="86">
                  <c:v>29.496296296666667</c:v>
                </c:pt>
                <c:pt idx="87">
                  <c:v>30.12962963</c:v>
                </c:pt>
                <c:pt idx="88">
                  <c:v>30.058201060000002</c:v>
                </c:pt>
                <c:pt idx="89">
                  <c:v>30.303571430000002</c:v>
                </c:pt>
                <c:pt idx="90">
                  <c:v>30.428571430000002</c:v>
                </c:pt>
                <c:pt idx="91">
                  <c:v>30.583333333333332</c:v>
                </c:pt>
                <c:pt idx="92">
                  <c:v>30.541666666666668</c:v>
                </c:pt>
                <c:pt idx="93">
                  <c:v>30.394444443333331</c:v>
                </c:pt>
                <c:pt idx="94">
                  <c:v>30.221367520000001</c:v>
                </c:pt>
                <c:pt idx="95">
                  <c:v>30.462108259999997</c:v>
                </c:pt>
                <c:pt idx="96">
                  <c:v>29.150997149999998</c:v>
                </c:pt>
                <c:pt idx="97">
                  <c:v>27.949074073333332</c:v>
                </c:pt>
                <c:pt idx="98">
                  <c:v>26.583333333333332</c:v>
                </c:pt>
                <c:pt idx="99">
                  <c:v>26.86904762</c:v>
                </c:pt>
                <c:pt idx="100">
                  <c:v>28.077380953333332</c:v>
                </c:pt>
                <c:pt idx="101">
                  <c:v>28.785714286666664</c:v>
                </c:pt>
                <c:pt idx="102">
                  <c:v>29.38888889</c:v>
                </c:pt>
                <c:pt idx="103">
                  <c:v>29.805555556666665</c:v>
                </c:pt>
                <c:pt idx="104">
                  <c:v>30.462962963333336</c:v>
                </c:pt>
                <c:pt idx="105">
                  <c:v>30.907407406666664</c:v>
                </c:pt>
                <c:pt idx="106">
                  <c:v>31.592592593333336</c:v>
                </c:pt>
                <c:pt idx="107">
                  <c:v>32.518518520000001</c:v>
                </c:pt>
                <c:pt idx="108">
                  <c:v>33.351851853333336</c:v>
                </c:pt>
                <c:pt idx="109">
                  <c:v>34</c:v>
                </c:pt>
                <c:pt idx="110">
                  <c:v>34.083333333333336</c:v>
                </c:pt>
                <c:pt idx="111">
                  <c:v>33.883333333333333</c:v>
                </c:pt>
                <c:pt idx="112">
                  <c:v>33.341666666666669</c:v>
                </c:pt>
                <c:pt idx="113">
                  <c:v>32.591666666666669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7-4CED-BD2B-7CFC06F30137}"/>
            </c:ext>
          </c:extLst>
        </c:ser>
        <c:ser>
          <c:idx val="2"/>
          <c:order val="2"/>
          <c:tx>
            <c:strRef>
              <c:f>Averages!$D$5</c:f>
              <c:strCache>
                <c:ptCount val="1"/>
                <c:pt idx="0">
                  <c:v>4 year 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Averages!$D$6:$D$119</c:f>
              <c:numCache>
                <c:formatCode>General</c:formatCode>
                <c:ptCount val="114"/>
                <c:pt idx="3">
                  <c:v>17.556038647499999</c:v>
                </c:pt>
                <c:pt idx="4">
                  <c:v>18.175000000000001</c:v>
                </c:pt>
                <c:pt idx="5">
                  <c:v>18.379545454999999</c:v>
                </c:pt>
                <c:pt idx="6">
                  <c:v>17.77885101</c:v>
                </c:pt>
                <c:pt idx="7">
                  <c:v>17.0249036425</c:v>
                </c:pt>
                <c:pt idx="8">
                  <c:v>16.070538562500001</c:v>
                </c:pt>
                <c:pt idx="9">
                  <c:v>14.268770884999999</c:v>
                </c:pt>
                <c:pt idx="10">
                  <c:v>13.3416875525</c:v>
                </c:pt>
                <c:pt idx="11">
                  <c:v>12.36800334</c:v>
                </c:pt>
                <c:pt idx="12">
                  <c:v>12.033969727499999</c:v>
                </c:pt>
                <c:pt idx="13">
                  <c:v>12.306191949999999</c:v>
                </c:pt>
                <c:pt idx="14">
                  <c:v>13.664887602499999</c:v>
                </c:pt>
                <c:pt idx="15">
                  <c:v>14.3800191825</c:v>
                </c:pt>
                <c:pt idx="16">
                  <c:v>14.0017512075</c:v>
                </c:pt>
                <c:pt idx="17">
                  <c:v>13.962167874999999</c:v>
                </c:pt>
                <c:pt idx="18">
                  <c:v>13.5082341275</c:v>
                </c:pt>
                <c:pt idx="19">
                  <c:v>13.661523600000001</c:v>
                </c:pt>
                <c:pt idx="20">
                  <c:v>14.578794132500001</c:v>
                </c:pt>
                <c:pt idx="21">
                  <c:v>15.928377465000001</c:v>
                </c:pt>
                <c:pt idx="22">
                  <c:v>16.803027324999999</c:v>
                </c:pt>
                <c:pt idx="23">
                  <c:v>17.574194375000001</c:v>
                </c:pt>
                <c:pt idx="24">
                  <c:v>18.976368287500001</c:v>
                </c:pt>
                <c:pt idx="25">
                  <c:v>18.411011145</c:v>
                </c:pt>
                <c:pt idx="26">
                  <c:v>18.006599380000001</c:v>
                </c:pt>
                <c:pt idx="27">
                  <c:v>17.135551947500002</c:v>
                </c:pt>
                <c:pt idx="28">
                  <c:v>15.802218615000001</c:v>
                </c:pt>
                <c:pt idx="29">
                  <c:v>15.868686867499999</c:v>
                </c:pt>
                <c:pt idx="30">
                  <c:v>15.774936867499999</c:v>
                </c:pt>
                <c:pt idx="31">
                  <c:v>15.871527777500001</c:v>
                </c:pt>
                <c:pt idx="32">
                  <c:v>16.227588382499999</c:v>
                </c:pt>
                <c:pt idx="33">
                  <c:v>16.025568182499999</c:v>
                </c:pt>
                <c:pt idx="34">
                  <c:v>16.6693181825</c:v>
                </c:pt>
                <c:pt idx="35">
                  <c:v>17.514712920000001</c:v>
                </c:pt>
                <c:pt idx="36">
                  <c:v>17.464207870000003</c:v>
                </c:pt>
                <c:pt idx="37">
                  <c:v>17.336366959999999</c:v>
                </c:pt>
                <c:pt idx="38">
                  <c:v>16.586366959999999</c:v>
                </c:pt>
                <c:pt idx="39">
                  <c:v>15.772222222500002</c:v>
                </c:pt>
                <c:pt idx="40">
                  <c:v>15.2166666675</c:v>
                </c:pt>
                <c:pt idx="41">
                  <c:v>15.3416666675</c:v>
                </c:pt>
                <c:pt idx="42">
                  <c:v>15.479166667499999</c:v>
                </c:pt>
                <c:pt idx="43">
                  <c:v>15.71875</c:v>
                </c:pt>
                <c:pt idx="44">
                  <c:v>16.270833332500001</c:v>
                </c:pt>
                <c:pt idx="45">
                  <c:v>16.757440474999999</c:v>
                </c:pt>
                <c:pt idx="46">
                  <c:v>17.757440474999999</c:v>
                </c:pt>
                <c:pt idx="47">
                  <c:v>18.999107142499998</c:v>
                </c:pt>
                <c:pt idx="48">
                  <c:v>20.061607142499998</c:v>
                </c:pt>
                <c:pt idx="49">
                  <c:v>21.25965909</c:v>
                </c:pt>
                <c:pt idx="50">
                  <c:v>22.04090909</c:v>
                </c:pt>
                <c:pt idx="51">
                  <c:v>22.174242422500001</c:v>
                </c:pt>
                <c:pt idx="52">
                  <c:v>21.674242422500001</c:v>
                </c:pt>
                <c:pt idx="53">
                  <c:v>20.739583332500001</c:v>
                </c:pt>
                <c:pt idx="54">
                  <c:v>19.677083332500001</c:v>
                </c:pt>
                <c:pt idx="55">
                  <c:v>18.96875</c:v>
                </c:pt>
                <c:pt idx="56">
                  <c:v>18.875</c:v>
                </c:pt>
                <c:pt idx="57">
                  <c:v>19.1875</c:v>
                </c:pt>
                <c:pt idx="58">
                  <c:v>20.239583332500001</c:v>
                </c:pt>
                <c:pt idx="59">
                  <c:v>21.6049679475</c:v>
                </c:pt>
                <c:pt idx="60">
                  <c:v>22.8549679475</c:v>
                </c:pt>
                <c:pt idx="61">
                  <c:v>23.0112179475</c:v>
                </c:pt>
                <c:pt idx="62">
                  <c:v>21.959134615</c:v>
                </c:pt>
                <c:pt idx="63">
                  <c:v>20.78125</c:v>
                </c:pt>
                <c:pt idx="64">
                  <c:v>19.84375</c:v>
                </c:pt>
                <c:pt idx="65">
                  <c:v>20.375</c:v>
                </c:pt>
                <c:pt idx="66">
                  <c:v>20.980113637500001</c:v>
                </c:pt>
                <c:pt idx="67">
                  <c:v>21.239042210000001</c:v>
                </c:pt>
                <c:pt idx="68">
                  <c:v>21.223417210000001</c:v>
                </c:pt>
                <c:pt idx="69">
                  <c:v>20.200500542500002</c:v>
                </c:pt>
                <c:pt idx="70">
                  <c:v>19.157886905000002</c:v>
                </c:pt>
                <c:pt idx="71">
                  <c:v>18.322569442500001</c:v>
                </c:pt>
                <c:pt idx="72">
                  <c:v>17.838194442500001</c:v>
                </c:pt>
                <c:pt idx="73">
                  <c:v>18.17361111</c:v>
                </c:pt>
                <c:pt idx="74">
                  <c:v>19.82986111</c:v>
                </c:pt>
                <c:pt idx="75">
                  <c:v>20.693750000000001</c:v>
                </c:pt>
                <c:pt idx="76">
                  <c:v>22.366826922500003</c:v>
                </c:pt>
                <c:pt idx="77">
                  <c:v>23.564743589999999</c:v>
                </c:pt>
                <c:pt idx="78">
                  <c:v>23.3980769225</c:v>
                </c:pt>
                <c:pt idx="79">
                  <c:v>24.423076922500002</c:v>
                </c:pt>
                <c:pt idx="80">
                  <c:v>25.0625</c:v>
                </c:pt>
                <c:pt idx="81">
                  <c:v>25.895833332500001</c:v>
                </c:pt>
                <c:pt idx="82">
                  <c:v>27.291666667499999</c:v>
                </c:pt>
                <c:pt idx="83">
                  <c:v>27.666666667499999</c:v>
                </c:pt>
                <c:pt idx="84">
                  <c:v>28.129166667500002</c:v>
                </c:pt>
                <c:pt idx="85">
                  <c:v>28.504166667500002</c:v>
                </c:pt>
                <c:pt idx="86">
                  <c:v>28.7472222225</c:v>
                </c:pt>
                <c:pt idx="87">
                  <c:v>29.8722222225</c:v>
                </c:pt>
                <c:pt idx="88">
                  <c:v>29.918650795000001</c:v>
                </c:pt>
                <c:pt idx="89">
                  <c:v>30.199900795000001</c:v>
                </c:pt>
                <c:pt idx="90">
                  <c:v>30.5714285725</c:v>
                </c:pt>
                <c:pt idx="91">
                  <c:v>30.2589285725</c:v>
                </c:pt>
                <c:pt idx="92">
                  <c:v>30.5625</c:v>
                </c:pt>
                <c:pt idx="93">
                  <c:v>30.639583332499999</c:v>
                </c:pt>
                <c:pt idx="94">
                  <c:v>30.103525640000001</c:v>
                </c:pt>
                <c:pt idx="95">
                  <c:v>30.471581194999999</c:v>
                </c:pt>
                <c:pt idx="96">
                  <c:v>29.596581194999999</c:v>
                </c:pt>
                <c:pt idx="97">
                  <c:v>28.2694978625</c:v>
                </c:pt>
                <c:pt idx="98">
                  <c:v>27.743055554999998</c:v>
                </c:pt>
                <c:pt idx="99">
                  <c:v>26.901785714999999</c:v>
                </c:pt>
                <c:pt idx="100">
                  <c:v>27.464285714999999</c:v>
                </c:pt>
                <c:pt idx="101">
                  <c:v>28.370535714999999</c:v>
                </c:pt>
                <c:pt idx="102">
                  <c:v>29.005952382499999</c:v>
                </c:pt>
                <c:pt idx="103">
                  <c:v>29.666666667499999</c:v>
                </c:pt>
                <c:pt idx="104">
                  <c:v>30.159722222500001</c:v>
                </c:pt>
                <c:pt idx="105">
                  <c:v>30.597222222500001</c:v>
                </c:pt>
                <c:pt idx="106">
                  <c:v>31.319444444999998</c:v>
                </c:pt>
                <c:pt idx="107">
                  <c:v>32.194444445000002</c:v>
                </c:pt>
                <c:pt idx="108">
                  <c:v>32.763888890000004</c:v>
                </c:pt>
                <c:pt idx="109">
                  <c:v>33.638888890000004</c:v>
                </c:pt>
                <c:pt idx="110">
                  <c:v>34.0625</c:v>
                </c:pt>
                <c:pt idx="111">
                  <c:v>33.787500000000001</c:v>
                </c:pt>
                <c:pt idx="112">
                  <c:v>33.631250000000001</c:v>
                </c:pt>
                <c:pt idx="113">
                  <c:v>33.006250000000001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57-4CED-BD2B-7CFC06F30137}"/>
            </c:ext>
          </c:extLst>
        </c:ser>
        <c:ser>
          <c:idx val="3"/>
          <c:order val="3"/>
          <c:tx>
            <c:strRef>
              <c:f>Averages!$E$5</c:f>
              <c:strCache>
                <c:ptCount val="1"/>
                <c:pt idx="0">
                  <c:v>5 year 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Averages!$E$6:$E$119</c:f>
              <c:numCache>
                <c:formatCode>General</c:formatCode>
                <c:ptCount val="114"/>
                <c:pt idx="4">
                  <c:v>17.722608696000002</c:v>
                </c:pt>
                <c:pt idx="5">
                  <c:v>18.403636364</c:v>
                </c:pt>
                <c:pt idx="6">
                  <c:v>17.645303030000001</c:v>
                </c:pt>
                <c:pt idx="7">
                  <c:v>17.359922914000002</c:v>
                </c:pt>
                <c:pt idx="8">
                  <c:v>16.534208627999998</c:v>
                </c:pt>
                <c:pt idx="9">
                  <c:v>15.278653072000001</c:v>
                </c:pt>
                <c:pt idx="10">
                  <c:v>13.615016707999999</c:v>
                </c:pt>
                <c:pt idx="11">
                  <c:v>13.031244778000001</c:v>
                </c:pt>
                <c:pt idx="12">
                  <c:v>12.541461496</c:v>
                </c:pt>
                <c:pt idx="13">
                  <c:v>12.267175781999999</c:v>
                </c:pt>
                <c:pt idx="14">
                  <c:v>13.131910081999999</c:v>
                </c:pt>
                <c:pt idx="15">
                  <c:v>13.861910082</c:v>
                </c:pt>
                <c:pt idx="16">
                  <c:v>13.848459790000001</c:v>
                </c:pt>
                <c:pt idx="17">
                  <c:v>13.809734299999999</c:v>
                </c:pt>
                <c:pt idx="18">
                  <c:v>14.093543823999999</c:v>
                </c:pt>
                <c:pt idx="19">
                  <c:v>13.85921888</c:v>
                </c:pt>
                <c:pt idx="20">
                  <c:v>14.007479750000002</c:v>
                </c:pt>
                <c:pt idx="21">
                  <c:v>15.351035306</c:v>
                </c:pt>
                <c:pt idx="22">
                  <c:v>16.366231383999999</c:v>
                </c:pt>
                <c:pt idx="23">
                  <c:v>17.111987077999999</c:v>
                </c:pt>
                <c:pt idx="24">
                  <c:v>18.259355500000002</c:v>
                </c:pt>
                <c:pt idx="25">
                  <c:v>18.416808916000001</c:v>
                </c:pt>
                <c:pt idx="26">
                  <c:v>18.028808915999999</c:v>
                </c:pt>
                <c:pt idx="27">
                  <c:v>17.378006775999999</c:v>
                </c:pt>
                <c:pt idx="28">
                  <c:v>16.841774892</c:v>
                </c:pt>
                <c:pt idx="29">
                  <c:v>15.93066378</c:v>
                </c:pt>
                <c:pt idx="30">
                  <c:v>15.919949493999999</c:v>
                </c:pt>
                <c:pt idx="31">
                  <c:v>15.669949493999999</c:v>
                </c:pt>
                <c:pt idx="32">
                  <c:v>16.115404040000001</c:v>
                </c:pt>
                <c:pt idx="33">
                  <c:v>16.109343433999999</c:v>
                </c:pt>
                <c:pt idx="34">
                  <c:v>16.560454545999999</c:v>
                </c:pt>
                <c:pt idx="35">
                  <c:v>17.061770336000002</c:v>
                </c:pt>
                <c:pt idx="36">
                  <c:v>17.389548114</c:v>
                </c:pt>
                <c:pt idx="37">
                  <c:v>16.996366296000001</c:v>
                </c:pt>
                <c:pt idx="38">
                  <c:v>17.009093568000001</c:v>
                </c:pt>
                <c:pt idx="39">
                  <c:v>16.344093567999998</c:v>
                </c:pt>
                <c:pt idx="40">
                  <c:v>15.551111112000001</c:v>
                </c:pt>
                <c:pt idx="41">
                  <c:v>15.298333334000001</c:v>
                </c:pt>
                <c:pt idx="42">
                  <c:v>15.523333334</c:v>
                </c:pt>
                <c:pt idx="43">
                  <c:v>15.65</c:v>
                </c:pt>
                <c:pt idx="44">
                  <c:v>15.95</c:v>
                </c:pt>
                <c:pt idx="45">
                  <c:v>16.530952379999999</c:v>
                </c:pt>
                <c:pt idx="46">
                  <c:v>17.455952379999999</c:v>
                </c:pt>
                <c:pt idx="47">
                  <c:v>18.465952379999997</c:v>
                </c:pt>
                <c:pt idx="48">
                  <c:v>19.424285714</c:v>
                </c:pt>
                <c:pt idx="49">
                  <c:v>20.522012986</c:v>
                </c:pt>
                <c:pt idx="50">
                  <c:v>21.682727272000001</c:v>
                </c:pt>
                <c:pt idx="51">
                  <c:v>21.999393938000001</c:v>
                </c:pt>
                <c:pt idx="52">
                  <c:v>21.564393938000002</c:v>
                </c:pt>
                <c:pt idx="53">
                  <c:v>21.064393938000002</c:v>
                </c:pt>
                <c:pt idx="54">
                  <c:v>20.416666666000001</c:v>
                </c:pt>
                <c:pt idx="55">
                  <c:v>19.541666666000001</c:v>
                </c:pt>
                <c:pt idx="56">
                  <c:v>18.925000000000001</c:v>
                </c:pt>
                <c:pt idx="57">
                  <c:v>19.074999999999999</c:v>
                </c:pt>
                <c:pt idx="58">
                  <c:v>20.016666665999999</c:v>
                </c:pt>
                <c:pt idx="59">
                  <c:v>21.083974357999999</c:v>
                </c:pt>
                <c:pt idx="60">
                  <c:v>22.033974358000002</c:v>
                </c:pt>
                <c:pt idx="61">
                  <c:v>22.383974358</c:v>
                </c:pt>
                <c:pt idx="62">
                  <c:v>22.233974358000001</c:v>
                </c:pt>
                <c:pt idx="63">
                  <c:v>21.517307691999999</c:v>
                </c:pt>
                <c:pt idx="64">
                  <c:v>20.625</c:v>
                </c:pt>
                <c:pt idx="65">
                  <c:v>20.399999999999999</c:v>
                </c:pt>
                <c:pt idx="66">
                  <c:v>20.609090909999999</c:v>
                </c:pt>
                <c:pt idx="67">
                  <c:v>20.941233768</c:v>
                </c:pt>
                <c:pt idx="68">
                  <c:v>20.978733768000001</c:v>
                </c:pt>
                <c:pt idx="69">
                  <c:v>20.685400434000002</c:v>
                </c:pt>
                <c:pt idx="70">
                  <c:v>19.635400434000001</c:v>
                </c:pt>
                <c:pt idx="71">
                  <c:v>18.815198412000001</c:v>
                </c:pt>
                <c:pt idx="72">
                  <c:v>18.258055554000002</c:v>
                </c:pt>
                <c:pt idx="73">
                  <c:v>18.245555553999999</c:v>
                </c:pt>
                <c:pt idx="74">
                  <c:v>19.338888888</c:v>
                </c:pt>
                <c:pt idx="75">
                  <c:v>20.043888887999998</c:v>
                </c:pt>
                <c:pt idx="76">
                  <c:v>21.493461538000002</c:v>
                </c:pt>
                <c:pt idx="77">
                  <c:v>22.826794872000001</c:v>
                </c:pt>
                <c:pt idx="78">
                  <c:v>23.518461538</c:v>
                </c:pt>
                <c:pt idx="79">
                  <c:v>23.718461538</c:v>
                </c:pt>
                <c:pt idx="80">
                  <c:v>24.988461538000003</c:v>
                </c:pt>
                <c:pt idx="81">
                  <c:v>25.65</c:v>
                </c:pt>
                <c:pt idx="82">
                  <c:v>26.5</c:v>
                </c:pt>
                <c:pt idx="83">
                  <c:v>27.133333333999996</c:v>
                </c:pt>
                <c:pt idx="84">
                  <c:v>27.953333334</c:v>
                </c:pt>
                <c:pt idx="85">
                  <c:v>28.403333334000003</c:v>
                </c:pt>
                <c:pt idx="86">
                  <c:v>28.781111112000001</c:v>
                </c:pt>
                <c:pt idx="87">
                  <c:v>29.197777777999999</c:v>
                </c:pt>
                <c:pt idx="88">
                  <c:v>29.754920635999998</c:v>
                </c:pt>
                <c:pt idx="89">
                  <c:v>30.059920636000005</c:v>
                </c:pt>
                <c:pt idx="90">
                  <c:v>30.434920636000005</c:v>
                </c:pt>
                <c:pt idx="91">
                  <c:v>30.407142857999997</c:v>
                </c:pt>
                <c:pt idx="92">
                  <c:v>30.307142857999999</c:v>
                </c:pt>
                <c:pt idx="93">
                  <c:v>30.636666666000004</c:v>
                </c:pt>
                <c:pt idx="94">
                  <c:v>30.357820512</c:v>
                </c:pt>
                <c:pt idx="95">
                  <c:v>30.327264956</c:v>
                </c:pt>
                <c:pt idx="96">
                  <c:v>29.777264956</c:v>
                </c:pt>
                <c:pt idx="97">
                  <c:v>28.802264955999998</c:v>
                </c:pt>
                <c:pt idx="98">
                  <c:v>28.040598290000002</c:v>
                </c:pt>
                <c:pt idx="99">
                  <c:v>27.765873016</c:v>
                </c:pt>
                <c:pt idx="100">
                  <c:v>27.371428572000003</c:v>
                </c:pt>
                <c:pt idx="101">
                  <c:v>27.821428572000002</c:v>
                </c:pt>
                <c:pt idx="102">
                  <c:v>28.629761905999999</c:v>
                </c:pt>
                <c:pt idx="103">
                  <c:v>29.304761906</c:v>
                </c:pt>
                <c:pt idx="104">
                  <c:v>29.977777778</c:v>
                </c:pt>
                <c:pt idx="105">
                  <c:v>30.327777778000002</c:v>
                </c:pt>
                <c:pt idx="106">
                  <c:v>30.988888889999998</c:v>
                </c:pt>
                <c:pt idx="107">
                  <c:v>31.855555556000002</c:v>
                </c:pt>
                <c:pt idx="108">
                  <c:v>32.455555556</c:v>
                </c:pt>
                <c:pt idx="109">
                  <c:v>33.111111112000003</c:v>
                </c:pt>
                <c:pt idx="110">
                  <c:v>33.761111112000002</c:v>
                </c:pt>
                <c:pt idx="111">
                  <c:v>33.83</c:v>
                </c:pt>
                <c:pt idx="112">
                  <c:v>33.605000000000004</c:v>
                </c:pt>
                <c:pt idx="113">
                  <c:v>33.305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57-4CED-BD2B-7CFC06F30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125344"/>
        <c:axId val="1277124384"/>
      </c:lineChart>
      <c:catAx>
        <c:axId val="127712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24384"/>
        <c:crosses val="autoZero"/>
        <c:auto val="1"/>
        <c:lblAlgn val="ctr"/>
        <c:lblOffset val="100"/>
        <c:noMultiLvlLbl val="0"/>
      </c:catAx>
      <c:valAx>
        <c:axId val="12771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2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meantemp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Date</c:v>
          </c:tx>
          <c:spPr>
            <a:ln w="38100">
              <a:noFill/>
            </a:ln>
          </c:spPr>
          <c:xVal>
            <c:numRef>
              <c:f>'Mean Temp'!$C$6:$C$119</c:f>
              <c:numCache>
                <c:formatCode>General</c:formatCode>
                <c:ptCount val="114"/>
                <c:pt idx="0">
                  <c:v>15.913043480000001</c:v>
                </c:pt>
                <c:pt idx="1">
                  <c:v>18.5</c:v>
                </c:pt>
                <c:pt idx="2">
                  <c:v>17.11111111</c:v>
                </c:pt>
                <c:pt idx="3">
                  <c:v>18.7</c:v>
                </c:pt>
                <c:pt idx="4">
                  <c:v>18.38888889</c:v>
                </c:pt>
                <c:pt idx="5">
                  <c:v>19.31818182</c:v>
                </c:pt>
                <c:pt idx="6">
                  <c:v>14.70833333</c:v>
                </c:pt>
                <c:pt idx="7">
                  <c:v>15.68421053</c:v>
                </c:pt>
                <c:pt idx="8">
                  <c:v>14.57142857</c:v>
                </c:pt>
                <c:pt idx="9">
                  <c:v>12.11111111</c:v>
                </c:pt>
                <c:pt idx="10">
                  <c:v>11</c:v>
                </c:pt>
                <c:pt idx="11">
                  <c:v>11.78947368</c:v>
                </c:pt>
                <c:pt idx="12">
                  <c:v>13.235294120000001</c:v>
                </c:pt>
                <c:pt idx="13">
                  <c:v>13.2</c:v>
                </c:pt>
                <c:pt idx="14">
                  <c:v>16.434782609999999</c:v>
                </c:pt>
                <c:pt idx="15">
                  <c:v>14.65</c:v>
                </c:pt>
                <c:pt idx="16">
                  <c:v>11.722222220000001</c:v>
                </c:pt>
                <c:pt idx="17">
                  <c:v>13.04166667</c:v>
                </c:pt>
                <c:pt idx="18">
                  <c:v>14.61904762</c:v>
                </c:pt>
                <c:pt idx="19">
                  <c:v>15.26315789</c:v>
                </c:pt>
                <c:pt idx="20">
                  <c:v>15.39130435</c:v>
                </c:pt>
                <c:pt idx="21">
                  <c:v>18.440000000000001</c:v>
                </c:pt>
                <c:pt idx="22">
                  <c:v>18.117647059999999</c:v>
                </c:pt>
                <c:pt idx="23">
                  <c:v>18.347826090000002</c:v>
                </c:pt>
                <c:pt idx="24">
                  <c:v>21</c:v>
                </c:pt>
                <c:pt idx="25">
                  <c:v>16.178571430000002</c:v>
                </c:pt>
                <c:pt idx="26">
                  <c:v>16.5</c:v>
                </c:pt>
                <c:pt idx="27">
                  <c:v>14.863636359999999</c:v>
                </c:pt>
                <c:pt idx="28">
                  <c:v>15.66666667</c:v>
                </c:pt>
                <c:pt idx="29">
                  <c:v>16.444444440000002</c:v>
                </c:pt>
                <c:pt idx="30">
                  <c:v>16.125</c:v>
                </c:pt>
                <c:pt idx="31">
                  <c:v>15.25</c:v>
                </c:pt>
                <c:pt idx="32">
                  <c:v>17.09090909</c:v>
                </c:pt>
                <c:pt idx="33">
                  <c:v>15.636363640000001</c:v>
                </c:pt>
                <c:pt idx="34">
                  <c:v>18.7</c:v>
                </c:pt>
                <c:pt idx="35">
                  <c:v>18.631578950000002</c:v>
                </c:pt>
                <c:pt idx="36">
                  <c:v>16.88888889</c:v>
                </c:pt>
                <c:pt idx="37">
                  <c:v>15.125</c:v>
                </c:pt>
                <c:pt idx="38">
                  <c:v>15.7</c:v>
                </c:pt>
                <c:pt idx="39">
                  <c:v>15.375</c:v>
                </c:pt>
                <c:pt idx="40">
                  <c:v>14.66666667</c:v>
                </c:pt>
                <c:pt idx="41">
                  <c:v>15.625</c:v>
                </c:pt>
                <c:pt idx="42">
                  <c:v>16.25</c:v>
                </c:pt>
                <c:pt idx="43">
                  <c:v>16.333333329999999</c:v>
                </c:pt>
                <c:pt idx="44">
                  <c:v>16.875</c:v>
                </c:pt>
                <c:pt idx="45">
                  <c:v>17.571428569999998</c:v>
                </c:pt>
                <c:pt idx="46">
                  <c:v>20.25</c:v>
                </c:pt>
                <c:pt idx="47">
                  <c:v>21.3</c:v>
                </c:pt>
                <c:pt idx="48">
                  <c:v>21.125</c:v>
                </c:pt>
                <c:pt idx="49">
                  <c:v>22.363636360000001</c:v>
                </c:pt>
                <c:pt idx="50">
                  <c:v>23.375</c:v>
                </c:pt>
                <c:pt idx="51">
                  <c:v>21.833333329999999</c:v>
                </c:pt>
                <c:pt idx="52">
                  <c:v>19.125</c:v>
                </c:pt>
                <c:pt idx="53">
                  <c:v>18.625</c:v>
                </c:pt>
                <c:pt idx="54">
                  <c:v>19.125</c:v>
                </c:pt>
                <c:pt idx="55">
                  <c:v>19</c:v>
                </c:pt>
                <c:pt idx="56">
                  <c:v>18.75</c:v>
                </c:pt>
                <c:pt idx="57">
                  <c:v>19.875</c:v>
                </c:pt>
                <c:pt idx="58">
                  <c:v>23.333333329999999</c:v>
                </c:pt>
                <c:pt idx="59">
                  <c:v>24.46153846</c:v>
                </c:pt>
                <c:pt idx="60">
                  <c:v>23.75</c:v>
                </c:pt>
                <c:pt idx="61">
                  <c:v>20.5</c:v>
                </c:pt>
                <c:pt idx="62">
                  <c:v>19.125</c:v>
                </c:pt>
                <c:pt idx="63">
                  <c:v>19.75</c:v>
                </c:pt>
                <c:pt idx="64">
                  <c:v>20</c:v>
                </c:pt>
                <c:pt idx="65">
                  <c:v>22.625</c:v>
                </c:pt>
                <c:pt idx="66">
                  <c:v>21.545454549999999</c:v>
                </c:pt>
                <c:pt idx="67">
                  <c:v>20.785714290000001</c:v>
                </c:pt>
                <c:pt idx="68">
                  <c:v>19.9375</c:v>
                </c:pt>
                <c:pt idx="69">
                  <c:v>18.533333330000001</c:v>
                </c:pt>
                <c:pt idx="70">
                  <c:v>17.375</c:v>
                </c:pt>
                <c:pt idx="71">
                  <c:v>17.444444440000002</c:v>
                </c:pt>
                <c:pt idx="72">
                  <c:v>18</c:v>
                </c:pt>
                <c:pt idx="73">
                  <c:v>19.875</c:v>
                </c:pt>
                <c:pt idx="74">
                  <c:v>24</c:v>
                </c:pt>
                <c:pt idx="75">
                  <c:v>20.9</c:v>
                </c:pt>
                <c:pt idx="76">
                  <c:v>24.69230769</c:v>
                </c:pt>
                <c:pt idx="77">
                  <c:v>24.666666670000001</c:v>
                </c:pt>
                <c:pt idx="78">
                  <c:v>23.333333329999999</c:v>
                </c:pt>
                <c:pt idx="79">
                  <c:v>25</c:v>
                </c:pt>
                <c:pt idx="80">
                  <c:v>27.25</c:v>
                </c:pt>
                <c:pt idx="81">
                  <c:v>28</c:v>
                </c:pt>
                <c:pt idx="82">
                  <c:v>28.916666670000001</c:v>
                </c:pt>
                <c:pt idx="83">
                  <c:v>26.5</c:v>
                </c:pt>
                <c:pt idx="84">
                  <c:v>29.1</c:v>
                </c:pt>
                <c:pt idx="85">
                  <c:v>29.5</c:v>
                </c:pt>
                <c:pt idx="86">
                  <c:v>29.88888889</c:v>
                </c:pt>
                <c:pt idx="87">
                  <c:v>31</c:v>
                </c:pt>
                <c:pt idx="88">
                  <c:v>29.285714290000001</c:v>
                </c:pt>
                <c:pt idx="89">
                  <c:v>30.625</c:v>
                </c:pt>
                <c:pt idx="90">
                  <c:v>31.375</c:v>
                </c:pt>
                <c:pt idx="91">
                  <c:v>29.75</c:v>
                </c:pt>
                <c:pt idx="92">
                  <c:v>30.5</c:v>
                </c:pt>
                <c:pt idx="93">
                  <c:v>30.93333333</c:v>
                </c:pt>
                <c:pt idx="94">
                  <c:v>29.23076923</c:v>
                </c:pt>
                <c:pt idx="95">
                  <c:v>31.222222219999999</c:v>
                </c:pt>
                <c:pt idx="96">
                  <c:v>27</c:v>
                </c:pt>
                <c:pt idx="97">
                  <c:v>25.625</c:v>
                </c:pt>
                <c:pt idx="98">
                  <c:v>27.125</c:v>
                </c:pt>
                <c:pt idx="99">
                  <c:v>27.85714286</c:v>
                </c:pt>
                <c:pt idx="100">
                  <c:v>29.25</c:v>
                </c:pt>
                <c:pt idx="101">
                  <c:v>29.25</c:v>
                </c:pt>
                <c:pt idx="102">
                  <c:v>29.666666670000001</c:v>
                </c:pt>
                <c:pt idx="103">
                  <c:v>30.5</c:v>
                </c:pt>
                <c:pt idx="104">
                  <c:v>31.222222219999999</c:v>
                </c:pt>
                <c:pt idx="105">
                  <c:v>31</c:v>
                </c:pt>
                <c:pt idx="106">
                  <c:v>32.555555560000002</c:v>
                </c:pt>
                <c:pt idx="107">
                  <c:v>34</c:v>
                </c:pt>
                <c:pt idx="108">
                  <c:v>33.5</c:v>
                </c:pt>
                <c:pt idx="109">
                  <c:v>34.5</c:v>
                </c:pt>
                <c:pt idx="110">
                  <c:v>34.25</c:v>
                </c:pt>
                <c:pt idx="111">
                  <c:v>32.9</c:v>
                </c:pt>
                <c:pt idx="112">
                  <c:v>32.875</c:v>
                </c:pt>
                <c:pt idx="113">
                  <c:v>32</c:v>
                </c:pt>
              </c:numCache>
            </c:numRef>
          </c:xVal>
          <c:yVal>
            <c:numRef>
              <c:f>'Mean Temp'!$B$6:$B$119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46-4003-BE65-B4F03153F719}"/>
            </c:ext>
          </c:extLst>
        </c:ser>
        <c:ser>
          <c:idx val="1"/>
          <c:order val="1"/>
          <c:tx>
            <c:v>Predicted Date</c:v>
          </c:tx>
          <c:spPr>
            <a:ln w="38100">
              <a:noFill/>
            </a:ln>
          </c:spPr>
          <c:xVal>
            <c:numRef>
              <c:f>'Mean Temp'!$C$6:$C$119</c:f>
              <c:numCache>
                <c:formatCode>General</c:formatCode>
                <c:ptCount val="114"/>
                <c:pt idx="0">
                  <c:v>15.913043480000001</c:v>
                </c:pt>
                <c:pt idx="1">
                  <c:v>18.5</c:v>
                </c:pt>
                <c:pt idx="2">
                  <c:v>17.11111111</c:v>
                </c:pt>
                <c:pt idx="3">
                  <c:v>18.7</c:v>
                </c:pt>
                <c:pt idx="4">
                  <c:v>18.38888889</c:v>
                </c:pt>
                <c:pt idx="5">
                  <c:v>19.31818182</c:v>
                </c:pt>
                <c:pt idx="6">
                  <c:v>14.70833333</c:v>
                </c:pt>
                <c:pt idx="7">
                  <c:v>15.68421053</c:v>
                </c:pt>
                <c:pt idx="8">
                  <c:v>14.57142857</c:v>
                </c:pt>
                <c:pt idx="9">
                  <c:v>12.11111111</c:v>
                </c:pt>
                <c:pt idx="10">
                  <c:v>11</c:v>
                </c:pt>
                <c:pt idx="11">
                  <c:v>11.78947368</c:v>
                </c:pt>
                <c:pt idx="12">
                  <c:v>13.235294120000001</c:v>
                </c:pt>
                <c:pt idx="13">
                  <c:v>13.2</c:v>
                </c:pt>
                <c:pt idx="14">
                  <c:v>16.434782609999999</c:v>
                </c:pt>
                <c:pt idx="15">
                  <c:v>14.65</c:v>
                </c:pt>
                <c:pt idx="16">
                  <c:v>11.722222220000001</c:v>
                </c:pt>
                <c:pt idx="17">
                  <c:v>13.04166667</c:v>
                </c:pt>
                <c:pt idx="18">
                  <c:v>14.61904762</c:v>
                </c:pt>
                <c:pt idx="19">
                  <c:v>15.26315789</c:v>
                </c:pt>
                <c:pt idx="20">
                  <c:v>15.39130435</c:v>
                </c:pt>
                <c:pt idx="21">
                  <c:v>18.440000000000001</c:v>
                </c:pt>
                <c:pt idx="22">
                  <c:v>18.117647059999999</c:v>
                </c:pt>
                <c:pt idx="23">
                  <c:v>18.347826090000002</c:v>
                </c:pt>
                <c:pt idx="24">
                  <c:v>21</c:v>
                </c:pt>
                <c:pt idx="25">
                  <c:v>16.178571430000002</c:v>
                </c:pt>
                <c:pt idx="26">
                  <c:v>16.5</c:v>
                </c:pt>
                <c:pt idx="27">
                  <c:v>14.863636359999999</c:v>
                </c:pt>
                <c:pt idx="28">
                  <c:v>15.66666667</c:v>
                </c:pt>
                <c:pt idx="29">
                  <c:v>16.444444440000002</c:v>
                </c:pt>
                <c:pt idx="30">
                  <c:v>16.125</c:v>
                </c:pt>
                <c:pt idx="31">
                  <c:v>15.25</c:v>
                </c:pt>
                <c:pt idx="32">
                  <c:v>17.09090909</c:v>
                </c:pt>
                <c:pt idx="33">
                  <c:v>15.636363640000001</c:v>
                </c:pt>
                <c:pt idx="34">
                  <c:v>18.7</c:v>
                </c:pt>
                <c:pt idx="35">
                  <c:v>18.631578950000002</c:v>
                </c:pt>
                <c:pt idx="36">
                  <c:v>16.88888889</c:v>
                </c:pt>
                <c:pt idx="37">
                  <c:v>15.125</c:v>
                </c:pt>
                <c:pt idx="38">
                  <c:v>15.7</c:v>
                </c:pt>
                <c:pt idx="39">
                  <c:v>15.375</c:v>
                </c:pt>
                <c:pt idx="40">
                  <c:v>14.66666667</c:v>
                </c:pt>
                <c:pt idx="41">
                  <c:v>15.625</c:v>
                </c:pt>
                <c:pt idx="42">
                  <c:v>16.25</c:v>
                </c:pt>
                <c:pt idx="43">
                  <c:v>16.333333329999999</c:v>
                </c:pt>
                <c:pt idx="44">
                  <c:v>16.875</c:v>
                </c:pt>
                <c:pt idx="45">
                  <c:v>17.571428569999998</c:v>
                </c:pt>
                <c:pt idx="46">
                  <c:v>20.25</c:v>
                </c:pt>
                <c:pt idx="47">
                  <c:v>21.3</c:v>
                </c:pt>
                <c:pt idx="48">
                  <c:v>21.125</c:v>
                </c:pt>
                <c:pt idx="49">
                  <c:v>22.363636360000001</c:v>
                </c:pt>
                <c:pt idx="50">
                  <c:v>23.375</c:v>
                </c:pt>
                <c:pt idx="51">
                  <c:v>21.833333329999999</c:v>
                </c:pt>
                <c:pt idx="52">
                  <c:v>19.125</c:v>
                </c:pt>
                <c:pt idx="53">
                  <c:v>18.625</c:v>
                </c:pt>
                <c:pt idx="54">
                  <c:v>19.125</c:v>
                </c:pt>
                <c:pt idx="55">
                  <c:v>19</c:v>
                </c:pt>
                <c:pt idx="56">
                  <c:v>18.75</c:v>
                </c:pt>
                <c:pt idx="57">
                  <c:v>19.875</c:v>
                </c:pt>
                <c:pt idx="58">
                  <c:v>23.333333329999999</c:v>
                </c:pt>
                <c:pt idx="59">
                  <c:v>24.46153846</c:v>
                </c:pt>
                <c:pt idx="60">
                  <c:v>23.75</c:v>
                </c:pt>
                <c:pt idx="61">
                  <c:v>20.5</c:v>
                </c:pt>
                <c:pt idx="62">
                  <c:v>19.125</c:v>
                </c:pt>
                <c:pt idx="63">
                  <c:v>19.75</c:v>
                </c:pt>
                <c:pt idx="64">
                  <c:v>20</c:v>
                </c:pt>
                <c:pt idx="65">
                  <c:v>22.625</c:v>
                </c:pt>
                <c:pt idx="66">
                  <c:v>21.545454549999999</c:v>
                </c:pt>
                <c:pt idx="67">
                  <c:v>20.785714290000001</c:v>
                </c:pt>
                <c:pt idx="68">
                  <c:v>19.9375</c:v>
                </c:pt>
                <c:pt idx="69">
                  <c:v>18.533333330000001</c:v>
                </c:pt>
                <c:pt idx="70">
                  <c:v>17.375</c:v>
                </c:pt>
                <c:pt idx="71">
                  <c:v>17.444444440000002</c:v>
                </c:pt>
                <c:pt idx="72">
                  <c:v>18</c:v>
                </c:pt>
                <c:pt idx="73">
                  <c:v>19.875</c:v>
                </c:pt>
                <c:pt idx="74">
                  <c:v>24</c:v>
                </c:pt>
                <c:pt idx="75">
                  <c:v>20.9</c:v>
                </c:pt>
                <c:pt idx="76">
                  <c:v>24.69230769</c:v>
                </c:pt>
                <c:pt idx="77">
                  <c:v>24.666666670000001</c:v>
                </c:pt>
                <c:pt idx="78">
                  <c:v>23.333333329999999</c:v>
                </c:pt>
                <c:pt idx="79">
                  <c:v>25</c:v>
                </c:pt>
                <c:pt idx="80">
                  <c:v>27.25</c:v>
                </c:pt>
                <c:pt idx="81">
                  <c:v>28</c:v>
                </c:pt>
                <c:pt idx="82">
                  <c:v>28.916666670000001</c:v>
                </c:pt>
                <c:pt idx="83">
                  <c:v>26.5</c:v>
                </c:pt>
                <c:pt idx="84">
                  <c:v>29.1</c:v>
                </c:pt>
                <c:pt idx="85">
                  <c:v>29.5</c:v>
                </c:pt>
                <c:pt idx="86">
                  <c:v>29.88888889</c:v>
                </c:pt>
                <c:pt idx="87">
                  <c:v>31</c:v>
                </c:pt>
                <c:pt idx="88">
                  <c:v>29.285714290000001</c:v>
                </c:pt>
                <c:pt idx="89">
                  <c:v>30.625</c:v>
                </c:pt>
                <c:pt idx="90">
                  <c:v>31.375</c:v>
                </c:pt>
                <c:pt idx="91">
                  <c:v>29.75</c:v>
                </c:pt>
                <c:pt idx="92">
                  <c:v>30.5</c:v>
                </c:pt>
                <c:pt idx="93">
                  <c:v>30.93333333</c:v>
                </c:pt>
                <c:pt idx="94">
                  <c:v>29.23076923</c:v>
                </c:pt>
                <c:pt idx="95">
                  <c:v>31.222222219999999</c:v>
                </c:pt>
                <c:pt idx="96">
                  <c:v>27</c:v>
                </c:pt>
                <c:pt idx="97">
                  <c:v>25.625</c:v>
                </c:pt>
                <c:pt idx="98">
                  <c:v>27.125</c:v>
                </c:pt>
                <c:pt idx="99">
                  <c:v>27.85714286</c:v>
                </c:pt>
                <c:pt idx="100">
                  <c:v>29.25</c:v>
                </c:pt>
                <c:pt idx="101">
                  <c:v>29.25</c:v>
                </c:pt>
                <c:pt idx="102">
                  <c:v>29.666666670000001</c:v>
                </c:pt>
                <c:pt idx="103">
                  <c:v>30.5</c:v>
                </c:pt>
                <c:pt idx="104">
                  <c:v>31.222222219999999</c:v>
                </c:pt>
                <c:pt idx="105">
                  <c:v>31</c:v>
                </c:pt>
                <c:pt idx="106">
                  <c:v>32.555555560000002</c:v>
                </c:pt>
                <c:pt idx="107">
                  <c:v>34</c:v>
                </c:pt>
                <c:pt idx="108">
                  <c:v>33.5</c:v>
                </c:pt>
                <c:pt idx="109">
                  <c:v>34.5</c:v>
                </c:pt>
                <c:pt idx="110">
                  <c:v>34.25</c:v>
                </c:pt>
                <c:pt idx="111">
                  <c:v>32.9</c:v>
                </c:pt>
                <c:pt idx="112">
                  <c:v>32.875</c:v>
                </c:pt>
                <c:pt idx="113">
                  <c:v>32</c:v>
                </c:pt>
              </c:numCache>
            </c:numRef>
          </c:xVal>
          <c:yVal>
            <c:numRef>
              <c:f>Sheet5!$B$25:$B$138</c:f>
              <c:numCache>
                <c:formatCode>General</c:formatCode>
                <c:ptCount val="114"/>
                <c:pt idx="0">
                  <c:v>30.47469239712882</c:v>
                </c:pt>
                <c:pt idx="1">
                  <c:v>42.528635244257543</c:v>
                </c:pt>
                <c:pt idx="2">
                  <c:v>36.057097291593365</c:v>
                </c:pt>
                <c:pt idx="3">
                  <c:v>43.46053670869567</c:v>
                </c:pt>
                <c:pt idx="4">
                  <c:v>42.01091221363582</c:v>
                </c:pt>
                <c:pt idx="5">
                  <c:v>46.340959425430782</c:v>
                </c:pt>
                <c:pt idx="6">
                  <c:v>24.861336632086477</c:v>
                </c:pt>
                <c:pt idx="7">
                  <c:v>29.408443591045341</c:v>
                </c:pt>
                <c:pt idx="8">
                  <c:v>24.223427900423729</c:v>
                </c:pt>
                <c:pt idx="9">
                  <c:v>12.759560680640334</c:v>
                </c:pt>
                <c:pt idx="10">
                  <c:v>7.5823303278280108</c:v>
                </c:pt>
                <c:pt idx="11">
                  <c:v>11.26088872046477</c:v>
                </c:pt>
                <c:pt idx="12">
                  <c:v>17.997699647217615</c:v>
                </c:pt>
                <c:pt idx="13">
                  <c:v>17.833246436647336</c:v>
                </c:pt>
                <c:pt idx="14">
                  <c:v>32.905739693637173</c:v>
                </c:pt>
                <c:pt idx="15">
                  <c:v>24.589532053823717</c:v>
                </c:pt>
                <c:pt idx="16">
                  <c:v>10.947530050166769</c:v>
                </c:pt>
                <c:pt idx="17">
                  <c:v>17.09549112616552</c:v>
                </c:pt>
                <c:pt idx="18">
                  <c:v>24.445309212574486</c:v>
                </c:pt>
                <c:pt idx="19">
                  <c:v>27.446545731937661</c:v>
                </c:pt>
                <c:pt idx="20">
                  <c:v>28.043645100620466</c:v>
                </c:pt>
                <c:pt idx="21">
                  <c:v>42.249064804926121</c:v>
                </c:pt>
                <c:pt idx="22">
                  <c:v>40.747058920666447</c:v>
                </c:pt>
                <c:pt idx="23">
                  <c:v>41.819579796366185</c:v>
                </c:pt>
                <c:pt idx="24">
                  <c:v>54.177403549734066</c:v>
                </c:pt>
                <c:pt idx="25">
                  <c:v>31.711921824400093</c:v>
                </c:pt>
                <c:pt idx="26">
                  <c:v>33.209620599876331</c:v>
                </c:pt>
                <c:pt idx="27">
                  <c:v>25.584972237529868</c:v>
                </c:pt>
                <c:pt idx="28">
                  <c:v>29.326697846915863</c:v>
                </c:pt>
                <c:pt idx="29">
                  <c:v>32.950759061267945</c:v>
                </c:pt>
                <c:pt idx="30">
                  <c:v>31.462305354054863</c:v>
                </c:pt>
                <c:pt idx="31">
                  <c:v>27.385236447138084</c:v>
                </c:pt>
                <c:pt idx="32">
                  <c:v>35.962965831480332</c:v>
                </c:pt>
                <c:pt idx="33">
                  <c:v>29.185500656746299</c:v>
                </c:pt>
                <c:pt idx="34">
                  <c:v>43.46053670869567</c:v>
                </c:pt>
                <c:pt idx="35">
                  <c:v>43.141728325228712</c:v>
                </c:pt>
                <c:pt idx="36">
                  <c:v>35.021651230349917</c:v>
                </c:pt>
                <c:pt idx="37">
                  <c:v>26.802798031864256</c:v>
                </c:pt>
                <c:pt idx="38">
                  <c:v>29.482014742123852</c:v>
                </c:pt>
                <c:pt idx="39">
                  <c:v>27.967674862411911</c:v>
                </c:pt>
                <c:pt idx="40">
                  <c:v>24.667190524725257</c:v>
                </c:pt>
                <c:pt idx="41">
                  <c:v>29.132551692959552</c:v>
                </c:pt>
                <c:pt idx="42">
                  <c:v>32.04474376932869</c:v>
                </c:pt>
                <c:pt idx="43">
                  <c:v>32.433036030646207</c:v>
                </c:pt>
                <c:pt idx="44">
                  <c:v>34.956935845697814</c:v>
                </c:pt>
                <c:pt idx="45">
                  <c:v>38.201949866995534</c:v>
                </c:pt>
                <c:pt idx="46">
                  <c:v>50.682773058091101</c:v>
                </c:pt>
                <c:pt idx="47">
                  <c:v>55.57525574639125</c:v>
                </c:pt>
                <c:pt idx="48">
                  <c:v>54.759841965007894</c:v>
                </c:pt>
                <c:pt idx="49">
                  <c:v>60.531277153959408</c:v>
                </c:pt>
                <c:pt idx="50">
                  <c:v>65.243733439936747</c:v>
                </c:pt>
                <c:pt idx="51">
                  <c:v>58.060326302694534</c:v>
                </c:pt>
                <c:pt idx="52">
                  <c:v>45.440827320626681</c:v>
                </c:pt>
                <c:pt idx="53">
                  <c:v>43.111073659531371</c:v>
                </c:pt>
                <c:pt idx="54">
                  <c:v>45.440827320626681</c:v>
                </c:pt>
                <c:pt idx="55">
                  <c:v>44.858388905352854</c:v>
                </c:pt>
                <c:pt idx="56">
                  <c:v>43.693512074805199</c:v>
                </c:pt>
                <c:pt idx="57">
                  <c:v>48.935457812269632</c:v>
                </c:pt>
                <c:pt idx="58">
                  <c:v>65.049587285980436</c:v>
                </c:pt>
                <c:pt idx="59">
                  <c:v>70.306467350148452</c:v>
                </c:pt>
                <c:pt idx="60">
                  <c:v>66.99104868575823</c:v>
                </c:pt>
                <c:pt idx="61">
                  <c:v>51.847649888638756</c:v>
                </c:pt>
                <c:pt idx="62">
                  <c:v>45.440827320626681</c:v>
                </c:pt>
                <c:pt idx="63">
                  <c:v>48.353019396995805</c:v>
                </c:pt>
                <c:pt idx="64">
                  <c:v>49.51789622754346</c:v>
                </c:pt>
                <c:pt idx="65">
                  <c:v>61.749102948293796</c:v>
                </c:pt>
                <c:pt idx="66">
                  <c:v>56.718953019381232</c:v>
                </c:pt>
                <c:pt idx="67">
                  <c:v>53.178937714948262</c:v>
                </c:pt>
                <c:pt idx="68">
                  <c:v>49.226677019906546</c:v>
                </c:pt>
                <c:pt idx="69">
                  <c:v>42.683952139465546</c:v>
                </c:pt>
                <c:pt idx="70">
                  <c:v>37.286689506793124</c:v>
                </c:pt>
                <c:pt idx="71">
                  <c:v>37.610266383458551</c:v>
                </c:pt>
                <c:pt idx="72">
                  <c:v>40.198881583162247</c:v>
                </c:pt>
                <c:pt idx="73">
                  <c:v>48.935457812269632</c:v>
                </c:pt>
                <c:pt idx="74">
                  <c:v>68.155925516305871</c:v>
                </c:pt>
                <c:pt idx="75">
                  <c:v>53.711452817514996</c:v>
                </c:pt>
                <c:pt idx="76">
                  <c:v>71.381738267069736</c:v>
                </c:pt>
                <c:pt idx="77">
                  <c:v>71.262263746631319</c:v>
                </c:pt>
                <c:pt idx="78">
                  <c:v>65.049587285980436</c:v>
                </c:pt>
                <c:pt idx="79">
                  <c:v>72.815432838496477</c:v>
                </c:pt>
                <c:pt idx="80">
                  <c:v>83.299324313425345</c:v>
                </c:pt>
                <c:pt idx="81">
                  <c:v>86.793954805068296</c:v>
                </c:pt>
                <c:pt idx="82">
                  <c:v>91.065169865941385</c:v>
                </c:pt>
                <c:pt idx="83">
                  <c:v>79.804693821782394</c:v>
                </c:pt>
                <c:pt idx="84">
                  <c:v>91.919412859477973</c:v>
                </c:pt>
                <c:pt idx="85">
                  <c:v>93.783215788354198</c:v>
                </c:pt>
                <c:pt idx="86">
                  <c:v>95.595246418827799</c:v>
                </c:pt>
                <c:pt idx="87">
                  <c:v>100.77247677164013</c:v>
                </c:pt>
                <c:pt idx="88">
                  <c:v>92.784749953568394</c:v>
                </c:pt>
                <c:pt idx="89">
                  <c:v>99.025161525818646</c:v>
                </c:pt>
                <c:pt idx="90">
                  <c:v>102.51979201746158</c:v>
                </c:pt>
                <c:pt idx="91">
                  <c:v>94.948092618901853</c:v>
                </c:pt>
                <c:pt idx="92">
                  <c:v>98.442723110544819</c:v>
                </c:pt>
                <c:pt idx="93">
                  <c:v>100.46184293462906</c:v>
                </c:pt>
                <c:pt idx="94">
                  <c:v>92.5287330441802</c:v>
                </c:pt>
                <c:pt idx="95">
                  <c:v>101.80792283288355</c:v>
                </c:pt>
                <c:pt idx="96">
                  <c:v>82.13444748287769</c:v>
                </c:pt>
                <c:pt idx="97">
                  <c:v>75.727624914865615</c:v>
                </c:pt>
                <c:pt idx="98">
                  <c:v>82.716885898151517</c:v>
                </c:pt>
                <c:pt idx="99">
                  <c:v>86.128310915211102</c:v>
                </c:pt>
                <c:pt idx="100">
                  <c:v>92.618338957806543</c:v>
                </c:pt>
                <c:pt idx="101">
                  <c:v>92.618338957806543</c:v>
                </c:pt>
                <c:pt idx="102">
                  <c:v>94.559800357584351</c:v>
                </c:pt>
                <c:pt idx="103">
                  <c:v>98.442723110544819</c:v>
                </c:pt>
                <c:pt idx="104">
                  <c:v>101.80792283288355</c:v>
                </c:pt>
                <c:pt idx="105">
                  <c:v>100.77247677164013</c:v>
                </c:pt>
                <c:pt idx="106">
                  <c:v>108.02059929353445</c:v>
                </c:pt>
                <c:pt idx="107">
                  <c:v>114.75099873821193</c:v>
                </c:pt>
                <c:pt idx="108">
                  <c:v>112.42124507711662</c:v>
                </c:pt>
                <c:pt idx="109">
                  <c:v>117.08075239930724</c:v>
                </c:pt>
                <c:pt idx="110">
                  <c:v>115.91587556875959</c:v>
                </c:pt>
                <c:pt idx="111">
                  <c:v>109.62554068380226</c:v>
                </c:pt>
                <c:pt idx="112">
                  <c:v>109.50905300074751</c:v>
                </c:pt>
                <c:pt idx="113">
                  <c:v>105.43198409383072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46-4003-BE65-B4F03153F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925888"/>
        <c:axId val="1305926368"/>
      </c:scatterChart>
      <c:valAx>
        <c:axId val="130592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meantemp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5926368"/>
        <c:crosses val="autoZero"/>
        <c:crossBetween val="midCat"/>
      </c:valAx>
      <c:valAx>
        <c:axId val="1305926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5925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First</a:t>
            </a:r>
            <a:r>
              <a:rPr lang="en-IN" baseline="0"/>
              <a:t> Order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Smoothing'!$B$6</c:f>
              <c:strCache>
                <c:ptCount val="1"/>
                <c:pt idx="0">
                  <c:v>Observation (Yt)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Smoothing'!$B$7:$B$30</c:f>
              <c:numCache>
                <c:formatCode>General</c:formatCode>
                <c:ptCount val="24"/>
                <c:pt idx="0">
                  <c:v>150.30000000000001</c:v>
                </c:pt>
                <c:pt idx="1">
                  <c:v>150.9</c:v>
                </c:pt>
                <c:pt idx="2">
                  <c:v>151.4</c:v>
                </c:pt>
                <c:pt idx="3">
                  <c:v>151.9</c:v>
                </c:pt>
                <c:pt idx="4">
                  <c:v>152.5</c:v>
                </c:pt>
                <c:pt idx="5">
                  <c:v>152.5</c:v>
                </c:pt>
                <c:pt idx="6">
                  <c:v>152.9</c:v>
                </c:pt>
                <c:pt idx="7">
                  <c:v>153.19999999999999</c:v>
                </c:pt>
                <c:pt idx="8">
                  <c:v>153.69999999999999</c:v>
                </c:pt>
                <c:pt idx="9">
                  <c:v>153.6</c:v>
                </c:pt>
                <c:pt idx="10">
                  <c:v>153.5</c:v>
                </c:pt>
                <c:pt idx="11">
                  <c:v>154.4</c:v>
                </c:pt>
                <c:pt idx="12">
                  <c:v>154.9</c:v>
                </c:pt>
                <c:pt idx="13">
                  <c:v>155.69999999999999</c:v>
                </c:pt>
                <c:pt idx="14">
                  <c:v>156.30000000000001</c:v>
                </c:pt>
                <c:pt idx="15">
                  <c:v>156.6</c:v>
                </c:pt>
                <c:pt idx="16">
                  <c:v>156.69999999999999</c:v>
                </c:pt>
                <c:pt idx="17">
                  <c:v>157</c:v>
                </c:pt>
                <c:pt idx="18">
                  <c:v>157.30000000000001</c:v>
                </c:pt>
                <c:pt idx="19">
                  <c:v>157.80000000000001</c:v>
                </c:pt>
                <c:pt idx="20">
                  <c:v>158.30000000000001</c:v>
                </c:pt>
                <c:pt idx="21">
                  <c:v>158.6</c:v>
                </c:pt>
                <c:pt idx="22">
                  <c:v>158.6</c:v>
                </c:pt>
                <c:pt idx="23">
                  <c:v>159.1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A-4779-BD61-99BE9366192B}"/>
            </c:ext>
          </c:extLst>
        </c:ser>
        <c:ser>
          <c:idx val="1"/>
          <c:order val="1"/>
          <c:tx>
            <c:strRef>
              <c:f>'Exponential Smoothing'!$C$6</c:f>
              <c:strCache>
                <c:ptCount val="1"/>
                <c:pt idx="0">
                  <c:v>Ft + 1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Smoothing'!$C$7:$C$30</c:f>
              <c:numCache>
                <c:formatCode>General</c:formatCode>
                <c:ptCount val="24"/>
                <c:pt idx="0">
                  <c:v>150.30000000000001</c:v>
                </c:pt>
                <c:pt idx="1">
                  <c:v>150.48000000000002</c:v>
                </c:pt>
                <c:pt idx="2">
                  <c:v>150.75600000000003</c:v>
                </c:pt>
                <c:pt idx="3">
                  <c:v>151.09920000000002</c:v>
                </c:pt>
                <c:pt idx="4">
                  <c:v>151.51944000000003</c:v>
                </c:pt>
                <c:pt idx="5">
                  <c:v>151.81360800000002</c:v>
                </c:pt>
                <c:pt idx="6">
                  <c:v>152.13952560000001</c:v>
                </c:pt>
                <c:pt idx="7">
                  <c:v>152.45766792000001</c:v>
                </c:pt>
                <c:pt idx="8">
                  <c:v>152.83036754399998</c:v>
                </c:pt>
                <c:pt idx="9">
                  <c:v>153.06125728079996</c:v>
                </c:pt>
                <c:pt idx="10">
                  <c:v>153.19288009655997</c:v>
                </c:pt>
                <c:pt idx="11">
                  <c:v>153.55501606759196</c:v>
                </c:pt>
                <c:pt idx="12">
                  <c:v>153.95851124731436</c:v>
                </c:pt>
                <c:pt idx="13">
                  <c:v>154.48095787312005</c:v>
                </c:pt>
                <c:pt idx="14">
                  <c:v>155.02667051118402</c:v>
                </c:pt>
                <c:pt idx="15">
                  <c:v>155.49866935782882</c:v>
                </c:pt>
                <c:pt idx="16">
                  <c:v>155.85906855048017</c:v>
                </c:pt>
                <c:pt idx="17">
                  <c:v>156.20134798533613</c:v>
                </c:pt>
                <c:pt idx="18">
                  <c:v>156.5309435897353</c:v>
                </c:pt>
                <c:pt idx="19">
                  <c:v>156.91166051281471</c:v>
                </c:pt>
                <c:pt idx="20">
                  <c:v>157.3281623589703</c:v>
                </c:pt>
                <c:pt idx="21">
                  <c:v>157.7097136512792</c:v>
                </c:pt>
                <c:pt idx="22">
                  <c:v>157.97679955589544</c:v>
                </c:pt>
                <c:pt idx="23">
                  <c:v>158.31375968912681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A-4779-BD61-99BE93661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783744"/>
        <c:axId val="1380784224"/>
      </c:lineChart>
      <c:catAx>
        <c:axId val="13807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784224"/>
        <c:crosses val="autoZero"/>
        <c:auto val="1"/>
        <c:lblAlgn val="ctr"/>
        <c:lblOffset val="100"/>
        <c:noMultiLvlLbl val="0"/>
      </c:catAx>
      <c:valAx>
        <c:axId val="13807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7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Second</a:t>
            </a:r>
            <a:r>
              <a:rPr lang="en-IN" baseline="0"/>
              <a:t> Order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Smoothing'!$B$6</c:f>
              <c:strCache>
                <c:ptCount val="1"/>
                <c:pt idx="0">
                  <c:v>Observation (Yt)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Smoothing'!$B$7:$B$30</c:f>
              <c:numCache>
                <c:formatCode>General</c:formatCode>
                <c:ptCount val="24"/>
                <c:pt idx="0">
                  <c:v>150.30000000000001</c:v>
                </c:pt>
                <c:pt idx="1">
                  <c:v>150.9</c:v>
                </c:pt>
                <c:pt idx="2">
                  <c:v>151.4</c:v>
                </c:pt>
                <c:pt idx="3">
                  <c:v>151.9</c:v>
                </c:pt>
                <c:pt idx="4">
                  <c:v>152.5</c:v>
                </c:pt>
                <c:pt idx="5">
                  <c:v>152.5</c:v>
                </c:pt>
                <c:pt idx="6">
                  <c:v>152.9</c:v>
                </c:pt>
                <c:pt idx="7">
                  <c:v>153.19999999999999</c:v>
                </c:pt>
                <c:pt idx="8">
                  <c:v>153.69999999999999</c:v>
                </c:pt>
                <c:pt idx="9">
                  <c:v>153.6</c:v>
                </c:pt>
                <c:pt idx="10">
                  <c:v>153.5</c:v>
                </c:pt>
                <c:pt idx="11">
                  <c:v>154.4</c:v>
                </c:pt>
                <c:pt idx="12">
                  <c:v>154.9</c:v>
                </c:pt>
                <c:pt idx="13">
                  <c:v>155.69999999999999</c:v>
                </c:pt>
                <c:pt idx="14">
                  <c:v>156.30000000000001</c:v>
                </c:pt>
                <c:pt idx="15">
                  <c:v>156.6</c:v>
                </c:pt>
                <c:pt idx="16">
                  <c:v>156.69999999999999</c:v>
                </c:pt>
                <c:pt idx="17">
                  <c:v>157</c:v>
                </c:pt>
                <c:pt idx="18">
                  <c:v>157.30000000000001</c:v>
                </c:pt>
                <c:pt idx="19">
                  <c:v>157.80000000000001</c:v>
                </c:pt>
                <c:pt idx="20">
                  <c:v>158.30000000000001</c:v>
                </c:pt>
                <c:pt idx="21">
                  <c:v>158.6</c:v>
                </c:pt>
                <c:pt idx="22">
                  <c:v>158.6</c:v>
                </c:pt>
                <c:pt idx="23">
                  <c:v>159.1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0-4470-B59D-2611990D7AA0}"/>
            </c:ext>
          </c:extLst>
        </c:ser>
        <c:ser>
          <c:idx val="1"/>
          <c:order val="1"/>
          <c:tx>
            <c:strRef>
              <c:f>'Exponential Smoothing'!$E$6</c:f>
              <c:strCache>
                <c:ptCount val="1"/>
                <c:pt idx="0">
                  <c:v>2Ft+1 - Ft+2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Smoothing'!$E$7:$E$30</c:f>
              <c:numCache>
                <c:formatCode>General</c:formatCode>
                <c:ptCount val="24"/>
                <c:pt idx="0">
                  <c:v>150.30000000000001</c:v>
                </c:pt>
                <c:pt idx="1">
                  <c:v>150.60600000000002</c:v>
                </c:pt>
                <c:pt idx="2">
                  <c:v>151.03740000000005</c:v>
                </c:pt>
                <c:pt idx="3">
                  <c:v>151.53642000000002</c:v>
                </c:pt>
                <c:pt idx="4">
                  <c:v>152.11966200000003</c:v>
                </c:pt>
                <c:pt idx="5">
                  <c:v>152.43968100000001</c:v>
                </c:pt>
                <c:pt idx="6">
                  <c:v>152.80591902000003</c:v>
                </c:pt>
                <c:pt idx="7">
                  <c:v>153.14684293800002</c:v>
                </c:pt>
                <c:pt idx="8">
                  <c:v>153.57367979339998</c:v>
                </c:pt>
                <c:pt idx="9">
                  <c:v>153.74319867113996</c:v>
                </c:pt>
                <c:pt idx="10">
                  <c:v>153.76237504082999</c:v>
                </c:pt>
                <c:pt idx="11">
                  <c:v>154.20715770830338</c:v>
                </c:pt>
                <c:pt idx="12">
                  <c:v>154.69745702161805</c:v>
                </c:pt>
                <c:pt idx="13">
                  <c:v>155.36393255319661</c:v>
                </c:pt>
                <c:pt idx="14">
                  <c:v>156.02675163388241</c:v>
                </c:pt>
                <c:pt idx="15">
                  <c:v>156.52912533636905</c:v>
                </c:pt>
                <c:pt idx="16">
                  <c:v>156.83266717031429</c:v>
                </c:pt>
                <c:pt idx="17">
                  <c:v>157.12246262361919</c:v>
                </c:pt>
                <c:pt idx="18">
                  <c:v>157.40644075961288</c:v>
                </c:pt>
                <c:pt idx="19">
                  <c:v>157.79101037788462</c:v>
                </c:pt>
                <c:pt idx="20">
                  <c:v>158.23525855682817</c:v>
                </c:pt>
                <c:pt idx="21">
                  <c:v>158.61176689439594</c:v>
                </c:pt>
                <c:pt idx="22">
                  <c:v>158.79519695930853</c:v>
                </c:pt>
                <c:pt idx="23">
                  <c:v>159.12250996477792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0-4470-B59D-2611990D7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532992"/>
        <c:axId val="1390535392"/>
      </c:lineChart>
      <c:catAx>
        <c:axId val="139053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535392"/>
        <c:crosses val="autoZero"/>
        <c:auto val="1"/>
        <c:lblAlgn val="ctr"/>
        <c:lblOffset val="100"/>
        <c:noMultiLvlLbl val="0"/>
      </c:catAx>
      <c:valAx>
        <c:axId val="13905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53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6</xdr:row>
      <xdr:rowOff>148590</xdr:rowOff>
    </xdr:from>
    <xdr:to>
      <xdr:col>13</xdr:col>
      <xdr:colOff>358140</xdr:colOff>
      <xdr:row>21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BD0001-55C9-9DC5-96A2-2EC942074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601980</xdr:colOff>
      <xdr:row>3</xdr:row>
      <xdr:rowOff>129540</xdr:rowOff>
    </xdr:from>
    <xdr:to>
      <xdr:col>21</xdr:col>
      <xdr:colOff>45720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ACD813-DA0E-00E9-C4F1-284FEADA1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0A43B-397C-FE4D-4957-1BA4D2AA1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53339</xdr:colOff>
      <xdr:row>0</xdr:row>
      <xdr:rowOff>76200</xdr:rowOff>
    </xdr:from>
    <xdr:to>
      <xdr:col>8</xdr:col>
      <xdr:colOff>558010</xdr:colOff>
      <xdr:row>2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FEDE0D-014A-4502-A2FA-08D7921CD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39" y="76200"/>
          <a:ext cx="6974051" cy="3733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10</xdr:row>
      <xdr:rowOff>129540</xdr:rowOff>
    </xdr:from>
    <xdr:to>
      <xdr:col>12</xdr:col>
      <xdr:colOff>350520</xdr:colOff>
      <xdr:row>24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49604-2A02-E82E-39EE-96174F43A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</xdr:colOff>
      <xdr:row>11</xdr:row>
      <xdr:rowOff>7620</xdr:rowOff>
    </xdr:from>
    <xdr:to>
      <xdr:col>19</xdr:col>
      <xdr:colOff>358140</xdr:colOff>
      <xdr:row>24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CB4F68-3A8F-8B23-1B22-EC5F04E16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666F2-F5DF-458D-917A-875988AFA611}">
  <dimension ref="A1:C115"/>
  <sheetViews>
    <sheetView tabSelected="1" workbookViewId="0">
      <selection activeCell="J19" sqref="J19"/>
    </sheetView>
  </sheetViews>
  <sheetFormatPr defaultRowHeight="14.4" x14ac:dyDescent="0.3"/>
  <cols>
    <col min="1" max="1" width="10.33203125" bestFit="1" customWidth="1"/>
    <col min="2" max="3" width="12" bestFit="1" customWidth="1"/>
  </cols>
  <sheetData>
    <row r="1" spans="1:3" x14ac:dyDescent="0.3">
      <c r="A1" t="s">
        <v>1</v>
      </c>
      <c r="B1" t="s">
        <v>2</v>
      </c>
      <c r="C1" t="s">
        <v>3</v>
      </c>
    </row>
    <row r="2" spans="1:3" x14ac:dyDescent="0.3">
      <c r="A2" s="1">
        <v>42736</v>
      </c>
      <c r="B2">
        <v>15.913043480000001</v>
      </c>
      <c r="C2">
        <v>85.869565219999998</v>
      </c>
    </row>
    <row r="3" spans="1:3" x14ac:dyDescent="0.3">
      <c r="A3" s="1">
        <v>42767</v>
      </c>
      <c r="B3">
        <v>18.5</v>
      </c>
      <c r="C3">
        <v>77.222222220000006</v>
      </c>
    </row>
    <row r="4" spans="1:3" x14ac:dyDescent="0.3">
      <c r="A4" s="1">
        <v>42795</v>
      </c>
      <c r="B4">
        <v>17.11111111</v>
      </c>
      <c r="C4">
        <v>81.888888890000004</v>
      </c>
    </row>
    <row r="5" spans="1:3" x14ac:dyDescent="0.3">
      <c r="A5" s="1">
        <v>42826</v>
      </c>
      <c r="B5">
        <v>18.7</v>
      </c>
      <c r="C5">
        <v>70.05</v>
      </c>
    </row>
    <row r="6" spans="1:3" x14ac:dyDescent="0.3">
      <c r="A6" s="1">
        <v>42856</v>
      </c>
      <c r="B6">
        <v>18.38888889</v>
      </c>
      <c r="C6">
        <v>74.944444439999998</v>
      </c>
    </row>
    <row r="7" spans="1:3" x14ac:dyDescent="0.3">
      <c r="A7" s="1">
        <v>42887</v>
      </c>
      <c r="B7">
        <v>19.31818182</v>
      </c>
      <c r="C7">
        <v>79.318181820000007</v>
      </c>
    </row>
    <row r="8" spans="1:3" x14ac:dyDescent="0.3">
      <c r="A8" s="1">
        <v>42917</v>
      </c>
      <c r="B8">
        <v>14.70833333</v>
      </c>
      <c r="C8">
        <v>95.833333330000002</v>
      </c>
    </row>
    <row r="9" spans="1:3" x14ac:dyDescent="0.3">
      <c r="A9" s="1">
        <v>42948</v>
      </c>
      <c r="B9">
        <v>15.68421053</v>
      </c>
      <c r="C9">
        <v>83.526315789999998</v>
      </c>
    </row>
    <row r="10" spans="1:3" x14ac:dyDescent="0.3">
      <c r="A10" s="1">
        <v>42979</v>
      </c>
      <c r="B10">
        <v>14.57142857</v>
      </c>
      <c r="C10">
        <v>80.809523810000002</v>
      </c>
    </row>
    <row r="11" spans="1:3" x14ac:dyDescent="0.3">
      <c r="A11" s="1">
        <v>43009</v>
      </c>
      <c r="B11">
        <v>12.11111111</v>
      </c>
      <c r="C11">
        <v>71.944444439999998</v>
      </c>
    </row>
    <row r="12" spans="1:3" x14ac:dyDescent="0.3">
      <c r="A12" s="1">
        <v>43040</v>
      </c>
      <c r="B12">
        <v>11</v>
      </c>
      <c r="C12">
        <v>72.111111109999996</v>
      </c>
    </row>
    <row r="13" spans="1:3" x14ac:dyDescent="0.3">
      <c r="A13" s="1">
        <v>43070</v>
      </c>
      <c r="B13">
        <v>11.78947368</v>
      </c>
      <c r="C13">
        <v>74.578947369999995</v>
      </c>
    </row>
    <row r="14" spans="1:3" x14ac:dyDescent="0.3">
      <c r="A14" t="s">
        <v>4</v>
      </c>
      <c r="B14">
        <v>13.235294120000001</v>
      </c>
      <c r="C14">
        <v>67.058823529999998</v>
      </c>
    </row>
    <row r="15" spans="1:3" x14ac:dyDescent="0.3">
      <c r="A15" t="s">
        <v>5</v>
      </c>
      <c r="B15">
        <v>13.2</v>
      </c>
      <c r="C15">
        <v>74.28</v>
      </c>
    </row>
    <row r="16" spans="1:3" x14ac:dyDescent="0.3">
      <c r="A16" t="s">
        <v>6</v>
      </c>
      <c r="B16">
        <v>16.434782609999999</v>
      </c>
      <c r="C16">
        <v>72.565217390000001</v>
      </c>
    </row>
    <row r="17" spans="1:3" x14ac:dyDescent="0.3">
      <c r="A17" t="s">
        <v>7</v>
      </c>
      <c r="B17">
        <v>14.65</v>
      </c>
      <c r="C17">
        <v>78.45</v>
      </c>
    </row>
    <row r="18" spans="1:3" x14ac:dyDescent="0.3">
      <c r="A18" t="s">
        <v>8</v>
      </c>
      <c r="B18">
        <v>11.722222220000001</v>
      </c>
      <c r="C18">
        <v>84.444444439999998</v>
      </c>
    </row>
    <row r="19" spans="1:3" x14ac:dyDescent="0.3">
      <c r="A19" t="s">
        <v>9</v>
      </c>
      <c r="B19">
        <v>13.04166667</v>
      </c>
      <c r="C19">
        <v>78.333333330000002</v>
      </c>
    </row>
    <row r="20" spans="1:3" x14ac:dyDescent="0.3">
      <c r="A20" t="s">
        <v>10</v>
      </c>
      <c r="B20">
        <v>14.61904762</v>
      </c>
      <c r="C20">
        <v>75.142857140000004</v>
      </c>
    </row>
    <row r="21" spans="1:3" x14ac:dyDescent="0.3">
      <c r="A21" t="s">
        <v>11</v>
      </c>
      <c r="B21">
        <v>15.26315789</v>
      </c>
      <c r="C21">
        <v>66.473684210000002</v>
      </c>
    </row>
    <row r="22" spans="1:3" x14ac:dyDescent="0.3">
      <c r="A22" t="s">
        <v>12</v>
      </c>
      <c r="B22">
        <v>15.39130435</v>
      </c>
      <c r="C22">
        <v>70.869565219999998</v>
      </c>
    </row>
    <row r="23" spans="1:3" x14ac:dyDescent="0.3">
      <c r="A23" t="s">
        <v>13</v>
      </c>
      <c r="B23">
        <v>18.440000000000001</v>
      </c>
      <c r="C23">
        <v>76.239999999999995</v>
      </c>
    </row>
    <row r="24" spans="1:3" x14ac:dyDescent="0.3">
      <c r="A24" t="s">
        <v>14</v>
      </c>
      <c r="B24">
        <v>18.117647059999999</v>
      </c>
      <c r="C24">
        <v>76</v>
      </c>
    </row>
    <row r="25" spans="1:3" x14ac:dyDescent="0.3">
      <c r="A25" t="s">
        <v>15</v>
      </c>
      <c r="B25">
        <v>18.347826090000002</v>
      </c>
      <c r="C25">
        <v>68.130434780000002</v>
      </c>
    </row>
    <row r="26" spans="1:3" x14ac:dyDescent="0.3">
      <c r="A26" t="s">
        <v>16</v>
      </c>
      <c r="B26">
        <v>21</v>
      </c>
      <c r="C26">
        <v>69.959999999999994</v>
      </c>
    </row>
    <row r="27" spans="1:3" x14ac:dyDescent="0.3">
      <c r="A27" t="s">
        <v>17</v>
      </c>
      <c r="B27">
        <v>16.178571430000002</v>
      </c>
      <c r="C27">
        <v>91.642857140000004</v>
      </c>
    </row>
    <row r="28" spans="1:3" x14ac:dyDescent="0.3">
      <c r="A28" t="s">
        <v>18</v>
      </c>
      <c r="B28">
        <v>16.5</v>
      </c>
      <c r="C28">
        <v>77.041666669999998</v>
      </c>
    </row>
    <row r="29" spans="1:3" x14ac:dyDescent="0.3">
      <c r="A29" t="s">
        <v>19</v>
      </c>
      <c r="B29">
        <v>14.863636359999999</v>
      </c>
      <c r="C29">
        <v>82.772727270000004</v>
      </c>
    </row>
    <row r="30" spans="1:3" x14ac:dyDescent="0.3">
      <c r="A30" t="s">
        <v>20</v>
      </c>
      <c r="B30">
        <v>15.66666667</v>
      </c>
      <c r="C30">
        <v>81.777777779999994</v>
      </c>
    </row>
    <row r="31" spans="1:3" x14ac:dyDescent="0.3">
      <c r="A31" t="s">
        <v>21</v>
      </c>
      <c r="B31">
        <v>16.444444440000002</v>
      </c>
      <c r="C31">
        <v>77.555555560000002</v>
      </c>
    </row>
    <row r="32" spans="1:3" x14ac:dyDescent="0.3">
      <c r="A32" t="s">
        <v>22</v>
      </c>
      <c r="B32">
        <v>16.125</v>
      </c>
      <c r="C32">
        <v>76</v>
      </c>
    </row>
    <row r="33" spans="1:3" x14ac:dyDescent="0.3">
      <c r="A33" s="1">
        <v>42737</v>
      </c>
      <c r="B33">
        <v>15.25</v>
      </c>
      <c r="C33">
        <v>78.625</v>
      </c>
    </row>
    <row r="34" spans="1:3" x14ac:dyDescent="0.3">
      <c r="A34" s="1">
        <v>42768</v>
      </c>
      <c r="B34">
        <v>17.09090909</v>
      </c>
      <c r="C34">
        <v>66.545454550000002</v>
      </c>
    </row>
    <row r="35" spans="1:3" x14ac:dyDescent="0.3">
      <c r="A35" s="1">
        <v>42796</v>
      </c>
      <c r="B35">
        <v>15.636363640000001</v>
      </c>
      <c r="C35">
        <v>78.181818179999993</v>
      </c>
    </row>
    <row r="36" spans="1:3" x14ac:dyDescent="0.3">
      <c r="A36" s="1">
        <v>42827</v>
      </c>
      <c r="B36">
        <v>18.7</v>
      </c>
      <c r="C36">
        <v>77.599999999999994</v>
      </c>
    </row>
    <row r="37" spans="1:3" x14ac:dyDescent="0.3">
      <c r="A37" s="1">
        <v>42857</v>
      </c>
      <c r="B37">
        <v>18.631578950000002</v>
      </c>
      <c r="C37">
        <v>77.631578950000005</v>
      </c>
    </row>
    <row r="38" spans="1:3" x14ac:dyDescent="0.3">
      <c r="A38" s="1">
        <v>42888</v>
      </c>
      <c r="B38">
        <v>16.88888889</v>
      </c>
      <c r="C38">
        <v>69.666666669999998</v>
      </c>
    </row>
    <row r="39" spans="1:3" x14ac:dyDescent="0.3">
      <c r="A39" s="1">
        <v>42918</v>
      </c>
      <c r="B39">
        <v>15.125</v>
      </c>
      <c r="C39">
        <v>63.75</v>
      </c>
    </row>
    <row r="40" spans="1:3" x14ac:dyDescent="0.3">
      <c r="A40" s="1">
        <v>42949</v>
      </c>
      <c r="B40">
        <v>15.7</v>
      </c>
      <c r="C40">
        <v>68.400000000000006</v>
      </c>
    </row>
    <row r="41" spans="1:3" x14ac:dyDescent="0.3">
      <c r="A41" s="1">
        <v>42980</v>
      </c>
      <c r="B41">
        <v>15.375</v>
      </c>
      <c r="C41">
        <v>68.375</v>
      </c>
    </row>
    <row r="42" spans="1:3" x14ac:dyDescent="0.3">
      <c r="A42" s="1">
        <v>43010</v>
      </c>
      <c r="B42">
        <v>14.66666667</v>
      </c>
      <c r="C42">
        <v>71.777777779999994</v>
      </c>
    </row>
    <row r="43" spans="1:3" x14ac:dyDescent="0.3">
      <c r="A43" s="1">
        <v>43041</v>
      </c>
      <c r="B43">
        <v>15.625</v>
      </c>
      <c r="C43">
        <v>64</v>
      </c>
    </row>
    <row r="44" spans="1:3" x14ac:dyDescent="0.3">
      <c r="A44" s="1">
        <v>43071</v>
      </c>
      <c r="B44">
        <v>16.25</v>
      </c>
      <c r="C44">
        <v>70.375</v>
      </c>
    </row>
    <row r="45" spans="1:3" x14ac:dyDescent="0.3">
      <c r="A45" t="s">
        <v>23</v>
      </c>
      <c r="B45">
        <v>16.333333329999999</v>
      </c>
      <c r="C45">
        <v>67</v>
      </c>
    </row>
    <row r="46" spans="1:3" x14ac:dyDescent="0.3">
      <c r="A46" t="s">
        <v>24</v>
      </c>
      <c r="B46">
        <v>16.875</v>
      </c>
      <c r="C46">
        <v>65.5</v>
      </c>
    </row>
    <row r="47" spans="1:3" x14ac:dyDescent="0.3">
      <c r="A47" t="s">
        <v>25</v>
      </c>
      <c r="B47">
        <v>17.571428569999998</v>
      </c>
      <c r="C47">
        <v>67.714285709999999</v>
      </c>
    </row>
    <row r="48" spans="1:3" x14ac:dyDescent="0.3">
      <c r="A48" t="s">
        <v>26</v>
      </c>
      <c r="B48">
        <v>20.25</v>
      </c>
      <c r="C48">
        <v>56.75</v>
      </c>
    </row>
    <row r="49" spans="1:3" x14ac:dyDescent="0.3">
      <c r="A49" t="s">
        <v>27</v>
      </c>
      <c r="B49">
        <v>21.3</v>
      </c>
      <c r="C49">
        <v>64.400000000000006</v>
      </c>
    </row>
    <row r="50" spans="1:3" x14ac:dyDescent="0.3">
      <c r="A50" t="s">
        <v>28</v>
      </c>
      <c r="B50">
        <v>21.125</v>
      </c>
      <c r="C50">
        <v>70.75</v>
      </c>
    </row>
    <row r="51" spans="1:3" x14ac:dyDescent="0.3">
      <c r="A51" t="s">
        <v>29</v>
      </c>
      <c r="B51">
        <v>22.363636360000001</v>
      </c>
      <c r="C51">
        <v>66.090909089999997</v>
      </c>
    </row>
    <row r="52" spans="1:3" x14ac:dyDescent="0.3">
      <c r="A52" t="s">
        <v>30</v>
      </c>
      <c r="B52">
        <v>23.375</v>
      </c>
      <c r="C52">
        <v>60.125</v>
      </c>
    </row>
    <row r="53" spans="1:3" x14ac:dyDescent="0.3">
      <c r="A53" t="s">
        <v>31</v>
      </c>
      <c r="B53">
        <v>21.833333329999999</v>
      </c>
      <c r="C53">
        <v>69.416666669999998</v>
      </c>
    </row>
    <row r="54" spans="1:3" x14ac:dyDescent="0.3">
      <c r="A54" t="s">
        <v>32</v>
      </c>
      <c r="B54">
        <v>19.125</v>
      </c>
      <c r="C54">
        <v>57.125</v>
      </c>
    </row>
    <row r="55" spans="1:3" x14ac:dyDescent="0.3">
      <c r="A55" t="s">
        <v>33</v>
      </c>
      <c r="B55">
        <v>18.625</v>
      </c>
      <c r="C55">
        <v>42.875</v>
      </c>
    </row>
    <row r="56" spans="1:3" x14ac:dyDescent="0.3">
      <c r="A56" t="s">
        <v>34</v>
      </c>
      <c r="B56">
        <v>19.125</v>
      </c>
      <c r="C56">
        <v>40.375</v>
      </c>
    </row>
    <row r="57" spans="1:3" x14ac:dyDescent="0.3">
      <c r="A57" t="s">
        <v>35</v>
      </c>
      <c r="B57">
        <v>19</v>
      </c>
      <c r="C57">
        <v>50.428571429999998</v>
      </c>
    </row>
    <row r="58" spans="1:3" x14ac:dyDescent="0.3">
      <c r="A58" t="s">
        <v>36</v>
      </c>
      <c r="B58">
        <v>18.75</v>
      </c>
      <c r="C58">
        <v>59</v>
      </c>
    </row>
    <row r="59" spans="1:3" x14ac:dyDescent="0.3">
      <c r="A59" t="s">
        <v>37</v>
      </c>
      <c r="B59">
        <v>19.875</v>
      </c>
      <c r="C59">
        <v>58.375</v>
      </c>
    </row>
    <row r="60" spans="1:3" x14ac:dyDescent="0.3">
      <c r="A60" t="s">
        <v>38</v>
      </c>
      <c r="B60">
        <v>23.333333329999999</v>
      </c>
      <c r="C60">
        <v>51.666666669999998</v>
      </c>
    </row>
    <row r="61" spans="1:3" x14ac:dyDescent="0.3">
      <c r="A61" s="1">
        <v>42738</v>
      </c>
      <c r="B61">
        <v>24.46153846</v>
      </c>
      <c r="C61">
        <v>47.92307692</v>
      </c>
    </row>
    <row r="62" spans="1:3" x14ac:dyDescent="0.3">
      <c r="A62" s="1">
        <v>42769</v>
      </c>
      <c r="B62">
        <v>23.75</v>
      </c>
      <c r="C62">
        <v>54.25</v>
      </c>
    </row>
    <row r="63" spans="1:3" x14ac:dyDescent="0.3">
      <c r="A63" s="1">
        <v>42797</v>
      </c>
      <c r="B63">
        <v>20.5</v>
      </c>
      <c r="C63">
        <v>42.5</v>
      </c>
    </row>
    <row r="64" spans="1:3" x14ac:dyDescent="0.3">
      <c r="A64" s="1">
        <v>42828</v>
      </c>
      <c r="B64">
        <v>19.125</v>
      </c>
      <c r="C64">
        <v>43.125</v>
      </c>
    </row>
    <row r="65" spans="1:3" x14ac:dyDescent="0.3">
      <c r="A65" s="1">
        <v>42858</v>
      </c>
      <c r="B65">
        <v>19.75</v>
      </c>
      <c r="C65">
        <v>41.25</v>
      </c>
    </row>
    <row r="66" spans="1:3" x14ac:dyDescent="0.3">
      <c r="A66" s="1">
        <v>42889</v>
      </c>
      <c r="B66">
        <v>20</v>
      </c>
      <c r="C66">
        <v>42.444444439999998</v>
      </c>
    </row>
    <row r="67" spans="1:3" x14ac:dyDescent="0.3">
      <c r="A67" s="1">
        <v>42919</v>
      </c>
      <c r="B67">
        <v>22.625</v>
      </c>
      <c r="C67">
        <v>41.5</v>
      </c>
    </row>
    <row r="68" spans="1:3" x14ac:dyDescent="0.3">
      <c r="A68" s="1">
        <v>42950</v>
      </c>
      <c r="B68">
        <v>21.545454549999999</v>
      </c>
      <c r="C68">
        <v>52.727272730000003</v>
      </c>
    </row>
    <row r="69" spans="1:3" x14ac:dyDescent="0.3">
      <c r="A69" s="1">
        <v>42981</v>
      </c>
      <c r="B69">
        <v>20.785714290000001</v>
      </c>
      <c r="C69">
        <v>69.071428569999995</v>
      </c>
    </row>
    <row r="70" spans="1:3" x14ac:dyDescent="0.3">
      <c r="A70" s="1">
        <v>43011</v>
      </c>
      <c r="B70">
        <v>19.9375</v>
      </c>
      <c r="C70">
        <v>67.75</v>
      </c>
    </row>
    <row r="71" spans="1:3" x14ac:dyDescent="0.3">
      <c r="A71" s="1">
        <v>43042</v>
      </c>
      <c r="B71">
        <v>18.533333330000001</v>
      </c>
      <c r="C71">
        <v>60.4</v>
      </c>
    </row>
    <row r="72" spans="1:3" x14ac:dyDescent="0.3">
      <c r="A72" s="1">
        <v>43072</v>
      </c>
      <c r="B72">
        <v>17.375</v>
      </c>
      <c r="C72">
        <v>56.625</v>
      </c>
    </row>
    <row r="73" spans="1:3" x14ac:dyDescent="0.3">
      <c r="A73" t="s">
        <v>39</v>
      </c>
      <c r="B73">
        <v>17.444444440000002</v>
      </c>
      <c r="C73">
        <v>49.333333330000002</v>
      </c>
    </row>
    <row r="74" spans="1:3" x14ac:dyDescent="0.3">
      <c r="A74" t="s">
        <v>40</v>
      </c>
      <c r="B74">
        <v>18</v>
      </c>
      <c r="C74">
        <v>56.333333330000002</v>
      </c>
    </row>
    <row r="75" spans="1:3" x14ac:dyDescent="0.3">
      <c r="A75" t="s">
        <v>41</v>
      </c>
      <c r="B75">
        <v>19.875</v>
      </c>
      <c r="C75">
        <v>54.75</v>
      </c>
    </row>
    <row r="76" spans="1:3" x14ac:dyDescent="0.3">
      <c r="A76" t="s">
        <v>42</v>
      </c>
      <c r="B76">
        <v>24</v>
      </c>
      <c r="C76">
        <v>49.2</v>
      </c>
    </row>
    <row r="77" spans="1:3" x14ac:dyDescent="0.3">
      <c r="A77" t="s">
        <v>43</v>
      </c>
      <c r="B77">
        <v>20.9</v>
      </c>
      <c r="C77">
        <v>59.7</v>
      </c>
    </row>
    <row r="78" spans="1:3" x14ac:dyDescent="0.3">
      <c r="A78" t="s">
        <v>44</v>
      </c>
      <c r="B78">
        <v>24.69230769</v>
      </c>
      <c r="C78">
        <v>46.30769231</v>
      </c>
    </row>
    <row r="79" spans="1:3" x14ac:dyDescent="0.3">
      <c r="A79" t="s">
        <v>45</v>
      </c>
      <c r="B79">
        <v>24.666666670000001</v>
      </c>
      <c r="C79">
        <v>52.277777780000001</v>
      </c>
    </row>
    <row r="80" spans="1:3" x14ac:dyDescent="0.3">
      <c r="A80" t="s">
        <v>46</v>
      </c>
      <c r="B80">
        <v>23.333333329999999</v>
      </c>
      <c r="C80">
        <v>54.666666669999998</v>
      </c>
    </row>
    <row r="81" spans="1:3" x14ac:dyDescent="0.3">
      <c r="A81" t="s">
        <v>47</v>
      </c>
      <c r="B81">
        <v>25</v>
      </c>
      <c r="C81">
        <v>49</v>
      </c>
    </row>
    <row r="82" spans="1:3" x14ac:dyDescent="0.3">
      <c r="A82" t="s">
        <v>48</v>
      </c>
      <c r="B82">
        <v>27.25</v>
      </c>
      <c r="C82">
        <v>45</v>
      </c>
    </row>
    <row r="83" spans="1:3" x14ac:dyDescent="0.3">
      <c r="A83" t="s">
        <v>49</v>
      </c>
      <c r="B83">
        <v>28</v>
      </c>
      <c r="C83">
        <v>49.75</v>
      </c>
    </row>
    <row r="84" spans="1:3" x14ac:dyDescent="0.3">
      <c r="A84" t="s">
        <v>50</v>
      </c>
      <c r="B84">
        <v>28.916666670000001</v>
      </c>
      <c r="C84">
        <v>37.666666669999998</v>
      </c>
    </row>
    <row r="85" spans="1:3" x14ac:dyDescent="0.3">
      <c r="A85" t="s">
        <v>51</v>
      </c>
      <c r="B85">
        <v>26.5</v>
      </c>
      <c r="C85">
        <v>39.375</v>
      </c>
    </row>
    <row r="86" spans="1:3" x14ac:dyDescent="0.3">
      <c r="A86" t="s">
        <v>52</v>
      </c>
      <c r="B86">
        <v>29.1</v>
      </c>
      <c r="C86">
        <v>37.1</v>
      </c>
    </row>
    <row r="87" spans="1:3" x14ac:dyDescent="0.3">
      <c r="A87" t="s">
        <v>53</v>
      </c>
      <c r="B87">
        <v>29.5</v>
      </c>
      <c r="C87">
        <v>38.625</v>
      </c>
    </row>
    <row r="88" spans="1:3" x14ac:dyDescent="0.3">
      <c r="A88" t="s">
        <v>54</v>
      </c>
      <c r="B88">
        <v>29.88888889</v>
      </c>
      <c r="C88">
        <v>40.666666669999998</v>
      </c>
    </row>
    <row r="89" spans="1:3" x14ac:dyDescent="0.3">
      <c r="A89" t="s">
        <v>55</v>
      </c>
      <c r="B89">
        <v>31</v>
      </c>
      <c r="C89">
        <v>34.5</v>
      </c>
    </row>
    <row r="90" spans="1:3" x14ac:dyDescent="0.3">
      <c r="A90" t="s">
        <v>56</v>
      </c>
      <c r="B90">
        <v>29.285714290000001</v>
      </c>
      <c r="C90">
        <v>36.857142860000003</v>
      </c>
    </row>
    <row r="91" spans="1:3" x14ac:dyDescent="0.3">
      <c r="A91" t="s">
        <v>57</v>
      </c>
      <c r="B91">
        <v>30.625</v>
      </c>
      <c r="C91">
        <v>37.625</v>
      </c>
    </row>
    <row r="92" spans="1:3" x14ac:dyDescent="0.3">
      <c r="A92" s="1">
        <v>42739</v>
      </c>
      <c r="B92">
        <v>31.375</v>
      </c>
      <c r="C92">
        <v>35.125</v>
      </c>
    </row>
    <row r="93" spans="1:3" x14ac:dyDescent="0.3">
      <c r="A93" s="1">
        <v>42770</v>
      </c>
      <c r="B93">
        <v>29.75</v>
      </c>
      <c r="C93">
        <v>33.75</v>
      </c>
    </row>
    <row r="94" spans="1:3" x14ac:dyDescent="0.3">
      <c r="A94" s="1">
        <v>42798</v>
      </c>
      <c r="B94">
        <v>30.5</v>
      </c>
      <c r="C94">
        <v>29.75</v>
      </c>
    </row>
    <row r="95" spans="1:3" x14ac:dyDescent="0.3">
      <c r="A95" s="1">
        <v>42829</v>
      </c>
      <c r="B95">
        <v>30.93333333</v>
      </c>
      <c r="C95">
        <v>31.866666670000001</v>
      </c>
    </row>
    <row r="96" spans="1:3" x14ac:dyDescent="0.3">
      <c r="A96" s="1">
        <v>42859</v>
      </c>
      <c r="B96">
        <v>29.23076923</v>
      </c>
      <c r="C96">
        <v>46</v>
      </c>
    </row>
    <row r="97" spans="1:3" x14ac:dyDescent="0.3">
      <c r="A97" s="1">
        <v>42890</v>
      </c>
      <c r="B97">
        <v>31.222222219999999</v>
      </c>
      <c r="C97">
        <v>26</v>
      </c>
    </row>
    <row r="98" spans="1:3" x14ac:dyDescent="0.3">
      <c r="A98" s="1">
        <v>42920</v>
      </c>
      <c r="B98">
        <v>27</v>
      </c>
      <c r="C98">
        <v>29.875</v>
      </c>
    </row>
    <row r="99" spans="1:3" x14ac:dyDescent="0.3">
      <c r="A99" s="1">
        <v>42951</v>
      </c>
      <c r="B99">
        <v>25.625</v>
      </c>
      <c r="C99">
        <v>29.375</v>
      </c>
    </row>
    <row r="100" spans="1:3" x14ac:dyDescent="0.3">
      <c r="A100" s="1">
        <v>42982</v>
      </c>
      <c r="B100">
        <v>27.125</v>
      </c>
      <c r="C100">
        <v>21.125</v>
      </c>
    </row>
    <row r="101" spans="1:3" x14ac:dyDescent="0.3">
      <c r="A101" s="1">
        <v>43012</v>
      </c>
      <c r="B101">
        <v>27.85714286</v>
      </c>
      <c r="C101">
        <v>19.428571430000002</v>
      </c>
    </row>
    <row r="102" spans="1:3" x14ac:dyDescent="0.3">
      <c r="A102" s="1">
        <v>43043</v>
      </c>
      <c r="B102">
        <v>29.25</v>
      </c>
      <c r="C102">
        <v>17.75</v>
      </c>
    </row>
    <row r="103" spans="1:3" x14ac:dyDescent="0.3">
      <c r="A103" s="1">
        <v>43073</v>
      </c>
      <c r="B103">
        <v>29.25</v>
      </c>
      <c r="C103">
        <v>26</v>
      </c>
    </row>
    <row r="104" spans="1:3" x14ac:dyDescent="0.3">
      <c r="A104" t="s">
        <v>58</v>
      </c>
      <c r="B104">
        <v>29.666666670000001</v>
      </c>
      <c r="C104">
        <v>29.11111111</v>
      </c>
    </row>
    <row r="105" spans="1:3" x14ac:dyDescent="0.3">
      <c r="A105" t="s">
        <v>59</v>
      </c>
      <c r="B105">
        <v>30.5</v>
      </c>
      <c r="C105">
        <v>37.625</v>
      </c>
    </row>
    <row r="106" spans="1:3" x14ac:dyDescent="0.3">
      <c r="A106" t="s">
        <v>60</v>
      </c>
      <c r="B106">
        <v>31.222222219999999</v>
      </c>
      <c r="C106">
        <v>30.444444440000002</v>
      </c>
    </row>
    <row r="107" spans="1:3" x14ac:dyDescent="0.3">
      <c r="A107" t="s">
        <v>61</v>
      </c>
      <c r="B107">
        <v>31</v>
      </c>
      <c r="C107">
        <v>34.25</v>
      </c>
    </row>
    <row r="108" spans="1:3" x14ac:dyDescent="0.3">
      <c r="A108" t="s">
        <v>62</v>
      </c>
      <c r="B108">
        <v>32.555555560000002</v>
      </c>
      <c r="C108">
        <v>38.444444439999998</v>
      </c>
    </row>
    <row r="109" spans="1:3" x14ac:dyDescent="0.3">
      <c r="A109" t="s">
        <v>63</v>
      </c>
      <c r="B109">
        <v>34</v>
      </c>
      <c r="C109">
        <v>27.333333329999999</v>
      </c>
    </row>
    <row r="110" spans="1:3" x14ac:dyDescent="0.3">
      <c r="A110" t="s">
        <v>64</v>
      </c>
      <c r="B110">
        <v>33.5</v>
      </c>
      <c r="C110">
        <v>24.125</v>
      </c>
    </row>
    <row r="111" spans="1:3" x14ac:dyDescent="0.3">
      <c r="A111" t="s">
        <v>65</v>
      </c>
      <c r="B111">
        <v>34.5</v>
      </c>
      <c r="C111">
        <v>27.5</v>
      </c>
    </row>
    <row r="112" spans="1:3" x14ac:dyDescent="0.3">
      <c r="A112" t="s">
        <v>66</v>
      </c>
      <c r="B112">
        <v>34.25</v>
      </c>
      <c r="C112">
        <v>39.375</v>
      </c>
    </row>
    <row r="113" spans="1:3" x14ac:dyDescent="0.3">
      <c r="A113" t="s">
        <v>67</v>
      </c>
      <c r="B113">
        <v>32.9</v>
      </c>
      <c r="C113">
        <v>40.9</v>
      </c>
    </row>
    <row r="114" spans="1:3" x14ac:dyDescent="0.3">
      <c r="A114" t="s">
        <v>68</v>
      </c>
      <c r="B114">
        <v>32.875</v>
      </c>
      <c r="C114">
        <v>27.5</v>
      </c>
    </row>
    <row r="115" spans="1:3" x14ac:dyDescent="0.3">
      <c r="A115" t="s">
        <v>69</v>
      </c>
      <c r="B115">
        <v>32</v>
      </c>
      <c r="C115">
        <v>27.14285714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6583-0AF6-4971-A34B-9AE79D296722}">
  <dimension ref="A20"/>
  <sheetViews>
    <sheetView workbookViewId="0">
      <selection activeCell="F10" sqref="F10"/>
    </sheetView>
  </sheetViews>
  <sheetFormatPr defaultRowHeight="14.4" x14ac:dyDescent="0.3"/>
  <cols>
    <col min="2" max="2" width="12.21875" bestFit="1" customWidth="1"/>
  </cols>
  <sheetData>
    <row r="20" ht="6" customHeight="1" x14ac:dyDescent="0.3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56EF-9211-4FD5-AFA5-176D22892905}">
  <dimension ref="A4:K26"/>
  <sheetViews>
    <sheetView workbookViewId="0">
      <selection activeCell="J8" sqref="J8"/>
    </sheetView>
  </sheetViews>
  <sheetFormatPr defaultRowHeight="14.4" x14ac:dyDescent="0.3"/>
  <cols>
    <col min="1" max="1" width="21.44140625" bestFit="1" customWidth="1"/>
    <col min="2" max="5" width="11.5546875" bestFit="1" customWidth="1"/>
    <col min="11" max="11" width="11.5546875" bestFit="1" customWidth="1"/>
  </cols>
  <sheetData>
    <row r="4" spans="1:11" x14ac:dyDescent="0.3">
      <c r="A4" s="26" t="s">
        <v>198</v>
      </c>
      <c r="B4" s="27"/>
      <c r="C4" s="27"/>
      <c r="D4" s="27"/>
      <c r="E4" s="27"/>
      <c r="F4" s="28"/>
    </row>
    <row r="5" spans="1:11" x14ac:dyDescent="0.3">
      <c r="A5" s="29" t="s">
        <v>117</v>
      </c>
      <c r="B5" s="30" t="s">
        <v>0</v>
      </c>
      <c r="C5" s="31"/>
      <c r="D5" s="31"/>
      <c r="E5" s="31"/>
      <c r="F5" s="32"/>
    </row>
    <row r="6" spans="1:11" x14ac:dyDescent="0.3">
      <c r="A6" s="33"/>
      <c r="B6" s="4">
        <v>1996</v>
      </c>
      <c r="C6" s="4">
        <v>1997</v>
      </c>
      <c r="D6" s="4">
        <v>1998</v>
      </c>
      <c r="E6" s="4">
        <v>1999</v>
      </c>
      <c r="F6" s="4">
        <v>2000</v>
      </c>
    </row>
    <row r="7" spans="1:11" x14ac:dyDescent="0.3">
      <c r="A7" s="4" t="s">
        <v>199</v>
      </c>
      <c r="B7" s="2">
        <v>30</v>
      </c>
      <c r="C7" s="2">
        <v>35</v>
      </c>
      <c r="D7" s="2">
        <v>31</v>
      </c>
      <c r="E7" s="2">
        <v>31</v>
      </c>
      <c r="F7" s="2">
        <v>34</v>
      </c>
    </row>
    <row r="8" spans="1:11" x14ac:dyDescent="0.3">
      <c r="A8" s="4" t="s">
        <v>200</v>
      </c>
      <c r="B8" s="2">
        <v>26</v>
      </c>
      <c r="C8" s="2">
        <v>28</v>
      </c>
      <c r="D8" s="2">
        <v>29</v>
      </c>
      <c r="E8" s="2">
        <v>31</v>
      </c>
      <c r="F8" s="2">
        <v>36</v>
      </c>
    </row>
    <row r="9" spans="1:11" x14ac:dyDescent="0.3">
      <c r="A9" s="4" t="s">
        <v>201</v>
      </c>
      <c r="B9" s="2">
        <v>22</v>
      </c>
      <c r="C9" s="2">
        <v>22</v>
      </c>
      <c r="D9" s="2">
        <v>28</v>
      </c>
      <c r="E9" s="2">
        <v>25</v>
      </c>
      <c r="F9" s="2">
        <v>26</v>
      </c>
    </row>
    <row r="10" spans="1:11" x14ac:dyDescent="0.3">
      <c r="A10" s="4" t="s">
        <v>202</v>
      </c>
      <c r="B10" s="2">
        <v>36</v>
      </c>
      <c r="C10" s="2">
        <v>36</v>
      </c>
      <c r="D10" s="2">
        <v>32</v>
      </c>
      <c r="E10" s="2">
        <v>35</v>
      </c>
      <c r="F10" s="2">
        <v>33</v>
      </c>
    </row>
    <row r="12" spans="1:11" ht="15" thickBot="1" x14ac:dyDescent="0.35">
      <c r="A12" s="34" t="s">
        <v>203</v>
      </c>
      <c r="B12" s="34"/>
      <c r="C12" s="34"/>
      <c r="D12" s="34"/>
      <c r="E12" s="34"/>
    </row>
    <row r="13" spans="1:11" ht="15" thickBot="1" x14ac:dyDescent="0.35">
      <c r="A13" s="35" t="s">
        <v>204</v>
      </c>
      <c r="B13" s="36" t="s">
        <v>121</v>
      </c>
      <c r="C13" s="36" t="s">
        <v>122</v>
      </c>
      <c r="D13" s="36" t="s">
        <v>123</v>
      </c>
      <c r="E13" s="36" t="s">
        <v>124</v>
      </c>
      <c r="G13" s="37" t="s">
        <v>205</v>
      </c>
      <c r="H13" s="38"/>
      <c r="I13" s="38"/>
      <c r="J13" s="39"/>
      <c r="K13" s="40">
        <f>E22*B20/100</f>
        <v>102.82918368213537</v>
      </c>
    </row>
    <row r="14" spans="1:11" ht="15" thickBot="1" x14ac:dyDescent="0.35">
      <c r="A14" s="41">
        <v>1996</v>
      </c>
      <c r="B14" s="42"/>
      <c r="C14" s="43">
        <f>B8/B7*100</f>
        <v>86.666666666666671</v>
      </c>
      <c r="D14" s="43">
        <f>B9/B8*100</f>
        <v>84.615384615384613</v>
      </c>
      <c r="E14" s="43">
        <f>B10/B9*100</f>
        <v>163.63636363636365</v>
      </c>
      <c r="G14" s="37" t="s">
        <v>206</v>
      </c>
      <c r="H14" s="38"/>
      <c r="I14" s="38"/>
      <c r="J14" s="39"/>
      <c r="K14" s="44">
        <f>K13-B22</f>
        <v>2.8291836821353655</v>
      </c>
    </row>
    <row r="15" spans="1:11" ht="15" thickBot="1" x14ac:dyDescent="0.35">
      <c r="A15" s="41">
        <v>1997</v>
      </c>
      <c r="B15" s="43">
        <f>C7/B10*100</f>
        <v>97.222222222222214</v>
      </c>
      <c r="C15" s="43">
        <f>C8/C7*100</f>
        <v>80</v>
      </c>
      <c r="D15" s="43">
        <f>C9/C8*100</f>
        <v>78.571428571428569</v>
      </c>
      <c r="E15" s="43">
        <f>C10/C9*100</f>
        <v>163.63636363636365</v>
      </c>
      <c r="G15" s="37" t="s">
        <v>207</v>
      </c>
      <c r="H15" s="38"/>
      <c r="I15" s="38"/>
      <c r="J15" s="39"/>
      <c r="K15" s="44">
        <f>K14/4</f>
        <v>0.70729592053384138</v>
      </c>
    </row>
    <row r="16" spans="1:11" ht="15" thickBot="1" x14ac:dyDescent="0.35">
      <c r="A16" s="41">
        <v>1998</v>
      </c>
      <c r="B16" s="43">
        <f>E8/F8*100</f>
        <v>86.111111111111114</v>
      </c>
      <c r="C16" s="43">
        <f>D8/D7*100</f>
        <v>93.548387096774192</v>
      </c>
      <c r="D16" s="43">
        <f>D9/D8*100</f>
        <v>96.551724137931032</v>
      </c>
      <c r="E16" s="43">
        <f>D10/D9*100</f>
        <v>114.28571428571428</v>
      </c>
      <c r="G16" s="37" t="s">
        <v>208</v>
      </c>
      <c r="H16" s="38"/>
      <c r="I16" s="38"/>
      <c r="J16" s="39"/>
      <c r="K16" s="44">
        <v>93.725642260000001</v>
      </c>
    </row>
    <row r="17" spans="1:5" ht="15" thickBot="1" x14ac:dyDescent="0.35">
      <c r="A17" s="41">
        <v>1999</v>
      </c>
      <c r="B17" s="43">
        <f>E7/D10*100</f>
        <v>96.875</v>
      </c>
      <c r="C17" s="43">
        <f>E8/E7*100</f>
        <v>100</v>
      </c>
      <c r="D17" s="43">
        <f>E9/E8*100</f>
        <v>80.645161290322577</v>
      </c>
      <c r="E17" s="43">
        <f>E10/E9*100</f>
        <v>140</v>
      </c>
    </row>
    <row r="18" spans="1:5" ht="15" thickBot="1" x14ac:dyDescent="0.35">
      <c r="A18" s="41">
        <v>2000</v>
      </c>
      <c r="B18" s="43">
        <f>F7/E10*100</f>
        <v>97.142857142857139</v>
      </c>
      <c r="C18" s="43">
        <f>F8/F7*100</f>
        <v>105.88235294117648</v>
      </c>
      <c r="D18" s="43">
        <f>F9/F8*100</f>
        <v>72.222222222222214</v>
      </c>
      <c r="E18" s="43">
        <f>F10/F9*100</f>
        <v>126.92307692307692</v>
      </c>
    </row>
    <row r="19" spans="1:5" ht="15" thickBot="1" x14ac:dyDescent="0.35">
      <c r="A19" s="45"/>
      <c r="B19" s="42"/>
      <c r="C19" s="42"/>
      <c r="D19" s="42"/>
      <c r="E19" s="42"/>
    </row>
    <row r="20" spans="1:5" ht="28.2" customHeight="1" x14ac:dyDescent="0.3">
      <c r="A20" s="46" t="s">
        <v>209</v>
      </c>
      <c r="B20" s="47">
        <f>AVERAGE(B14:B18)</f>
        <v>94.33779761904762</v>
      </c>
      <c r="C20" s="47">
        <f t="shared" ref="C20:E20" si="0">AVERAGE(C14:C18)</f>
        <v>93.219481340923465</v>
      </c>
      <c r="D20" s="47">
        <f t="shared" si="0"/>
        <v>82.521184167457804</v>
      </c>
      <c r="E20" s="47">
        <f t="shared" si="0"/>
        <v>141.69630369630369</v>
      </c>
    </row>
    <row r="21" spans="1:5" ht="15" thickBot="1" x14ac:dyDescent="0.35">
      <c r="A21" s="48"/>
      <c r="B21" s="49"/>
      <c r="C21" s="49"/>
      <c r="D21" s="49"/>
      <c r="E21" s="49"/>
    </row>
    <row r="22" spans="1:5" ht="15" thickBot="1" x14ac:dyDescent="0.35">
      <c r="A22" s="41" t="s">
        <v>160</v>
      </c>
      <c r="B22" s="43">
        <v>100</v>
      </c>
      <c r="C22" s="43">
        <f>C20*B22/100</f>
        <v>93.219481340923465</v>
      </c>
      <c r="D22" s="43">
        <f t="shared" ref="D22:E22" si="1">D20*C22/100</f>
        <v>76.925819877292412</v>
      </c>
      <c r="E22" s="43">
        <f t="shared" si="1"/>
        <v>109.00104335419981</v>
      </c>
    </row>
    <row r="23" spans="1:5" ht="26.4" customHeight="1" x14ac:dyDescent="0.3">
      <c r="A23" s="50" t="s">
        <v>161</v>
      </c>
      <c r="B23" s="47">
        <v>100</v>
      </c>
      <c r="C23" s="47">
        <f>C22-K$15</f>
        <v>92.512185420389628</v>
      </c>
      <c r="D23" s="47">
        <f>D22-2*K$15</f>
        <v>75.511228036224736</v>
      </c>
      <c r="E23" s="47">
        <f>E22-3*K$15</f>
        <v>106.87915559259828</v>
      </c>
    </row>
    <row r="24" spans="1:5" ht="15" thickBot="1" x14ac:dyDescent="0.35">
      <c r="A24" s="51"/>
      <c r="B24" s="49"/>
      <c r="C24" s="49"/>
      <c r="D24" s="49"/>
      <c r="E24" s="49"/>
    </row>
    <row r="25" spans="1:5" x14ac:dyDescent="0.3">
      <c r="A25" s="46" t="s">
        <v>125</v>
      </c>
      <c r="B25" s="46">
        <f>B23/K$16*100</f>
        <v>106.69438756428534</v>
      </c>
      <c r="C25" s="46">
        <f>C23/K16*100</f>
        <v>98.70530965662077</v>
      </c>
      <c r="D25" s="46">
        <f>D23/K16*100</f>
        <v>80.566242295520908</v>
      </c>
      <c r="E25" s="52">
        <f>E23/K16*100</f>
        <v>114.03406049340235</v>
      </c>
    </row>
    <row r="26" spans="1:5" ht="15" thickBot="1" x14ac:dyDescent="0.35">
      <c r="A26" s="48"/>
      <c r="B26" s="48"/>
      <c r="C26" s="48"/>
      <c r="D26" s="48"/>
      <c r="E26" s="53"/>
    </row>
  </sheetData>
  <mergeCells count="22">
    <mergeCell ref="A23:A24"/>
    <mergeCell ref="B23:B24"/>
    <mergeCell ref="C23:C24"/>
    <mergeCell ref="D23:D24"/>
    <mergeCell ref="E23:E24"/>
    <mergeCell ref="A25:A26"/>
    <mergeCell ref="B25:B26"/>
    <mergeCell ref="C25:C26"/>
    <mergeCell ref="D25:D26"/>
    <mergeCell ref="E25:E26"/>
    <mergeCell ref="G16:J16"/>
    <mergeCell ref="A20:A21"/>
    <mergeCell ref="B20:B21"/>
    <mergeCell ref="C20:C21"/>
    <mergeCell ref="D20:D21"/>
    <mergeCell ref="E20:E21"/>
    <mergeCell ref="A4:F4"/>
    <mergeCell ref="B5:F5"/>
    <mergeCell ref="A12:E12"/>
    <mergeCell ref="G13:J13"/>
    <mergeCell ref="G14:J14"/>
    <mergeCell ref="G15:J1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7818C-D9CA-4B20-9AED-0575B54AF684}">
  <dimension ref="A2:M76"/>
  <sheetViews>
    <sheetView workbookViewId="0">
      <selection activeCell="G16" sqref="G16"/>
    </sheetView>
  </sheetViews>
  <sheetFormatPr defaultRowHeight="14.4" x14ac:dyDescent="0.3"/>
  <cols>
    <col min="3" max="3" width="12.21875" bestFit="1" customWidth="1"/>
    <col min="4" max="4" width="12" bestFit="1" customWidth="1"/>
    <col min="5" max="5" width="17.44140625" bestFit="1" customWidth="1"/>
    <col min="6" max="6" width="12" bestFit="1" customWidth="1"/>
    <col min="9" max="9" width="10.77734375" bestFit="1" customWidth="1"/>
    <col min="13" max="13" width="14.5546875" bestFit="1" customWidth="1"/>
  </cols>
  <sheetData>
    <row r="2" spans="1:13" x14ac:dyDescent="0.3">
      <c r="B2" s="24" t="s">
        <v>155</v>
      </c>
      <c r="C2" s="24"/>
      <c r="D2" s="24"/>
      <c r="E2" s="24"/>
      <c r="F2" s="24"/>
      <c r="G2" s="24"/>
      <c r="H2" s="24"/>
      <c r="I2" s="24"/>
      <c r="J2" s="24"/>
    </row>
    <row r="3" spans="1:13" x14ac:dyDescent="0.3">
      <c r="B3" s="24"/>
      <c r="C3" s="24"/>
      <c r="D3" s="24"/>
      <c r="E3" s="24"/>
      <c r="F3" s="24"/>
      <c r="G3" s="24"/>
      <c r="H3" s="24"/>
      <c r="I3" s="24"/>
      <c r="J3" s="24"/>
    </row>
    <row r="5" spans="1:13" x14ac:dyDescent="0.3">
      <c r="A5" s="4" t="s">
        <v>0</v>
      </c>
      <c r="B5" s="4" t="s">
        <v>156</v>
      </c>
      <c r="C5" s="4" t="s">
        <v>157</v>
      </c>
      <c r="D5" s="4" t="s">
        <v>158</v>
      </c>
      <c r="E5" s="4" t="s">
        <v>159</v>
      </c>
      <c r="F5" s="4" t="s">
        <v>120</v>
      </c>
      <c r="I5" s="10" t="s">
        <v>141</v>
      </c>
      <c r="J5" s="10">
        <v>2002</v>
      </c>
      <c r="K5" s="10">
        <v>2003</v>
      </c>
      <c r="L5" s="10">
        <v>2004</v>
      </c>
      <c r="M5" s="10" t="s">
        <v>125</v>
      </c>
    </row>
    <row r="6" spans="1:13" x14ac:dyDescent="0.3">
      <c r="A6" s="18">
        <v>2002</v>
      </c>
      <c r="B6" s="2" t="s">
        <v>142</v>
      </c>
      <c r="C6" s="2">
        <v>90</v>
      </c>
      <c r="D6" s="2"/>
      <c r="E6" s="2"/>
      <c r="F6" s="2"/>
      <c r="I6" s="10" t="s">
        <v>142</v>
      </c>
      <c r="K6">
        <v>130.43478260869566</v>
      </c>
      <c r="L6">
        <v>138.8742766964755</v>
      </c>
      <c r="M6" s="10">
        <f>AVERAGE(K6:L6)</f>
        <v>134.65452965258558</v>
      </c>
    </row>
    <row r="7" spans="1:13" x14ac:dyDescent="0.3">
      <c r="A7" s="18"/>
      <c r="B7" s="2"/>
      <c r="C7" s="2"/>
      <c r="D7" s="2"/>
      <c r="E7" s="2"/>
      <c r="F7" s="2"/>
      <c r="I7" s="10" t="s">
        <v>143</v>
      </c>
      <c r="K7">
        <v>115.89799240368963</v>
      </c>
      <c r="L7">
        <v>116.98113207547169</v>
      </c>
      <c r="M7" s="10">
        <f t="shared" ref="M7:M11" si="0">AVERAGE(K7:L7)</f>
        <v>116.43956223958065</v>
      </c>
    </row>
    <row r="8" spans="1:13" x14ac:dyDescent="0.3">
      <c r="A8" s="18"/>
      <c r="B8" s="2" t="s">
        <v>143</v>
      </c>
      <c r="C8" s="2">
        <v>85</v>
      </c>
      <c r="D8" s="2"/>
      <c r="E8" s="2"/>
      <c r="F8" s="2"/>
      <c r="I8" s="10" t="s">
        <v>144</v>
      </c>
      <c r="K8">
        <v>96.469310157523068</v>
      </c>
      <c r="L8">
        <v>97.652582159624416</v>
      </c>
      <c r="M8" s="10">
        <f t="shared" si="0"/>
        <v>97.060946158573742</v>
      </c>
    </row>
    <row r="9" spans="1:13" x14ac:dyDescent="0.3">
      <c r="A9" s="18"/>
      <c r="B9" s="2"/>
      <c r="C9" s="2"/>
      <c r="D9" s="2"/>
      <c r="E9" s="2"/>
      <c r="F9" s="2"/>
      <c r="I9" s="10" t="s">
        <v>145</v>
      </c>
      <c r="K9">
        <v>80.737927292457954</v>
      </c>
      <c r="L9">
        <v>82.200311364815775</v>
      </c>
      <c r="M9" s="10">
        <f t="shared" si="0"/>
        <v>81.469119328636864</v>
      </c>
    </row>
    <row r="10" spans="1:13" x14ac:dyDescent="0.3">
      <c r="A10" s="18"/>
      <c r="B10" s="2" t="s">
        <v>144</v>
      </c>
      <c r="C10" s="2">
        <v>70</v>
      </c>
      <c r="D10" s="2"/>
      <c r="E10" s="2"/>
      <c r="F10" s="2"/>
      <c r="I10" s="10" t="s">
        <v>146</v>
      </c>
      <c r="K10">
        <v>71.235833783054517</v>
      </c>
      <c r="L10">
        <v>72.124352331606218</v>
      </c>
      <c r="M10" s="10">
        <f t="shared" si="0"/>
        <v>71.680093057330367</v>
      </c>
    </row>
    <row r="11" spans="1:13" x14ac:dyDescent="0.3">
      <c r="A11" s="18"/>
      <c r="B11" s="2"/>
      <c r="C11" s="2"/>
      <c r="D11" s="2"/>
      <c r="E11" s="2"/>
      <c r="F11" s="2"/>
      <c r="I11" s="10" t="s">
        <v>147</v>
      </c>
      <c r="K11">
        <v>60.710441334768575</v>
      </c>
      <c r="L11">
        <v>49.638055842812818</v>
      </c>
      <c r="M11" s="10">
        <f t="shared" si="0"/>
        <v>55.174248588790697</v>
      </c>
    </row>
    <row r="12" spans="1:13" x14ac:dyDescent="0.3">
      <c r="A12" s="18"/>
      <c r="B12" s="2" t="s">
        <v>145</v>
      </c>
      <c r="C12" s="2">
        <v>60</v>
      </c>
      <c r="D12" s="2"/>
      <c r="E12" s="2"/>
      <c r="F12" s="2"/>
      <c r="I12" s="10" t="s">
        <v>148</v>
      </c>
      <c r="J12">
        <v>39.867109634551497</v>
      </c>
      <c r="K12">
        <v>38.502673796791449</v>
      </c>
      <c r="M12" s="10">
        <f>AVERAGE(J12:K12)</f>
        <v>39.184891715671469</v>
      </c>
    </row>
    <row r="13" spans="1:13" x14ac:dyDescent="0.3">
      <c r="A13" s="18"/>
      <c r="B13" s="2"/>
      <c r="C13" s="2"/>
      <c r="D13" s="2"/>
      <c r="E13" s="2"/>
      <c r="F13" s="2"/>
      <c r="I13" s="10" t="s">
        <v>149</v>
      </c>
      <c r="J13">
        <v>52.747252747252737</v>
      </c>
      <c r="K13">
        <v>54.777070063694268</v>
      </c>
      <c r="M13" s="10">
        <f t="shared" ref="M13:M17" si="1">AVERAGE(J13:K13)</f>
        <v>53.762161405473506</v>
      </c>
    </row>
    <row r="14" spans="1:13" x14ac:dyDescent="0.3">
      <c r="A14" s="18"/>
      <c r="B14" s="2" t="s">
        <v>146</v>
      </c>
      <c r="C14" s="2">
        <v>55</v>
      </c>
      <c r="D14" s="2"/>
      <c r="E14" s="2"/>
      <c r="F14" s="2"/>
      <c r="I14" s="10" t="s">
        <v>150</v>
      </c>
      <c r="J14">
        <v>91.903719912472653</v>
      </c>
      <c r="K14">
        <v>82.452431289640586</v>
      </c>
      <c r="M14" s="10">
        <f t="shared" si="1"/>
        <v>87.178075601056619</v>
      </c>
    </row>
    <row r="15" spans="1:13" x14ac:dyDescent="0.3">
      <c r="A15" s="18"/>
      <c r="B15" s="2"/>
      <c r="C15" s="2"/>
      <c r="D15" s="2"/>
      <c r="E15" s="2"/>
      <c r="F15" s="2"/>
      <c r="I15" s="10" t="s">
        <v>151</v>
      </c>
      <c r="J15">
        <v>157.03380588876774</v>
      </c>
      <c r="K15">
        <v>160.42105263157899</v>
      </c>
      <c r="M15" s="11">
        <f t="shared" si="1"/>
        <v>158.72742926017338</v>
      </c>
    </row>
    <row r="16" spans="1:13" x14ac:dyDescent="0.3">
      <c r="A16" s="18"/>
      <c r="B16" s="2" t="s">
        <v>147</v>
      </c>
      <c r="C16" s="2">
        <v>45</v>
      </c>
      <c r="D16" s="2"/>
      <c r="E16" s="2"/>
      <c r="F16" s="2"/>
      <c r="I16" s="10" t="s">
        <v>152</v>
      </c>
      <c r="J16">
        <v>150.32679738562092</v>
      </c>
      <c r="K16">
        <v>148.50550603041427</v>
      </c>
      <c r="M16" s="10">
        <f t="shared" si="1"/>
        <v>149.41615170801759</v>
      </c>
    </row>
    <row r="17" spans="1:13" x14ac:dyDescent="0.3">
      <c r="A17" s="18"/>
      <c r="B17" s="2"/>
      <c r="C17" s="2"/>
      <c r="D17" s="2">
        <f>AVERAGE(C6:C28)</f>
        <v>74.833333333333329</v>
      </c>
      <c r="E17" s="2"/>
      <c r="F17" s="2"/>
      <c r="I17" s="10" t="s">
        <v>153</v>
      </c>
      <c r="J17">
        <v>154.08052230685524</v>
      </c>
      <c r="K17">
        <v>151.33998949027853</v>
      </c>
      <c r="M17" s="10">
        <f t="shared" si="1"/>
        <v>152.71025589856688</v>
      </c>
    </row>
    <row r="18" spans="1:13" x14ac:dyDescent="0.3">
      <c r="A18" s="18"/>
      <c r="B18" s="2" t="s">
        <v>148</v>
      </c>
      <c r="C18" s="2">
        <v>30</v>
      </c>
      <c r="D18" s="2"/>
      <c r="E18" s="2">
        <f>AVERAGE(D17:D19)</f>
        <v>75.25</v>
      </c>
      <c r="F18" s="2">
        <f>(C18/E18)*100</f>
        <v>39.867109634551497</v>
      </c>
    </row>
    <row r="19" spans="1:13" x14ac:dyDescent="0.3">
      <c r="A19" s="18"/>
      <c r="B19" s="2"/>
      <c r="C19" s="2"/>
      <c r="D19" s="2">
        <f>AVERAGE(C8:C30)</f>
        <v>75.666666666666671</v>
      </c>
      <c r="E19" s="2"/>
      <c r="F19" s="2"/>
    </row>
    <row r="20" spans="1:13" x14ac:dyDescent="0.3">
      <c r="A20" s="18"/>
      <c r="B20" s="2" t="s">
        <v>149</v>
      </c>
      <c r="C20" s="2">
        <v>40</v>
      </c>
      <c r="D20" s="2"/>
      <c r="E20" s="2">
        <f t="shared" ref="E20:E64" si="2">AVERAGE(D19:D21)</f>
        <v>75.833333333333343</v>
      </c>
      <c r="F20" s="2">
        <f t="shared" ref="F20:F64" si="3">(C20/E20)*100</f>
        <v>52.747252747252737</v>
      </c>
    </row>
    <row r="21" spans="1:13" x14ac:dyDescent="0.3">
      <c r="A21" s="18"/>
      <c r="B21" s="2"/>
      <c r="C21" s="2"/>
      <c r="D21" s="2">
        <f>AVERAGE(C10:C32)</f>
        <v>76</v>
      </c>
      <c r="E21" s="2"/>
      <c r="F21" s="2"/>
    </row>
    <row r="22" spans="1:13" x14ac:dyDescent="0.3">
      <c r="A22" s="18"/>
      <c r="B22" s="2" t="s">
        <v>150</v>
      </c>
      <c r="C22" s="2">
        <v>70</v>
      </c>
      <c r="D22" s="2"/>
      <c r="E22" s="2">
        <f t="shared" si="2"/>
        <v>76.166666666666657</v>
      </c>
      <c r="F22" s="2">
        <f t="shared" si="3"/>
        <v>91.903719912472653</v>
      </c>
    </row>
    <row r="23" spans="1:13" x14ac:dyDescent="0.3">
      <c r="A23" s="18"/>
      <c r="B23" s="2"/>
      <c r="C23" s="2"/>
      <c r="D23" s="2">
        <f>AVERAGE(C12:C34)</f>
        <v>76.333333333333329</v>
      </c>
      <c r="E23" s="2"/>
      <c r="F23" s="2"/>
    </row>
    <row r="24" spans="1:13" x14ac:dyDescent="0.3">
      <c r="A24" s="18"/>
      <c r="B24" s="2" t="s">
        <v>151</v>
      </c>
      <c r="C24" s="2">
        <v>120</v>
      </c>
      <c r="D24" s="2"/>
      <c r="E24" s="2">
        <f t="shared" si="2"/>
        <v>76.416666666666657</v>
      </c>
      <c r="F24" s="2">
        <f t="shared" si="3"/>
        <v>157.03380588876774</v>
      </c>
    </row>
    <row r="25" spans="1:13" x14ac:dyDescent="0.3">
      <c r="A25" s="18"/>
      <c r="B25" s="2"/>
      <c r="C25" s="2"/>
      <c r="D25" s="2">
        <f>AVERAGE(C14:C36)</f>
        <v>76.5</v>
      </c>
      <c r="E25" s="2"/>
      <c r="F25" s="2"/>
    </row>
    <row r="26" spans="1:13" x14ac:dyDescent="0.3">
      <c r="A26" s="18"/>
      <c r="B26" s="2" t="s">
        <v>152</v>
      </c>
      <c r="C26" s="2">
        <v>115</v>
      </c>
      <c r="D26" s="2"/>
      <c r="E26" s="2">
        <f t="shared" si="2"/>
        <v>76.5</v>
      </c>
      <c r="F26" s="2">
        <f t="shared" si="3"/>
        <v>150.32679738562092</v>
      </c>
    </row>
    <row r="27" spans="1:13" x14ac:dyDescent="0.3">
      <c r="A27" s="18"/>
      <c r="B27" s="2"/>
      <c r="C27" s="2"/>
      <c r="D27" s="2">
        <f>AVERAGE(C16:C38)</f>
        <v>76.5</v>
      </c>
      <c r="E27" s="2"/>
      <c r="F27" s="2"/>
    </row>
    <row r="28" spans="1:13" x14ac:dyDescent="0.3">
      <c r="A28" s="18"/>
      <c r="B28" s="2" t="s">
        <v>153</v>
      </c>
      <c r="C28" s="2">
        <v>118</v>
      </c>
      <c r="D28" s="2"/>
      <c r="E28" s="2">
        <f t="shared" si="2"/>
        <v>76.583333333333343</v>
      </c>
      <c r="F28" s="2">
        <f t="shared" si="3"/>
        <v>154.08052230685524</v>
      </c>
    </row>
    <row r="29" spans="1:13" x14ac:dyDescent="0.3">
      <c r="A29" s="2"/>
      <c r="B29" s="2"/>
      <c r="C29" s="2"/>
      <c r="D29" s="2">
        <f>AVERAGE(C18:C40)</f>
        <v>76.666666666666671</v>
      </c>
      <c r="E29" s="2"/>
      <c r="F29" s="2"/>
    </row>
    <row r="30" spans="1:13" x14ac:dyDescent="0.3">
      <c r="A30" s="18">
        <v>2003</v>
      </c>
      <c r="B30" s="2" t="s">
        <v>142</v>
      </c>
      <c r="C30" s="2">
        <v>100</v>
      </c>
      <c r="D30" s="2"/>
      <c r="E30" s="2">
        <f t="shared" si="2"/>
        <v>76.666666666666671</v>
      </c>
      <c r="F30" s="2">
        <f t="shared" si="3"/>
        <v>130.43478260869566</v>
      </c>
    </row>
    <row r="31" spans="1:13" x14ac:dyDescent="0.3">
      <c r="A31" s="18"/>
      <c r="B31" s="2"/>
      <c r="C31" s="2"/>
      <c r="D31" s="2">
        <f>AVERAGE(C20:C42)</f>
        <v>76.666666666666671</v>
      </c>
      <c r="E31" s="2"/>
      <c r="F31" s="2"/>
    </row>
    <row r="32" spans="1:13" x14ac:dyDescent="0.3">
      <c r="A32" s="18"/>
      <c r="B32" s="2" t="s">
        <v>143</v>
      </c>
      <c r="C32" s="2">
        <v>89</v>
      </c>
      <c r="D32" s="2"/>
      <c r="E32" s="2">
        <f t="shared" si="2"/>
        <v>76.791666666666671</v>
      </c>
      <c r="F32" s="2">
        <f t="shared" si="3"/>
        <v>115.89799240368963</v>
      </c>
    </row>
    <row r="33" spans="1:6" x14ac:dyDescent="0.3">
      <c r="A33" s="18"/>
      <c r="B33" s="2"/>
      <c r="C33" s="2"/>
      <c r="D33" s="2">
        <f>AVERAGE(C22:C44)</f>
        <v>76.916666666666671</v>
      </c>
      <c r="E33" s="2"/>
      <c r="F33" s="2"/>
    </row>
    <row r="34" spans="1:6" x14ac:dyDescent="0.3">
      <c r="A34" s="18"/>
      <c r="B34" s="2" t="s">
        <v>144</v>
      </c>
      <c r="C34" s="2">
        <v>74</v>
      </c>
      <c r="D34" s="2"/>
      <c r="E34" s="2">
        <f t="shared" si="2"/>
        <v>76.708333333333343</v>
      </c>
      <c r="F34" s="2">
        <f t="shared" si="3"/>
        <v>96.469310157523068</v>
      </c>
    </row>
    <row r="35" spans="1:6" x14ac:dyDescent="0.3">
      <c r="A35" s="18"/>
      <c r="B35" s="2"/>
      <c r="C35" s="2"/>
      <c r="D35" s="2">
        <f>AVERAGE(C24:C46)</f>
        <v>76.5</v>
      </c>
      <c r="E35" s="2"/>
      <c r="F35" s="2"/>
    </row>
    <row r="36" spans="1:6" x14ac:dyDescent="0.3">
      <c r="A36" s="18"/>
      <c r="B36" s="2" t="s">
        <v>145</v>
      </c>
      <c r="C36" s="2">
        <v>62</v>
      </c>
      <c r="D36" s="2"/>
      <c r="E36" s="2">
        <f t="shared" si="2"/>
        <v>76.791666666666657</v>
      </c>
      <c r="F36" s="2">
        <f t="shared" si="3"/>
        <v>80.737927292457954</v>
      </c>
    </row>
    <row r="37" spans="1:6" x14ac:dyDescent="0.3">
      <c r="A37" s="18"/>
      <c r="B37" s="2"/>
      <c r="C37" s="2"/>
      <c r="D37" s="2">
        <f>AVERAGE(C26:C48)</f>
        <v>77.083333333333329</v>
      </c>
      <c r="E37" s="2"/>
      <c r="F37" s="2"/>
    </row>
    <row r="38" spans="1:6" x14ac:dyDescent="0.3">
      <c r="A38" s="18"/>
      <c r="B38" s="2" t="s">
        <v>146</v>
      </c>
      <c r="C38" s="2">
        <v>55</v>
      </c>
      <c r="D38" s="2"/>
      <c r="E38" s="2">
        <f t="shared" si="2"/>
        <v>77.208333333333329</v>
      </c>
      <c r="F38" s="2">
        <f t="shared" si="3"/>
        <v>71.235833783054517</v>
      </c>
    </row>
    <row r="39" spans="1:6" x14ac:dyDescent="0.3">
      <c r="A39" s="18"/>
      <c r="B39" s="2"/>
      <c r="C39" s="2"/>
      <c r="D39" s="2">
        <f>AVERAGE(C28:C50)</f>
        <v>77.333333333333329</v>
      </c>
      <c r="E39" s="2"/>
      <c r="F39" s="2"/>
    </row>
    <row r="40" spans="1:6" x14ac:dyDescent="0.3">
      <c r="A40" s="18"/>
      <c r="B40" s="2" t="s">
        <v>147</v>
      </c>
      <c r="C40" s="2">
        <v>47</v>
      </c>
      <c r="D40" s="2"/>
      <c r="E40" s="2">
        <f t="shared" si="2"/>
        <v>77.416666666666657</v>
      </c>
      <c r="F40" s="2">
        <f t="shared" si="3"/>
        <v>60.710441334768575</v>
      </c>
    </row>
    <row r="41" spans="1:6" x14ac:dyDescent="0.3">
      <c r="A41" s="18"/>
      <c r="B41" s="2"/>
      <c r="C41" s="2"/>
      <c r="D41" s="2">
        <f>AVERAGE(C30:C52)</f>
        <v>77.5</v>
      </c>
      <c r="E41" s="2"/>
      <c r="F41" s="2"/>
    </row>
    <row r="42" spans="1:6" x14ac:dyDescent="0.3">
      <c r="A42" s="18"/>
      <c r="B42" s="2" t="s">
        <v>148</v>
      </c>
      <c r="C42" s="2">
        <v>30</v>
      </c>
      <c r="D42" s="2"/>
      <c r="E42" s="2">
        <f t="shared" si="2"/>
        <v>77.916666666666657</v>
      </c>
      <c r="F42" s="2">
        <f t="shared" si="3"/>
        <v>38.502673796791449</v>
      </c>
    </row>
    <row r="43" spans="1:6" x14ac:dyDescent="0.3">
      <c r="A43" s="18"/>
      <c r="B43" s="2"/>
      <c r="C43" s="2"/>
      <c r="D43" s="2">
        <f>AVERAGE(C32:C54)</f>
        <v>78.333333333333329</v>
      </c>
      <c r="E43" s="2"/>
      <c r="F43" s="2"/>
    </row>
    <row r="44" spans="1:6" x14ac:dyDescent="0.3">
      <c r="A44" s="18"/>
      <c r="B44" s="2" t="s">
        <v>149</v>
      </c>
      <c r="C44" s="2">
        <v>43</v>
      </c>
      <c r="D44" s="2"/>
      <c r="E44" s="2">
        <f t="shared" si="2"/>
        <v>78.5</v>
      </c>
      <c r="F44" s="2">
        <f t="shared" si="3"/>
        <v>54.777070063694268</v>
      </c>
    </row>
    <row r="45" spans="1:6" x14ac:dyDescent="0.3">
      <c r="A45" s="18"/>
      <c r="B45" s="2"/>
      <c r="C45" s="2"/>
      <c r="D45" s="2">
        <f>AVERAGE(C34:C56)</f>
        <v>78.666666666666671</v>
      </c>
      <c r="E45" s="2"/>
      <c r="F45" s="2"/>
    </row>
    <row r="46" spans="1:6" x14ac:dyDescent="0.3">
      <c r="A46" s="18"/>
      <c r="B46" s="2" t="s">
        <v>150</v>
      </c>
      <c r="C46" s="2">
        <v>65</v>
      </c>
      <c r="D46" s="2"/>
      <c r="E46" s="2">
        <f t="shared" si="2"/>
        <v>78.833333333333343</v>
      </c>
      <c r="F46" s="2">
        <f t="shared" si="3"/>
        <v>82.452431289640586</v>
      </c>
    </row>
    <row r="47" spans="1:6" x14ac:dyDescent="0.3">
      <c r="A47" s="18"/>
      <c r="B47" s="2"/>
      <c r="C47" s="2"/>
      <c r="D47" s="2">
        <f>AVERAGE(C36:C58)</f>
        <v>79</v>
      </c>
      <c r="E47" s="2"/>
      <c r="F47" s="2"/>
    </row>
    <row r="48" spans="1:6" x14ac:dyDescent="0.3">
      <c r="A48" s="18"/>
      <c r="B48" s="2" t="s">
        <v>151</v>
      </c>
      <c r="C48" s="2">
        <v>127</v>
      </c>
      <c r="D48" s="2"/>
      <c r="E48" s="2">
        <f t="shared" si="2"/>
        <v>79.166666666666657</v>
      </c>
      <c r="F48" s="2">
        <f t="shared" si="3"/>
        <v>160.42105263157899</v>
      </c>
    </row>
    <row r="49" spans="1:6" x14ac:dyDescent="0.3">
      <c r="A49" s="18"/>
      <c r="B49" s="2"/>
      <c r="C49" s="2"/>
      <c r="D49" s="2">
        <f>AVERAGE(C38:C60)</f>
        <v>79.333333333333329</v>
      </c>
      <c r="E49" s="2"/>
      <c r="F49" s="2"/>
    </row>
    <row r="50" spans="1:6" x14ac:dyDescent="0.3">
      <c r="A50" s="18"/>
      <c r="B50" s="2" t="s">
        <v>152</v>
      </c>
      <c r="C50" s="2">
        <v>118</v>
      </c>
      <c r="D50" s="2"/>
      <c r="E50" s="2">
        <f t="shared" si="2"/>
        <v>79.458333333333329</v>
      </c>
      <c r="F50" s="2">
        <f t="shared" si="3"/>
        <v>148.50550603041427</v>
      </c>
    </row>
    <row r="51" spans="1:6" x14ac:dyDescent="0.3">
      <c r="A51" s="18"/>
      <c r="B51" s="2"/>
      <c r="C51" s="2"/>
      <c r="D51" s="2">
        <f>AVERAGE(C40:C62)</f>
        <v>79.583333333333329</v>
      </c>
      <c r="E51" s="2"/>
      <c r="F51" s="2"/>
    </row>
    <row r="52" spans="1:6" x14ac:dyDescent="0.3">
      <c r="A52" s="18"/>
      <c r="B52" s="2" t="s">
        <v>153</v>
      </c>
      <c r="C52" s="2">
        <v>120</v>
      </c>
      <c r="D52" s="2"/>
      <c r="E52" s="2">
        <f t="shared" si="2"/>
        <v>79.291666666666657</v>
      </c>
      <c r="F52" s="2">
        <f t="shared" si="3"/>
        <v>151.33998949027853</v>
      </c>
    </row>
    <row r="53" spans="1:6" x14ac:dyDescent="0.3">
      <c r="A53" s="2"/>
      <c r="B53" s="2"/>
      <c r="C53" s="2"/>
      <c r="D53" s="2">
        <f>AVERAGE(C42:C64)</f>
        <v>79</v>
      </c>
      <c r="E53" s="2"/>
      <c r="F53" s="2"/>
    </row>
    <row r="54" spans="1:6" x14ac:dyDescent="0.3">
      <c r="A54" s="18">
        <v>2004</v>
      </c>
      <c r="B54" s="2" t="s">
        <v>142</v>
      </c>
      <c r="C54" s="2">
        <v>110</v>
      </c>
      <c r="D54" s="2"/>
      <c r="E54" s="2">
        <f t="shared" si="2"/>
        <v>79.208333333333343</v>
      </c>
      <c r="F54" s="2">
        <f t="shared" si="3"/>
        <v>138.8742766964755</v>
      </c>
    </row>
    <row r="55" spans="1:6" x14ac:dyDescent="0.3">
      <c r="A55" s="18"/>
      <c r="B55" s="2"/>
      <c r="C55" s="2"/>
      <c r="D55" s="2">
        <f>AVERAGE(C44:C66)</f>
        <v>79.416666666666671</v>
      </c>
      <c r="E55" s="2"/>
      <c r="F55" s="2"/>
    </row>
    <row r="56" spans="1:6" x14ac:dyDescent="0.3">
      <c r="A56" s="18"/>
      <c r="B56" s="2" t="s">
        <v>143</v>
      </c>
      <c r="C56" s="2">
        <v>93</v>
      </c>
      <c r="D56" s="2"/>
      <c r="E56" s="2">
        <f t="shared" si="2"/>
        <v>79.5</v>
      </c>
      <c r="F56" s="2">
        <f t="shared" si="3"/>
        <v>116.98113207547169</v>
      </c>
    </row>
    <row r="57" spans="1:6" x14ac:dyDescent="0.3">
      <c r="A57" s="18"/>
      <c r="B57" s="2"/>
      <c r="C57" s="2"/>
      <c r="D57" s="2">
        <f>AVERAGE(C46:C68)</f>
        <v>79.583333333333329</v>
      </c>
      <c r="E57" s="2"/>
      <c r="F57" s="2"/>
    </row>
    <row r="58" spans="1:6" x14ac:dyDescent="0.3">
      <c r="A58" s="18"/>
      <c r="B58" s="2" t="s">
        <v>144</v>
      </c>
      <c r="C58" s="2">
        <v>78</v>
      </c>
      <c r="D58" s="2"/>
      <c r="E58" s="2">
        <f t="shared" si="2"/>
        <v>79.875</v>
      </c>
      <c r="F58" s="2">
        <f t="shared" si="3"/>
        <v>97.652582159624416</v>
      </c>
    </row>
    <row r="59" spans="1:6" x14ac:dyDescent="0.3">
      <c r="A59" s="18"/>
      <c r="B59" s="2"/>
      <c r="C59" s="2"/>
      <c r="D59" s="2">
        <f>AVERAGE(C48:C70)</f>
        <v>80.166666666666671</v>
      </c>
      <c r="E59" s="2"/>
      <c r="F59" s="2"/>
    </row>
    <row r="60" spans="1:6" x14ac:dyDescent="0.3">
      <c r="A60" s="18"/>
      <c r="B60" s="2" t="s">
        <v>145</v>
      </c>
      <c r="C60" s="2">
        <v>66</v>
      </c>
      <c r="D60" s="2"/>
      <c r="E60" s="2">
        <f t="shared" si="2"/>
        <v>80.291666666666671</v>
      </c>
      <c r="F60" s="2">
        <f t="shared" si="3"/>
        <v>82.200311364815775</v>
      </c>
    </row>
    <row r="61" spans="1:6" x14ac:dyDescent="0.3">
      <c r="A61" s="18"/>
      <c r="B61" s="2"/>
      <c r="C61" s="2"/>
      <c r="D61" s="2">
        <f>AVERAGE(C50:C72)</f>
        <v>80.416666666666671</v>
      </c>
      <c r="E61" s="2"/>
      <c r="F61" s="2"/>
    </row>
    <row r="62" spans="1:6" x14ac:dyDescent="0.3">
      <c r="A62" s="18"/>
      <c r="B62" s="2" t="s">
        <v>146</v>
      </c>
      <c r="C62" s="2">
        <v>58</v>
      </c>
      <c r="D62" s="2"/>
      <c r="E62" s="2">
        <f t="shared" si="2"/>
        <v>80.416666666666671</v>
      </c>
      <c r="F62" s="2">
        <f t="shared" si="3"/>
        <v>72.124352331606218</v>
      </c>
    </row>
    <row r="63" spans="1:6" x14ac:dyDescent="0.3">
      <c r="A63" s="18"/>
      <c r="B63" s="2"/>
      <c r="C63" s="2"/>
      <c r="D63" s="2">
        <f>AVERAGE(C52:C74)</f>
        <v>80.416666666666671</v>
      </c>
      <c r="E63" s="2"/>
      <c r="F63" s="2"/>
    </row>
    <row r="64" spans="1:6" x14ac:dyDescent="0.3">
      <c r="A64" s="18"/>
      <c r="B64" s="2" t="s">
        <v>147</v>
      </c>
      <c r="C64" s="2">
        <v>40</v>
      </c>
      <c r="D64" s="2"/>
      <c r="E64" s="2">
        <f t="shared" si="2"/>
        <v>80.583333333333343</v>
      </c>
      <c r="F64" s="2">
        <f t="shared" si="3"/>
        <v>49.638055842812818</v>
      </c>
    </row>
    <row r="65" spans="1:6" x14ac:dyDescent="0.3">
      <c r="A65" s="18"/>
      <c r="B65" s="2"/>
      <c r="C65" s="2"/>
      <c r="D65" s="2">
        <f>AVERAGE(C54:C76)</f>
        <v>80.75</v>
      </c>
      <c r="E65" s="2"/>
      <c r="F65" s="2"/>
    </row>
    <row r="66" spans="1:6" x14ac:dyDescent="0.3">
      <c r="A66" s="18"/>
      <c r="B66" s="2" t="s">
        <v>148</v>
      </c>
      <c r="C66" s="2">
        <v>35</v>
      </c>
      <c r="D66" s="2"/>
      <c r="E66" s="2"/>
      <c r="F66" s="2"/>
    </row>
    <row r="67" spans="1:6" x14ac:dyDescent="0.3">
      <c r="A67" s="18"/>
      <c r="B67" s="2"/>
      <c r="C67" s="2"/>
      <c r="D67" s="2"/>
      <c r="E67" s="2"/>
      <c r="F67" s="2"/>
    </row>
    <row r="68" spans="1:6" x14ac:dyDescent="0.3">
      <c r="A68" s="18"/>
      <c r="B68" s="2" t="s">
        <v>149</v>
      </c>
      <c r="C68" s="2">
        <v>45</v>
      </c>
      <c r="D68" s="2"/>
      <c r="E68" s="2"/>
      <c r="F68" s="2"/>
    </row>
    <row r="69" spans="1:6" x14ac:dyDescent="0.3">
      <c r="A69" s="18"/>
      <c r="B69" s="2"/>
      <c r="C69" s="2"/>
      <c r="D69" s="2"/>
      <c r="E69" s="2"/>
      <c r="F69" s="2"/>
    </row>
    <row r="70" spans="1:6" x14ac:dyDescent="0.3">
      <c r="A70" s="18"/>
      <c r="B70" s="2" t="s">
        <v>150</v>
      </c>
      <c r="C70" s="2">
        <v>72</v>
      </c>
      <c r="D70" s="2"/>
      <c r="E70" s="2"/>
      <c r="F70" s="2"/>
    </row>
    <row r="71" spans="1:6" x14ac:dyDescent="0.3">
      <c r="A71" s="18"/>
      <c r="B71" s="2"/>
      <c r="C71" s="2"/>
      <c r="D71" s="2"/>
      <c r="E71" s="2"/>
      <c r="F71" s="2"/>
    </row>
    <row r="72" spans="1:6" x14ac:dyDescent="0.3">
      <c r="A72" s="18"/>
      <c r="B72" s="2" t="s">
        <v>151</v>
      </c>
      <c r="C72" s="2">
        <v>130</v>
      </c>
      <c r="D72" s="2"/>
      <c r="E72" s="2"/>
      <c r="F72" s="2"/>
    </row>
    <row r="73" spans="1:6" x14ac:dyDescent="0.3">
      <c r="A73" s="18"/>
      <c r="B73" s="2"/>
      <c r="C73" s="2"/>
      <c r="D73" s="2"/>
      <c r="E73" s="2"/>
      <c r="F73" s="2"/>
    </row>
    <row r="74" spans="1:6" x14ac:dyDescent="0.3">
      <c r="A74" s="18"/>
      <c r="B74" s="2" t="s">
        <v>152</v>
      </c>
      <c r="C74" s="2">
        <v>118</v>
      </c>
      <c r="D74" s="2"/>
      <c r="E74" s="2"/>
      <c r="F74" s="2"/>
    </row>
    <row r="75" spans="1:6" x14ac:dyDescent="0.3">
      <c r="A75" s="18"/>
      <c r="B75" s="2"/>
      <c r="C75" s="2"/>
      <c r="D75" s="2"/>
      <c r="E75" s="2"/>
      <c r="F75" s="2"/>
    </row>
    <row r="76" spans="1:6" x14ac:dyDescent="0.3">
      <c r="A76" s="18"/>
      <c r="B76" s="2" t="s">
        <v>153</v>
      </c>
      <c r="C76" s="2">
        <v>124</v>
      </c>
      <c r="D76" s="2"/>
      <c r="E76" s="2"/>
      <c r="F76" s="2"/>
    </row>
  </sheetData>
  <mergeCells count="4">
    <mergeCell ref="B2:J3"/>
    <mergeCell ref="A6:A28"/>
    <mergeCell ref="A30:A52"/>
    <mergeCell ref="A54:A76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20079-76B1-4D04-9128-0BD48E2DF4A6}">
  <dimension ref="A2:K30"/>
  <sheetViews>
    <sheetView workbookViewId="0">
      <selection activeCell="N10" sqref="N10"/>
    </sheetView>
  </sheetViews>
  <sheetFormatPr defaultRowHeight="14.4" x14ac:dyDescent="0.3"/>
  <cols>
    <col min="1" max="1" width="17.21875" bestFit="1" customWidth="1"/>
    <col min="2" max="2" width="13.77734375" bestFit="1" customWidth="1"/>
    <col min="3" max="5" width="12" bestFit="1" customWidth="1"/>
  </cols>
  <sheetData>
    <row r="2" spans="1:11" x14ac:dyDescent="0.3">
      <c r="B2" s="24" t="s">
        <v>162</v>
      </c>
      <c r="C2" s="24"/>
      <c r="D2" s="24"/>
      <c r="E2" s="24"/>
      <c r="F2" s="24"/>
      <c r="G2" s="24"/>
      <c r="H2" s="24"/>
      <c r="I2" s="24"/>
    </row>
    <row r="3" spans="1:11" x14ac:dyDescent="0.3">
      <c r="B3" s="24"/>
      <c r="C3" s="24"/>
      <c r="D3" s="24"/>
      <c r="E3" s="24"/>
      <c r="F3" s="24"/>
      <c r="G3" s="24"/>
      <c r="H3" s="24"/>
      <c r="I3" s="24"/>
    </row>
    <row r="4" spans="1:11" s="25" customFormat="1" x14ac:dyDescent="0.3"/>
    <row r="5" spans="1:11" x14ac:dyDescent="0.3">
      <c r="C5" t="s">
        <v>170</v>
      </c>
      <c r="E5" t="s">
        <v>171</v>
      </c>
    </row>
    <row r="6" spans="1:11" x14ac:dyDescent="0.3">
      <c r="A6" s="4" t="s">
        <v>156</v>
      </c>
      <c r="B6" s="4" t="s">
        <v>163</v>
      </c>
      <c r="C6" s="4" t="s">
        <v>164</v>
      </c>
      <c r="D6" s="4" t="s">
        <v>165</v>
      </c>
      <c r="E6" s="4" t="s">
        <v>166</v>
      </c>
    </row>
    <row r="7" spans="1:11" x14ac:dyDescent="0.3">
      <c r="A7" s="12">
        <v>34700</v>
      </c>
      <c r="B7" s="2">
        <v>150.30000000000001</v>
      </c>
      <c r="C7" s="2">
        <v>150.30000000000001</v>
      </c>
      <c r="D7" s="2">
        <v>150.30000000000001</v>
      </c>
      <c r="E7" s="2">
        <v>150.30000000000001</v>
      </c>
      <c r="H7" t="s">
        <v>168</v>
      </c>
    </row>
    <row r="8" spans="1:11" x14ac:dyDescent="0.3">
      <c r="A8" s="12">
        <v>34731</v>
      </c>
      <c r="B8" s="2">
        <v>150.9</v>
      </c>
      <c r="C8" s="2">
        <f>0.3*B8 + (1-0.3)*C7</f>
        <v>150.48000000000002</v>
      </c>
      <c r="D8" s="2">
        <f>0.3*C8 +(1-0.3)*D7</f>
        <v>150.35400000000001</v>
      </c>
      <c r="E8" s="2">
        <f>(2*C8)-D8</f>
        <v>150.60600000000002</v>
      </c>
      <c r="K8" t="s">
        <v>167</v>
      </c>
    </row>
    <row r="9" spans="1:11" x14ac:dyDescent="0.3">
      <c r="A9" s="12">
        <v>34759</v>
      </c>
      <c r="B9" s="2">
        <v>151.4</v>
      </c>
      <c r="C9" s="2">
        <f t="shared" ref="C9:C30" si="0">0.3*B9 + (1-0.3)*C8</f>
        <v>150.75600000000003</v>
      </c>
      <c r="D9" s="2">
        <f t="shared" ref="D9:D30" si="1">0.3*C9 +(1-0.3)*D8</f>
        <v>150.47460000000001</v>
      </c>
      <c r="E9" s="2">
        <f t="shared" ref="E9:E30" si="2">(2*C9)-D9</f>
        <v>151.03740000000005</v>
      </c>
      <c r="H9" t="s">
        <v>169</v>
      </c>
    </row>
    <row r="10" spans="1:11" x14ac:dyDescent="0.3">
      <c r="A10" s="12">
        <v>34790</v>
      </c>
      <c r="B10" s="2">
        <v>151.9</v>
      </c>
      <c r="C10" s="2">
        <f t="shared" si="0"/>
        <v>151.09920000000002</v>
      </c>
      <c r="D10" s="2">
        <f t="shared" si="1"/>
        <v>150.66198000000003</v>
      </c>
      <c r="E10" s="2">
        <f t="shared" si="2"/>
        <v>151.53642000000002</v>
      </c>
    </row>
    <row r="11" spans="1:11" x14ac:dyDescent="0.3">
      <c r="A11" s="12">
        <v>34820</v>
      </c>
      <c r="B11" s="2">
        <v>152.5</v>
      </c>
      <c r="C11" s="2">
        <f t="shared" si="0"/>
        <v>151.51944000000003</v>
      </c>
      <c r="D11" s="2">
        <f t="shared" si="1"/>
        <v>150.91921800000003</v>
      </c>
      <c r="E11" s="2">
        <f t="shared" si="2"/>
        <v>152.11966200000003</v>
      </c>
    </row>
    <row r="12" spans="1:11" x14ac:dyDescent="0.3">
      <c r="A12" s="12">
        <v>34851</v>
      </c>
      <c r="B12" s="2">
        <v>152.5</v>
      </c>
      <c r="C12" s="2">
        <f t="shared" si="0"/>
        <v>151.81360800000002</v>
      </c>
      <c r="D12" s="2">
        <f t="shared" si="1"/>
        <v>151.18753500000003</v>
      </c>
      <c r="E12" s="2">
        <f t="shared" si="2"/>
        <v>152.43968100000001</v>
      </c>
    </row>
    <row r="13" spans="1:11" x14ac:dyDescent="0.3">
      <c r="A13" s="12">
        <v>34881</v>
      </c>
      <c r="B13" s="2">
        <v>152.9</v>
      </c>
      <c r="C13" s="2">
        <f t="shared" si="0"/>
        <v>152.13952560000001</v>
      </c>
      <c r="D13" s="2">
        <f t="shared" si="1"/>
        <v>151.47313217999999</v>
      </c>
      <c r="E13" s="2">
        <f t="shared" si="2"/>
        <v>152.80591902000003</v>
      </c>
    </row>
    <row r="14" spans="1:11" x14ac:dyDescent="0.3">
      <c r="A14" s="12">
        <v>34912</v>
      </c>
      <c r="B14" s="2">
        <v>153.19999999999999</v>
      </c>
      <c r="C14" s="2">
        <f t="shared" si="0"/>
        <v>152.45766792000001</v>
      </c>
      <c r="D14" s="2">
        <f t="shared" si="1"/>
        <v>151.76849290199999</v>
      </c>
      <c r="E14" s="2">
        <f t="shared" si="2"/>
        <v>153.14684293800002</v>
      </c>
    </row>
    <row r="15" spans="1:11" x14ac:dyDescent="0.3">
      <c r="A15" s="12">
        <v>34943</v>
      </c>
      <c r="B15" s="2">
        <v>153.69999999999999</v>
      </c>
      <c r="C15" s="2">
        <f t="shared" si="0"/>
        <v>152.83036754399998</v>
      </c>
      <c r="D15" s="2">
        <f t="shared" si="1"/>
        <v>152.08705529459999</v>
      </c>
      <c r="E15" s="2">
        <f t="shared" si="2"/>
        <v>153.57367979339998</v>
      </c>
    </row>
    <row r="16" spans="1:11" x14ac:dyDescent="0.3">
      <c r="A16" s="12">
        <v>34973</v>
      </c>
      <c r="B16" s="2">
        <v>153.6</v>
      </c>
      <c r="C16" s="2">
        <f t="shared" si="0"/>
        <v>153.06125728079996</v>
      </c>
      <c r="D16" s="2">
        <f t="shared" si="1"/>
        <v>152.37931589045996</v>
      </c>
      <c r="E16" s="2">
        <f t="shared" si="2"/>
        <v>153.74319867113996</v>
      </c>
    </row>
    <row r="17" spans="1:5" x14ac:dyDescent="0.3">
      <c r="A17" s="12">
        <v>35004</v>
      </c>
      <c r="B17" s="2">
        <v>153.5</v>
      </c>
      <c r="C17" s="2">
        <f t="shared" si="0"/>
        <v>153.19288009655997</v>
      </c>
      <c r="D17" s="2">
        <f t="shared" si="1"/>
        <v>152.62338515228996</v>
      </c>
      <c r="E17" s="2">
        <f t="shared" si="2"/>
        <v>153.76237504082999</v>
      </c>
    </row>
    <row r="18" spans="1:5" x14ac:dyDescent="0.3">
      <c r="A18" s="12">
        <v>35034</v>
      </c>
      <c r="B18" s="2">
        <v>154.4</v>
      </c>
      <c r="C18" s="2">
        <f t="shared" si="0"/>
        <v>153.55501606759196</v>
      </c>
      <c r="D18" s="2">
        <f t="shared" si="1"/>
        <v>152.90287442688054</v>
      </c>
      <c r="E18" s="2">
        <f t="shared" si="2"/>
        <v>154.20715770830338</v>
      </c>
    </row>
    <row r="19" spans="1:5" x14ac:dyDescent="0.3">
      <c r="A19" s="12">
        <v>35065</v>
      </c>
      <c r="B19" s="2">
        <v>154.9</v>
      </c>
      <c r="C19" s="2">
        <f t="shared" si="0"/>
        <v>153.95851124731436</v>
      </c>
      <c r="D19" s="2">
        <f t="shared" si="1"/>
        <v>153.21956547301068</v>
      </c>
      <c r="E19" s="2">
        <f t="shared" si="2"/>
        <v>154.69745702161805</v>
      </c>
    </row>
    <row r="20" spans="1:5" x14ac:dyDescent="0.3">
      <c r="A20" s="12">
        <v>35096</v>
      </c>
      <c r="B20" s="2">
        <v>155.69999999999999</v>
      </c>
      <c r="C20" s="2">
        <f t="shared" si="0"/>
        <v>154.48095787312005</v>
      </c>
      <c r="D20" s="2">
        <f t="shared" si="1"/>
        <v>153.59798319304349</v>
      </c>
      <c r="E20" s="2">
        <f t="shared" si="2"/>
        <v>155.36393255319661</v>
      </c>
    </row>
    <row r="21" spans="1:5" x14ac:dyDescent="0.3">
      <c r="A21" s="12">
        <v>35125</v>
      </c>
      <c r="B21" s="2">
        <v>156.30000000000001</v>
      </c>
      <c r="C21" s="2">
        <f t="shared" si="0"/>
        <v>155.02667051118402</v>
      </c>
      <c r="D21" s="2">
        <f t="shared" si="1"/>
        <v>154.02658938848563</v>
      </c>
      <c r="E21" s="2">
        <f t="shared" si="2"/>
        <v>156.02675163388241</v>
      </c>
    </row>
    <row r="22" spans="1:5" x14ac:dyDescent="0.3">
      <c r="A22" s="12">
        <v>35156</v>
      </c>
      <c r="B22" s="2">
        <v>156.6</v>
      </c>
      <c r="C22" s="2">
        <f t="shared" si="0"/>
        <v>155.49866935782882</v>
      </c>
      <c r="D22" s="2">
        <f t="shared" si="1"/>
        <v>154.46821337928858</v>
      </c>
      <c r="E22" s="2">
        <f t="shared" si="2"/>
        <v>156.52912533636905</v>
      </c>
    </row>
    <row r="23" spans="1:5" x14ac:dyDescent="0.3">
      <c r="A23" s="12">
        <v>35186</v>
      </c>
      <c r="B23" s="2">
        <v>156.69999999999999</v>
      </c>
      <c r="C23" s="2">
        <f t="shared" si="0"/>
        <v>155.85906855048017</v>
      </c>
      <c r="D23" s="2">
        <f t="shared" si="1"/>
        <v>154.88546993064605</v>
      </c>
      <c r="E23" s="2">
        <f t="shared" si="2"/>
        <v>156.83266717031429</v>
      </c>
    </row>
    <row r="24" spans="1:5" x14ac:dyDescent="0.3">
      <c r="A24" s="12">
        <v>35217</v>
      </c>
      <c r="B24" s="2">
        <v>157</v>
      </c>
      <c r="C24" s="2">
        <f t="shared" si="0"/>
        <v>156.20134798533613</v>
      </c>
      <c r="D24" s="2">
        <f t="shared" si="1"/>
        <v>155.28023334705307</v>
      </c>
      <c r="E24" s="2">
        <f t="shared" si="2"/>
        <v>157.12246262361919</v>
      </c>
    </row>
    <row r="25" spans="1:5" x14ac:dyDescent="0.3">
      <c r="A25" s="12">
        <v>35247</v>
      </c>
      <c r="B25" s="2">
        <v>157.30000000000001</v>
      </c>
      <c r="C25" s="2">
        <f t="shared" si="0"/>
        <v>156.5309435897353</v>
      </c>
      <c r="D25" s="2">
        <f t="shared" si="1"/>
        <v>155.65544641985773</v>
      </c>
      <c r="E25" s="2">
        <f t="shared" si="2"/>
        <v>157.40644075961288</v>
      </c>
    </row>
    <row r="26" spans="1:5" x14ac:dyDescent="0.3">
      <c r="A26" s="12">
        <v>35278</v>
      </c>
      <c r="B26" s="2">
        <v>157.80000000000001</v>
      </c>
      <c r="C26" s="2">
        <f t="shared" si="0"/>
        <v>156.91166051281471</v>
      </c>
      <c r="D26" s="2">
        <f t="shared" si="1"/>
        <v>156.03231064774479</v>
      </c>
      <c r="E26" s="2">
        <f t="shared" si="2"/>
        <v>157.79101037788462</v>
      </c>
    </row>
    <row r="27" spans="1:5" x14ac:dyDescent="0.3">
      <c r="A27" s="12">
        <v>35309</v>
      </c>
      <c r="B27" s="2">
        <v>158.30000000000001</v>
      </c>
      <c r="C27" s="2">
        <f t="shared" si="0"/>
        <v>157.3281623589703</v>
      </c>
      <c r="D27" s="2">
        <f t="shared" si="1"/>
        <v>156.42106616111244</v>
      </c>
      <c r="E27" s="2">
        <f t="shared" si="2"/>
        <v>158.23525855682817</v>
      </c>
    </row>
    <row r="28" spans="1:5" x14ac:dyDescent="0.3">
      <c r="A28" s="12">
        <v>35339</v>
      </c>
      <c r="B28" s="2">
        <v>158.6</v>
      </c>
      <c r="C28" s="2">
        <f t="shared" si="0"/>
        <v>157.7097136512792</v>
      </c>
      <c r="D28" s="2">
        <f t="shared" si="1"/>
        <v>156.80766040816246</v>
      </c>
      <c r="E28" s="2">
        <f t="shared" si="2"/>
        <v>158.61176689439594</v>
      </c>
    </row>
    <row r="29" spans="1:5" x14ac:dyDescent="0.3">
      <c r="A29" s="12">
        <v>35370</v>
      </c>
      <c r="B29" s="2">
        <v>158.6</v>
      </c>
      <c r="C29" s="2">
        <f t="shared" si="0"/>
        <v>157.97679955589544</v>
      </c>
      <c r="D29" s="2">
        <f t="shared" si="1"/>
        <v>157.15840215248235</v>
      </c>
      <c r="E29" s="2">
        <f t="shared" si="2"/>
        <v>158.79519695930853</v>
      </c>
    </row>
    <row r="30" spans="1:5" x14ac:dyDescent="0.3">
      <c r="A30" s="12">
        <v>35400</v>
      </c>
      <c r="B30" s="2">
        <v>159.1</v>
      </c>
      <c r="C30" s="2">
        <f t="shared" si="0"/>
        <v>158.31375968912681</v>
      </c>
      <c r="D30" s="2">
        <f t="shared" si="1"/>
        <v>157.5050094134757</v>
      </c>
      <c r="E30" s="2">
        <f t="shared" si="2"/>
        <v>159.12250996477792</v>
      </c>
    </row>
  </sheetData>
  <mergeCells count="2">
    <mergeCell ref="B2:I3"/>
    <mergeCell ref="A4:XFD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396-88D5-4C70-B51A-A22DCF7D8DA0}">
  <dimension ref="A2:I27"/>
  <sheetViews>
    <sheetView workbookViewId="0">
      <selection activeCell="A24" sqref="A24:B27"/>
    </sheetView>
  </sheetViews>
  <sheetFormatPr defaultRowHeight="14.4" x14ac:dyDescent="0.3"/>
  <sheetData>
    <row r="2" spans="1:9" x14ac:dyDescent="0.3">
      <c r="B2" s="24" t="s">
        <v>172</v>
      </c>
      <c r="C2" s="24"/>
      <c r="D2" s="24"/>
      <c r="E2" s="24"/>
      <c r="F2" s="24"/>
      <c r="G2" s="24"/>
      <c r="H2" s="24"/>
      <c r="I2" s="24"/>
    </row>
    <row r="3" spans="1:9" x14ac:dyDescent="0.3">
      <c r="B3" s="24"/>
      <c r="C3" s="24"/>
      <c r="D3" s="24"/>
      <c r="E3" s="24"/>
      <c r="F3" s="24"/>
      <c r="G3" s="24"/>
      <c r="H3" s="24"/>
      <c r="I3" s="24"/>
    </row>
    <row r="5" spans="1:9" x14ac:dyDescent="0.3">
      <c r="A5" s="4" t="s">
        <v>129</v>
      </c>
      <c r="B5" s="4" t="s">
        <v>173</v>
      </c>
      <c r="C5" s="4" t="s">
        <v>174</v>
      </c>
      <c r="D5" s="4" t="s">
        <v>175</v>
      </c>
      <c r="E5" s="4" t="s">
        <v>176</v>
      </c>
      <c r="F5" s="4" t="s">
        <v>177</v>
      </c>
      <c r="I5" t="s">
        <v>180</v>
      </c>
    </row>
    <row r="6" spans="1:9" x14ac:dyDescent="0.3">
      <c r="A6" s="4">
        <v>1</v>
      </c>
      <c r="B6" s="2">
        <v>13</v>
      </c>
      <c r="C6" s="2">
        <f>(B6-B$17)^2</f>
        <v>9</v>
      </c>
      <c r="D6" s="2">
        <f>(B6-B$17)*(B7-B$17)</f>
        <v>-6</v>
      </c>
      <c r="E6" s="2">
        <f>(B6-B$17)*(B8-B$17)</f>
        <v>15</v>
      </c>
      <c r="F6" s="2">
        <f>(B6-B$17)*(B9-B$17)</f>
        <v>-18</v>
      </c>
      <c r="I6" t="s">
        <v>181</v>
      </c>
    </row>
    <row r="7" spans="1:9" x14ac:dyDescent="0.3">
      <c r="A7" s="4">
        <v>2</v>
      </c>
      <c r="B7" s="2">
        <v>8</v>
      </c>
      <c r="C7" s="2">
        <f t="shared" ref="C7:C15" si="0">(B7-B$17)^2</f>
        <v>4</v>
      </c>
      <c r="D7" s="2">
        <f t="shared" ref="D7:D14" si="1">(B7-B$17)*(B8-B$17)</f>
        <v>-10</v>
      </c>
      <c r="E7" s="2">
        <f t="shared" ref="E7:E13" si="2">(B7-B$17)*(B9-B$17)</f>
        <v>12</v>
      </c>
      <c r="F7" s="2">
        <f t="shared" ref="F7:F12" si="3">(B7-B$17)*(B10-B$17)</f>
        <v>12</v>
      </c>
      <c r="I7" t="s">
        <v>182</v>
      </c>
    </row>
    <row r="8" spans="1:9" x14ac:dyDescent="0.3">
      <c r="A8" s="4">
        <v>3</v>
      </c>
      <c r="B8" s="2">
        <v>15</v>
      </c>
      <c r="C8" s="2">
        <f t="shared" si="0"/>
        <v>25</v>
      </c>
      <c r="D8" s="2">
        <f t="shared" si="1"/>
        <v>-30</v>
      </c>
      <c r="E8" s="2">
        <f t="shared" si="2"/>
        <v>-30</v>
      </c>
      <c r="F8" s="2">
        <f t="shared" si="3"/>
        <v>10</v>
      </c>
      <c r="I8" t="s">
        <v>183</v>
      </c>
    </row>
    <row r="9" spans="1:9" x14ac:dyDescent="0.3">
      <c r="A9" s="4">
        <v>4</v>
      </c>
      <c r="B9" s="2">
        <v>4</v>
      </c>
      <c r="C9" s="2">
        <f t="shared" si="0"/>
        <v>36</v>
      </c>
      <c r="D9" s="2">
        <f t="shared" si="1"/>
        <v>36</v>
      </c>
      <c r="E9" s="2">
        <f t="shared" si="2"/>
        <v>-12</v>
      </c>
      <c r="F9" s="2">
        <f t="shared" si="3"/>
        <v>-6</v>
      </c>
    </row>
    <row r="10" spans="1:9" x14ac:dyDescent="0.3">
      <c r="A10" s="4">
        <v>5</v>
      </c>
      <c r="B10" s="2">
        <v>4</v>
      </c>
      <c r="C10" s="2">
        <f t="shared" si="0"/>
        <v>36</v>
      </c>
      <c r="D10" s="2">
        <f t="shared" si="1"/>
        <v>-12</v>
      </c>
      <c r="E10" s="2">
        <f t="shared" si="2"/>
        <v>-6</v>
      </c>
      <c r="F10" s="2">
        <f t="shared" si="3"/>
        <v>18</v>
      </c>
    </row>
    <row r="11" spans="1:9" x14ac:dyDescent="0.3">
      <c r="A11" s="4">
        <v>6</v>
      </c>
      <c r="B11" s="2">
        <v>12</v>
      </c>
      <c r="C11" s="2">
        <f t="shared" si="0"/>
        <v>4</v>
      </c>
      <c r="D11" s="2">
        <f t="shared" si="1"/>
        <v>2</v>
      </c>
      <c r="E11" s="2">
        <f t="shared" si="2"/>
        <v>-6</v>
      </c>
      <c r="F11" s="2">
        <f t="shared" si="3"/>
        <v>8</v>
      </c>
    </row>
    <row r="12" spans="1:9" x14ac:dyDescent="0.3">
      <c r="A12" s="4">
        <v>7</v>
      </c>
      <c r="B12" s="2">
        <v>11</v>
      </c>
      <c r="C12" s="2">
        <f t="shared" si="0"/>
        <v>1</v>
      </c>
      <c r="D12" s="2">
        <f t="shared" si="1"/>
        <v>-3</v>
      </c>
      <c r="E12" s="2">
        <f t="shared" si="2"/>
        <v>4</v>
      </c>
      <c r="F12" s="2">
        <f t="shared" si="3"/>
        <v>2</v>
      </c>
    </row>
    <row r="13" spans="1:9" x14ac:dyDescent="0.3">
      <c r="A13" s="4">
        <v>8</v>
      </c>
      <c r="B13" s="2">
        <v>7</v>
      </c>
      <c r="C13" s="2">
        <f t="shared" si="0"/>
        <v>9</v>
      </c>
      <c r="D13" s="2">
        <f t="shared" si="1"/>
        <v>-12</v>
      </c>
      <c r="E13" s="2">
        <f t="shared" si="2"/>
        <v>-6</v>
      </c>
      <c r="F13" s="2"/>
    </row>
    <row r="14" spans="1:9" x14ac:dyDescent="0.3">
      <c r="A14" s="4">
        <v>9</v>
      </c>
      <c r="B14" s="2">
        <v>14</v>
      </c>
      <c r="C14" s="2">
        <f t="shared" si="0"/>
        <v>16</v>
      </c>
      <c r="D14" s="2">
        <f t="shared" si="1"/>
        <v>8</v>
      </c>
      <c r="E14" s="2"/>
      <c r="F14" s="2"/>
    </row>
    <row r="15" spans="1:9" x14ac:dyDescent="0.3">
      <c r="A15" s="4">
        <v>10</v>
      </c>
      <c r="B15" s="2">
        <v>12</v>
      </c>
      <c r="C15" s="2">
        <f t="shared" si="0"/>
        <v>4</v>
      </c>
      <c r="D15" s="2"/>
      <c r="E15" s="2"/>
      <c r="F15" s="2"/>
    </row>
    <row r="16" spans="1:9" x14ac:dyDescent="0.3">
      <c r="A16" s="4" t="s">
        <v>178</v>
      </c>
      <c r="B16" s="4">
        <f>SUM(B6:B15)</f>
        <v>100</v>
      </c>
      <c r="C16" s="4">
        <f>SUM(C6:C15)</f>
        <v>144</v>
      </c>
      <c r="D16" s="4">
        <f>SUM(D6:D15)</f>
        <v>-27</v>
      </c>
      <c r="E16" s="4">
        <f>SUM(E6:E15)</f>
        <v>-29</v>
      </c>
      <c r="F16" s="4">
        <f>SUM(F6:F15)</f>
        <v>26</v>
      </c>
    </row>
    <row r="17" spans="1:6" x14ac:dyDescent="0.3">
      <c r="A17" s="4" t="s">
        <v>179</v>
      </c>
      <c r="B17" s="4">
        <f>AVERAGE(B6:B15)</f>
        <v>10</v>
      </c>
      <c r="C17" s="4">
        <f>C16/10</f>
        <v>14.4</v>
      </c>
      <c r="D17" s="4">
        <f t="shared" ref="D17:F17" si="4">D16/10</f>
        <v>-2.7</v>
      </c>
      <c r="E17" s="4">
        <f t="shared" si="4"/>
        <v>-2.9</v>
      </c>
      <c r="F17" s="4">
        <f t="shared" si="4"/>
        <v>2.6</v>
      </c>
    </row>
    <row r="19" spans="1:6" x14ac:dyDescent="0.3">
      <c r="A19" s="4" t="s">
        <v>184</v>
      </c>
      <c r="B19" s="2">
        <f>C17/C17</f>
        <v>1</v>
      </c>
      <c r="D19" t="s">
        <v>188</v>
      </c>
    </row>
    <row r="20" spans="1:6" x14ac:dyDescent="0.3">
      <c r="A20" s="4" t="s">
        <v>185</v>
      </c>
      <c r="B20" s="2">
        <f>D17/C17</f>
        <v>-0.1875</v>
      </c>
      <c r="D20" t="s">
        <v>189</v>
      </c>
    </row>
    <row r="21" spans="1:6" x14ac:dyDescent="0.3">
      <c r="A21" s="4" t="s">
        <v>186</v>
      </c>
      <c r="B21" s="2">
        <f>E17/C17</f>
        <v>-0.20138888888888887</v>
      </c>
      <c r="D21" t="s">
        <v>190</v>
      </c>
    </row>
    <row r="22" spans="1:6" x14ac:dyDescent="0.3">
      <c r="A22" s="4" t="s">
        <v>187</v>
      </c>
      <c r="B22" s="2">
        <f>F17/C17</f>
        <v>0.18055555555555555</v>
      </c>
      <c r="D22" t="s">
        <v>191</v>
      </c>
    </row>
    <row r="24" spans="1:6" x14ac:dyDescent="0.3">
      <c r="A24" s="4" t="s">
        <v>192</v>
      </c>
      <c r="B24" s="2">
        <f>B20</f>
        <v>-0.1875</v>
      </c>
      <c r="D24" t="str">
        <f ca="1">_xlfn.FORMULATEXT(B24)</f>
        <v>=B20</v>
      </c>
    </row>
    <row r="25" spans="1:6" x14ac:dyDescent="0.3">
      <c r="A25" s="4" t="s">
        <v>193</v>
      </c>
      <c r="B25" s="2">
        <f>(B21-B20^2) / (1-B20^2)</f>
        <v>-0.24516419253261357</v>
      </c>
      <c r="D25" t="str">
        <f ca="1">_xlfn.FORMULATEXT(B25)</f>
        <v>=(B21-B20^2) / (1-B20^2)</v>
      </c>
    </row>
    <row r="26" spans="1:6" x14ac:dyDescent="0.3">
      <c r="A26" s="4" t="s">
        <v>194</v>
      </c>
      <c r="B26" s="2">
        <f>B24 - (B25*B24)</f>
        <v>-0.23346828609986503</v>
      </c>
      <c r="D26" t="str">
        <f t="shared" ref="D26:D27" ca="1" si="5">_xlfn.FORMULATEXT(B26)</f>
        <v>=B24 - (B25*B24)</v>
      </c>
    </row>
    <row r="27" spans="1:6" x14ac:dyDescent="0.3">
      <c r="A27" s="4" t="s">
        <v>195</v>
      </c>
      <c r="B27" s="2">
        <f>(B22-B26*B21-B25*B20) / (1 - B26*B20-B25*B21)</f>
        <v>9.6564172873018397E-2</v>
      </c>
      <c r="D27" t="str">
        <f t="shared" ca="1" si="5"/>
        <v>=(B22-B26*B21-B25*B20) / (1 - B26*B20-B25*B21)</v>
      </c>
    </row>
  </sheetData>
  <mergeCells count="1">
    <mergeCell ref="B2:I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5EF27-A4C6-4555-851D-5B72C9A418D6}">
  <dimension ref="A2:I27"/>
  <sheetViews>
    <sheetView workbookViewId="0">
      <selection activeCell="A21" sqref="A21:F22"/>
    </sheetView>
  </sheetViews>
  <sheetFormatPr defaultRowHeight="14.4" x14ac:dyDescent="0.3"/>
  <cols>
    <col min="3" max="3" width="12" bestFit="1" customWidth="1"/>
    <col min="4" max="6" width="9.21875" bestFit="1" customWidth="1"/>
  </cols>
  <sheetData>
    <row r="2" spans="1:9" x14ac:dyDescent="0.3">
      <c r="B2" s="24" t="s">
        <v>196</v>
      </c>
      <c r="C2" s="24"/>
      <c r="D2" s="24"/>
      <c r="E2" s="24"/>
      <c r="F2" s="24"/>
      <c r="G2" s="24"/>
      <c r="H2" s="24"/>
      <c r="I2" s="24"/>
    </row>
    <row r="3" spans="1:9" x14ac:dyDescent="0.3">
      <c r="B3" s="24"/>
      <c r="C3" s="24"/>
      <c r="D3" s="24"/>
      <c r="E3" s="24"/>
      <c r="F3" s="24"/>
      <c r="G3" s="24"/>
      <c r="H3" s="24"/>
      <c r="I3" s="24"/>
    </row>
    <row r="5" spans="1:9" x14ac:dyDescent="0.3">
      <c r="A5" s="4" t="s">
        <v>129</v>
      </c>
      <c r="B5" s="4" t="s">
        <v>197</v>
      </c>
      <c r="C5" s="4" t="s">
        <v>174</v>
      </c>
      <c r="D5" s="4" t="s">
        <v>175</v>
      </c>
      <c r="E5" s="4" t="s">
        <v>176</v>
      </c>
      <c r="F5" s="4" t="s">
        <v>177</v>
      </c>
    </row>
    <row r="6" spans="1:9" x14ac:dyDescent="0.3">
      <c r="A6" s="13">
        <v>1</v>
      </c>
      <c r="B6" s="13">
        <v>9.1999999999999993</v>
      </c>
      <c r="C6" s="14">
        <f>(B6-B$22)^2</f>
        <v>4.9937777777776821E-3</v>
      </c>
      <c r="D6" s="14">
        <f>(B6-B$22)*(B7-B$22)</f>
        <v>-1.366222222222247E-3</v>
      </c>
      <c r="E6" s="15">
        <f>(B6-B$22)*(B8-B$22)</f>
        <v>4.7111111111042706E-5</v>
      </c>
      <c r="F6" s="15">
        <f>(B6-B$22)*(B9-B$22)</f>
        <v>-2.0728888888890172E-3</v>
      </c>
    </row>
    <row r="7" spans="1:9" x14ac:dyDescent="0.3">
      <c r="A7" s="13">
        <v>2</v>
      </c>
      <c r="B7" s="13">
        <v>9.2899999999999991</v>
      </c>
      <c r="C7" s="14">
        <f t="shared" ref="C7:C20" si="0">(B7-B$22)^2</f>
        <v>3.7377777777779849E-4</v>
      </c>
      <c r="D7" s="14">
        <f t="shared" ref="D7:D19" si="1">(B7-B$22)*(B8-B$22)</f>
        <v>-1.2888888888870654E-5</v>
      </c>
      <c r="E7" s="15">
        <f t="shared" ref="E7:E18" si="2">(B7-B$22)*(B9-B$22)</f>
        <v>5.6711111111116738E-4</v>
      </c>
      <c r="F7" s="15">
        <f t="shared" ref="F7:F17" si="3">(B7-B$22)*(B10-B$22)</f>
        <v>-1.2888888888870654E-5</v>
      </c>
    </row>
    <row r="8" spans="1:9" x14ac:dyDescent="0.3">
      <c r="A8" s="13">
        <v>3</v>
      </c>
      <c r="B8" s="13">
        <v>9.27</v>
      </c>
      <c r="C8" s="14">
        <f t="shared" si="0"/>
        <v>4.4444444444316229E-7</v>
      </c>
      <c r="D8" s="14">
        <f t="shared" si="1"/>
        <v>-1.9555555555528747E-5</v>
      </c>
      <c r="E8" s="15">
        <f t="shared" si="2"/>
        <v>4.4444444444316229E-7</v>
      </c>
      <c r="F8" s="15">
        <f t="shared" si="3"/>
        <v>-6.2222222222137461E-6</v>
      </c>
    </row>
    <row r="9" spans="1:9" x14ac:dyDescent="0.3">
      <c r="A9" s="13">
        <v>4</v>
      </c>
      <c r="B9" s="13">
        <v>9.3000000000000007</v>
      </c>
      <c r="C9" s="14">
        <f t="shared" si="0"/>
        <v>8.6044444444456755E-4</v>
      </c>
      <c r="D9" s="14">
        <f t="shared" si="1"/>
        <v>-1.9555555555528747E-5</v>
      </c>
      <c r="E9" s="15">
        <f t="shared" si="2"/>
        <v>2.7377777777781931E-4</v>
      </c>
      <c r="F9" s="15">
        <f t="shared" si="3"/>
        <v>2.7377777777781931E-4</v>
      </c>
    </row>
    <row r="10" spans="1:9" x14ac:dyDescent="0.3">
      <c r="A10" s="13">
        <v>5</v>
      </c>
      <c r="B10" s="13">
        <v>9.27</v>
      </c>
      <c r="C10" s="14">
        <f t="shared" si="0"/>
        <v>4.4444444444316229E-7</v>
      </c>
      <c r="D10" s="14">
        <f t="shared" si="1"/>
        <v>-6.2222222222137461E-6</v>
      </c>
      <c r="E10" s="15">
        <f t="shared" si="2"/>
        <v>-6.2222222222137461E-6</v>
      </c>
      <c r="F10" s="15">
        <f t="shared" si="3"/>
        <v>7.1111111111000708E-6</v>
      </c>
    </row>
    <row r="11" spans="1:9" x14ac:dyDescent="0.3">
      <c r="A11" s="13">
        <v>6</v>
      </c>
      <c r="B11" s="13">
        <v>9.2799999999999994</v>
      </c>
      <c r="C11" s="14">
        <f t="shared" si="0"/>
        <v>8.7111111111125088E-5</v>
      </c>
      <c r="D11" s="14">
        <f t="shared" si="1"/>
        <v>8.7111111111125088E-5</v>
      </c>
      <c r="E11" s="15">
        <f t="shared" si="2"/>
        <v>-9.9555555555552576E-5</v>
      </c>
      <c r="F11" s="15">
        <f t="shared" si="3"/>
        <v>2.7377777777781931E-4</v>
      </c>
    </row>
    <row r="12" spans="1:9" x14ac:dyDescent="0.3">
      <c r="A12" s="13">
        <v>7</v>
      </c>
      <c r="B12" s="13">
        <v>9.2799999999999994</v>
      </c>
      <c r="C12" s="14">
        <f t="shared" si="0"/>
        <v>8.7111111111125088E-5</v>
      </c>
      <c r="D12" s="14">
        <f t="shared" si="1"/>
        <v>-9.9555555555552576E-5</v>
      </c>
      <c r="E12" s="15">
        <f t="shared" si="2"/>
        <v>2.7377777777781931E-4</v>
      </c>
      <c r="F12" s="15">
        <f t="shared" si="3"/>
        <v>-6.2222222222137461E-6</v>
      </c>
    </row>
    <row r="13" spans="1:9" x14ac:dyDescent="0.3">
      <c r="A13" s="13">
        <v>8</v>
      </c>
      <c r="B13" s="13">
        <v>9.26</v>
      </c>
      <c r="C13" s="14">
        <f t="shared" si="0"/>
        <v>1.1377777777775272E-4</v>
      </c>
      <c r="D13" s="14">
        <f t="shared" si="1"/>
        <v>-3.1288888888887683E-4</v>
      </c>
      <c r="E13" s="15">
        <f t="shared" si="2"/>
        <v>7.1111111111000708E-6</v>
      </c>
      <c r="F13" s="15">
        <f t="shared" si="3"/>
        <v>7.1111111111000708E-6</v>
      </c>
    </row>
    <row r="14" spans="1:9" x14ac:dyDescent="0.3">
      <c r="A14" s="13">
        <v>9</v>
      </c>
      <c r="B14" s="13">
        <v>9.3000000000000007</v>
      </c>
      <c r="C14" s="14">
        <f t="shared" si="0"/>
        <v>8.6044444444456755E-4</v>
      </c>
      <c r="D14" s="14">
        <f t="shared" si="1"/>
        <v>-1.9555555555528747E-5</v>
      </c>
      <c r="E14" s="15">
        <f t="shared" si="2"/>
        <v>-1.9555555555528747E-5</v>
      </c>
      <c r="F14" s="15">
        <f t="shared" si="3"/>
        <v>2.7377777777781931E-4</v>
      </c>
    </row>
    <row r="15" spans="1:9" x14ac:dyDescent="0.3">
      <c r="A15" s="13">
        <v>10</v>
      </c>
      <c r="B15" s="13">
        <v>9.27</v>
      </c>
      <c r="C15" s="14">
        <f t="shared" si="0"/>
        <v>4.4444444444316229E-7</v>
      </c>
      <c r="D15" s="14">
        <f t="shared" si="1"/>
        <v>4.4444444444316229E-7</v>
      </c>
      <c r="E15" s="15">
        <f t="shared" si="2"/>
        <v>-6.2222222222137461E-6</v>
      </c>
      <c r="F15" s="15">
        <f t="shared" si="3"/>
        <v>1.377777777775698E-5</v>
      </c>
    </row>
    <row r="16" spans="1:9" x14ac:dyDescent="0.3">
      <c r="A16" s="13">
        <v>11</v>
      </c>
      <c r="B16" s="13">
        <v>9.27</v>
      </c>
      <c r="C16" s="14">
        <f t="shared" si="0"/>
        <v>4.4444444444316229E-7</v>
      </c>
      <c r="D16" s="14">
        <f t="shared" si="1"/>
        <v>-6.2222222222137461E-6</v>
      </c>
      <c r="E16" s="15">
        <f t="shared" si="2"/>
        <v>1.377777777775698E-5</v>
      </c>
      <c r="F16" s="15">
        <f t="shared" si="3"/>
        <v>1.377777777775698E-5</v>
      </c>
    </row>
    <row r="17" spans="1:6" x14ac:dyDescent="0.3">
      <c r="A17" s="13">
        <v>12</v>
      </c>
      <c r="B17" s="13">
        <v>9.2799999999999994</v>
      </c>
      <c r="C17" s="14">
        <f t="shared" si="0"/>
        <v>8.7111111111125088E-5</v>
      </c>
      <c r="D17" s="14">
        <f t="shared" si="1"/>
        <v>-1.9288888888889139E-4</v>
      </c>
      <c r="E17" s="15">
        <f t="shared" si="2"/>
        <v>-1.9288888888889139E-4</v>
      </c>
      <c r="F17" s="15">
        <f t="shared" si="3"/>
        <v>1.8044444444446391E-4</v>
      </c>
    </row>
    <row r="18" spans="1:6" x14ac:dyDescent="0.3">
      <c r="A18" s="13">
        <v>13</v>
      </c>
      <c r="B18" s="13">
        <v>9.25</v>
      </c>
      <c r="C18" s="14">
        <f t="shared" si="0"/>
        <v>4.2711111111105372E-4</v>
      </c>
      <c r="D18" s="14">
        <f t="shared" si="1"/>
        <v>4.2711111111105372E-4</v>
      </c>
      <c r="E18" s="15">
        <f t="shared" si="2"/>
        <v>-3.9955555555553978E-4</v>
      </c>
      <c r="F18" s="2"/>
    </row>
    <row r="19" spans="1:6" x14ac:dyDescent="0.3">
      <c r="A19" s="13">
        <v>14</v>
      </c>
      <c r="B19" s="13">
        <v>9.25</v>
      </c>
      <c r="C19" s="14">
        <f t="shared" si="0"/>
        <v>4.2711111111105372E-4</v>
      </c>
      <c r="D19" s="14">
        <f t="shared" si="1"/>
        <v>-3.9955555555553978E-4</v>
      </c>
      <c r="E19" s="2"/>
      <c r="F19" s="2"/>
    </row>
    <row r="20" spans="1:6" x14ac:dyDescent="0.3">
      <c r="A20" s="13">
        <v>15</v>
      </c>
      <c r="B20" s="13">
        <v>9.2899999999999991</v>
      </c>
      <c r="C20" s="14">
        <f t="shared" si="0"/>
        <v>3.7377777777779849E-4</v>
      </c>
      <c r="D20" s="14"/>
      <c r="E20" s="2"/>
      <c r="F20" s="2"/>
    </row>
    <row r="21" spans="1:6" x14ac:dyDescent="0.3">
      <c r="A21" s="4" t="s">
        <v>178</v>
      </c>
      <c r="B21" s="4">
        <f>SUM(B6:B20)</f>
        <v>139.05999999999997</v>
      </c>
      <c r="C21" s="4">
        <f t="shared" ref="C21:F21" si="4">SUM(C6:C20)</f>
        <v>8.6933333333334244E-3</v>
      </c>
      <c r="D21" s="4">
        <f t="shared" si="4"/>
        <v>-1.9404444444443699E-3</v>
      </c>
      <c r="E21" s="4">
        <f t="shared" si="4"/>
        <v>4.5911111111120894E-4</v>
      </c>
      <c r="F21" s="4">
        <f t="shared" si="4"/>
        <v>-1.0546666666666792E-3</v>
      </c>
    </row>
    <row r="22" spans="1:6" x14ac:dyDescent="0.3">
      <c r="A22" s="4" t="s">
        <v>179</v>
      </c>
      <c r="B22" s="4">
        <f>B21/15</f>
        <v>9.2706666666666653</v>
      </c>
      <c r="C22" s="4">
        <f t="shared" ref="C22:F22" si="5">C21/15</f>
        <v>5.7955555555556167E-4</v>
      </c>
      <c r="D22" s="4">
        <f t="shared" si="5"/>
        <v>-1.2936296296295799E-4</v>
      </c>
      <c r="E22" s="16">
        <f t="shared" si="5"/>
        <v>3.060740740741393E-5</v>
      </c>
      <c r="F22" s="16">
        <f t="shared" si="5"/>
        <v>-7.0311111111111954E-5</v>
      </c>
    </row>
    <row r="24" spans="1:6" x14ac:dyDescent="0.3">
      <c r="A24" s="4" t="s">
        <v>184</v>
      </c>
      <c r="B24" s="2">
        <f>C22/C22</f>
        <v>1</v>
      </c>
    </row>
    <row r="25" spans="1:6" x14ac:dyDescent="0.3">
      <c r="A25" s="4" t="s">
        <v>185</v>
      </c>
      <c r="B25" s="2">
        <f>D22/C22</f>
        <v>-0.22321063394681934</v>
      </c>
    </row>
    <row r="26" spans="1:6" x14ac:dyDescent="0.3">
      <c r="A26" s="4" t="s">
        <v>186</v>
      </c>
      <c r="B26" s="2">
        <f>E22/C22</f>
        <v>5.2811860940705994E-2</v>
      </c>
    </row>
    <row r="27" spans="1:6" x14ac:dyDescent="0.3">
      <c r="A27" s="4" t="s">
        <v>187</v>
      </c>
      <c r="B27" s="2">
        <f>F22/C22</f>
        <v>-0.12131901840490815</v>
      </c>
    </row>
  </sheetData>
  <mergeCells count="1">
    <mergeCell ref="B2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3A87-4EC2-4DE4-AFCE-8CF71776F090}">
  <dimension ref="A2:K119"/>
  <sheetViews>
    <sheetView topLeftCell="A7" workbookViewId="0">
      <selection activeCell="F16" sqref="F16"/>
    </sheetView>
  </sheetViews>
  <sheetFormatPr defaultRowHeight="14.4" x14ac:dyDescent="0.3"/>
  <cols>
    <col min="1" max="1" width="10.33203125" bestFit="1" customWidth="1"/>
    <col min="2" max="2" width="10.33203125" customWidth="1"/>
    <col min="3" max="4" width="12" bestFit="1" customWidth="1"/>
  </cols>
  <sheetData>
    <row r="2" spans="1:11" x14ac:dyDescent="0.3">
      <c r="C2" s="17" t="s">
        <v>70</v>
      </c>
      <c r="D2" s="17"/>
      <c r="E2" s="17"/>
      <c r="F2" s="17"/>
      <c r="G2" s="17"/>
      <c r="H2" s="17"/>
      <c r="I2" s="17"/>
      <c r="J2" s="17"/>
      <c r="K2" s="17"/>
    </row>
    <row r="3" spans="1:11" x14ac:dyDescent="0.3">
      <c r="C3" s="17"/>
      <c r="D3" s="17"/>
      <c r="E3" s="17"/>
      <c r="F3" s="17"/>
      <c r="G3" s="17"/>
      <c r="H3" s="17"/>
      <c r="I3" s="17"/>
      <c r="J3" s="17"/>
      <c r="K3" s="17"/>
    </row>
    <row r="5" spans="1:11" x14ac:dyDescent="0.3">
      <c r="A5" s="4" t="s">
        <v>1</v>
      </c>
      <c r="B5" s="4" t="s">
        <v>71</v>
      </c>
      <c r="C5" s="4" t="s">
        <v>2</v>
      </c>
      <c r="D5" s="4" t="s">
        <v>72</v>
      </c>
    </row>
    <row r="6" spans="1:11" x14ac:dyDescent="0.3">
      <c r="A6" s="3">
        <v>42736</v>
      </c>
      <c r="B6" s="2">
        <v>1</v>
      </c>
      <c r="C6" s="2">
        <v>15.913043480000001</v>
      </c>
      <c r="D6" s="18">
        <f>AVERAGE(C6:C62)</f>
        <v>16.800494541754382</v>
      </c>
    </row>
    <row r="7" spans="1:11" x14ac:dyDescent="0.3">
      <c r="A7" s="3">
        <v>42767</v>
      </c>
      <c r="B7" s="2">
        <v>2</v>
      </c>
      <c r="C7" s="2">
        <v>18.5</v>
      </c>
      <c r="D7" s="18"/>
    </row>
    <row r="8" spans="1:11" x14ac:dyDescent="0.3">
      <c r="A8" s="3">
        <v>42795</v>
      </c>
      <c r="B8" s="2">
        <v>3</v>
      </c>
      <c r="C8" s="2">
        <v>17.11111111</v>
      </c>
      <c r="D8" s="18"/>
    </row>
    <row r="9" spans="1:11" x14ac:dyDescent="0.3">
      <c r="A9" s="3">
        <v>42826</v>
      </c>
      <c r="B9" s="2">
        <v>4</v>
      </c>
      <c r="C9" s="2">
        <v>18.7</v>
      </c>
      <c r="D9" s="18"/>
    </row>
    <row r="10" spans="1:11" x14ac:dyDescent="0.3">
      <c r="A10" s="3">
        <v>42856</v>
      </c>
      <c r="B10" s="2">
        <v>5</v>
      </c>
      <c r="C10" s="2">
        <v>18.38888889</v>
      </c>
      <c r="D10" s="18"/>
    </row>
    <row r="11" spans="1:11" x14ac:dyDescent="0.3">
      <c r="A11" s="3">
        <v>42887</v>
      </c>
      <c r="B11" s="2">
        <v>6</v>
      </c>
      <c r="C11" s="2">
        <v>19.31818182</v>
      </c>
      <c r="D11" s="18"/>
    </row>
    <row r="12" spans="1:11" x14ac:dyDescent="0.3">
      <c r="A12" s="3">
        <v>42917</v>
      </c>
      <c r="B12" s="2">
        <v>7</v>
      </c>
      <c r="C12" s="2">
        <v>14.70833333</v>
      </c>
      <c r="D12" s="18"/>
    </row>
    <row r="13" spans="1:11" x14ac:dyDescent="0.3">
      <c r="A13" s="3">
        <v>42948</v>
      </c>
      <c r="B13" s="2">
        <v>8</v>
      </c>
      <c r="C13" s="2">
        <v>15.68421053</v>
      </c>
      <c r="D13" s="18"/>
    </row>
    <row r="14" spans="1:11" x14ac:dyDescent="0.3">
      <c r="A14" s="3">
        <v>42979</v>
      </c>
      <c r="B14" s="2">
        <v>9</v>
      </c>
      <c r="C14" s="2">
        <v>14.57142857</v>
      </c>
      <c r="D14" s="18"/>
    </row>
    <row r="15" spans="1:11" x14ac:dyDescent="0.3">
      <c r="A15" s="3">
        <v>43009</v>
      </c>
      <c r="B15" s="2">
        <v>10</v>
      </c>
      <c r="C15" s="2">
        <v>12.11111111</v>
      </c>
      <c r="D15" s="18"/>
    </row>
    <row r="16" spans="1:11" x14ac:dyDescent="0.3">
      <c r="A16" s="3">
        <v>43040</v>
      </c>
      <c r="B16" s="2">
        <v>11</v>
      </c>
      <c r="C16" s="2">
        <v>11</v>
      </c>
      <c r="D16" s="18"/>
    </row>
    <row r="17" spans="1:4" x14ac:dyDescent="0.3">
      <c r="A17" s="3">
        <v>43070</v>
      </c>
      <c r="B17" s="2">
        <v>12</v>
      </c>
      <c r="C17" s="2">
        <v>11.78947368</v>
      </c>
      <c r="D17" s="18"/>
    </row>
    <row r="18" spans="1:4" x14ac:dyDescent="0.3">
      <c r="A18" s="2" t="s">
        <v>4</v>
      </c>
      <c r="B18" s="2">
        <v>13</v>
      </c>
      <c r="C18" s="2">
        <v>13.235294120000001</v>
      </c>
      <c r="D18" s="18"/>
    </row>
    <row r="19" spans="1:4" x14ac:dyDescent="0.3">
      <c r="A19" s="2" t="s">
        <v>5</v>
      </c>
      <c r="B19" s="2">
        <v>14</v>
      </c>
      <c r="C19" s="2">
        <v>13.2</v>
      </c>
      <c r="D19" s="18"/>
    </row>
    <row r="20" spans="1:4" x14ac:dyDescent="0.3">
      <c r="A20" s="2" t="s">
        <v>6</v>
      </c>
      <c r="B20" s="2">
        <v>15</v>
      </c>
      <c r="C20" s="2">
        <v>16.434782609999999</v>
      </c>
      <c r="D20" s="18"/>
    </row>
    <row r="21" spans="1:4" x14ac:dyDescent="0.3">
      <c r="A21" s="2" t="s">
        <v>7</v>
      </c>
      <c r="B21" s="2">
        <v>16</v>
      </c>
      <c r="C21" s="2">
        <v>14.65</v>
      </c>
      <c r="D21" s="18"/>
    </row>
    <row r="22" spans="1:4" x14ac:dyDescent="0.3">
      <c r="A22" s="2" t="s">
        <v>8</v>
      </c>
      <c r="B22" s="2">
        <v>17</v>
      </c>
      <c r="C22" s="2">
        <v>11.722222220000001</v>
      </c>
      <c r="D22" s="18"/>
    </row>
    <row r="23" spans="1:4" x14ac:dyDescent="0.3">
      <c r="A23" s="2" t="s">
        <v>9</v>
      </c>
      <c r="B23" s="2">
        <v>18</v>
      </c>
      <c r="C23" s="2">
        <v>13.04166667</v>
      </c>
      <c r="D23" s="18"/>
    </row>
    <row r="24" spans="1:4" x14ac:dyDescent="0.3">
      <c r="A24" s="2" t="s">
        <v>10</v>
      </c>
      <c r="B24" s="2">
        <v>19</v>
      </c>
      <c r="C24" s="2">
        <v>14.61904762</v>
      </c>
      <c r="D24" s="18"/>
    </row>
    <row r="25" spans="1:4" x14ac:dyDescent="0.3">
      <c r="A25" s="2" t="s">
        <v>11</v>
      </c>
      <c r="B25" s="2">
        <v>20</v>
      </c>
      <c r="C25" s="2">
        <v>15.26315789</v>
      </c>
      <c r="D25" s="18"/>
    </row>
    <row r="26" spans="1:4" x14ac:dyDescent="0.3">
      <c r="A26" s="2" t="s">
        <v>12</v>
      </c>
      <c r="B26" s="2">
        <v>21</v>
      </c>
      <c r="C26" s="2">
        <v>15.39130435</v>
      </c>
      <c r="D26" s="18"/>
    </row>
    <row r="27" spans="1:4" x14ac:dyDescent="0.3">
      <c r="A27" s="2" t="s">
        <v>13</v>
      </c>
      <c r="B27" s="2">
        <v>22</v>
      </c>
      <c r="C27" s="2">
        <v>18.440000000000001</v>
      </c>
      <c r="D27" s="18"/>
    </row>
    <row r="28" spans="1:4" x14ac:dyDescent="0.3">
      <c r="A28" s="2" t="s">
        <v>14</v>
      </c>
      <c r="B28" s="2">
        <v>23</v>
      </c>
      <c r="C28" s="2">
        <v>18.117647059999999</v>
      </c>
      <c r="D28" s="18"/>
    </row>
    <row r="29" spans="1:4" x14ac:dyDescent="0.3">
      <c r="A29" s="2" t="s">
        <v>15</v>
      </c>
      <c r="B29" s="2">
        <v>24</v>
      </c>
      <c r="C29" s="2">
        <v>18.347826090000002</v>
      </c>
      <c r="D29" s="18"/>
    </row>
    <row r="30" spans="1:4" x14ac:dyDescent="0.3">
      <c r="A30" s="2" t="s">
        <v>16</v>
      </c>
      <c r="B30" s="2">
        <v>25</v>
      </c>
      <c r="C30" s="2">
        <v>21</v>
      </c>
      <c r="D30" s="18"/>
    </row>
    <row r="31" spans="1:4" x14ac:dyDescent="0.3">
      <c r="A31" s="2" t="s">
        <v>17</v>
      </c>
      <c r="B31" s="2">
        <v>26</v>
      </c>
      <c r="C31" s="2">
        <v>16.178571430000002</v>
      </c>
      <c r="D31" s="18"/>
    </row>
    <row r="32" spans="1:4" x14ac:dyDescent="0.3">
      <c r="A32" s="2" t="s">
        <v>18</v>
      </c>
      <c r="B32" s="2">
        <v>27</v>
      </c>
      <c r="C32" s="2">
        <v>16.5</v>
      </c>
      <c r="D32" s="18"/>
    </row>
    <row r="33" spans="1:4" x14ac:dyDescent="0.3">
      <c r="A33" s="2" t="s">
        <v>19</v>
      </c>
      <c r="B33" s="2">
        <v>28</v>
      </c>
      <c r="C33" s="2">
        <v>14.863636359999999</v>
      </c>
      <c r="D33" s="18"/>
    </row>
    <row r="34" spans="1:4" x14ac:dyDescent="0.3">
      <c r="A34" s="2" t="s">
        <v>20</v>
      </c>
      <c r="B34" s="2">
        <v>29</v>
      </c>
      <c r="C34" s="2">
        <v>15.66666667</v>
      </c>
      <c r="D34" s="18"/>
    </row>
    <row r="35" spans="1:4" x14ac:dyDescent="0.3">
      <c r="A35" s="2" t="s">
        <v>21</v>
      </c>
      <c r="B35" s="2">
        <v>30</v>
      </c>
      <c r="C35" s="2">
        <v>16.444444440000002</v>
      </c>
      <c r="D35" s="18"/>
    </row>
    <row r="36" spans="1:4" x14ac:dyDescent="0.3">
      <c r="A36" s="2" t="s">
        <v>22</v>
      </c>
      <c r="B36" s="2">
        <v>31</v>
      </c>
      <c r="C36" s="2">
        <v>16.125</v>
      </c>
      <c r="D36" s="18"/>
    </row>
    <row r="37" spans="1:4" x14ac:dyDescent="0.3">
      <c r="A37" s="3">
        <v>42737</v>
      </c>
      <c r="B37" s="2">
        <v>32</v>
      </c>
      <c r="C37" s="2">
        <v>15.25</v>
      </c>
      <c r="D37" s="18"/>
    </row>
    <row r="38" spans="1:4" x14ac:dyDescent="0.3">
      <c r="A38" s="3">
        <v>42768</v>
      </c>
      <c r="B38" s="2">
        <v>33</v>
      </c>
      <c r="C38" s="2">
        <v>17.09090909</v>
      </c>
      <c r="D38" s="18"/>
    </row>
    <row r="39" spans="1:4" x14ac:dyDescent="0.3">
      <c r="A39" s="3">
        <v>42796</v>
      </c>
      <c r="B39" s="2">
        <v>34</v>
      </c>
      <c r="C39" s="2">
        <v>15.636363640000001</v>
      </c>
      <c r="D39" s="18"/>
    </row>
    <row r="40" spans="1:4" x14ac:dyDescent="0.3">
      <c r="A40" s="3">
        <v>42827</v>
      </c>
      <c r="B40" s="2">
        <v>35</v>
      </c>
      <c r="C40" s="2">
        <v>18.7</v>
      </c>
      <c r="D40" s="18"/>
    </row>
    <row r="41" spans="1:4" x14ac:dyDescent="0.3">
      <c r="A41" s="3">
        <v>42857</v>
      </c>
      <c r="B41" s="2">
        <v>36</v>
      </c>
      <c r="C41" s="2">
        <v>18.631578950000002</v>
      </c>
      <c r="D41" s="18"/>
    </row>
    <row r="42" spans="1:4" x14ac:dyDescent="0.3">
      <c r="A42" s="3">
        <v>42888</v>
      </c>
      <c r="B42" s="2">
        <v>37</v>
      </c>
      <c r="C42" s="2">
        <v>16.88888889</v>
      </c>
      <c r="D42" s="18"/>
    </row>
    <row r="43" spans="1:4" x14ac:dyDescent="0.3">
      <c r="A43" s="3">
        <v>42918</v>
      </c>
      <c r="B43" s="2">
        <v>38</v>
      </c>
      <c r="C43" s="2">
        <v>15.125</v>
      </c>
      <c r="D43" s="18"/>
    </row>
    <row r="44" spans="1:4" x14ac:dyDescent="0.3">
      <c r="A44" s="3">
        <v>42949</v>
      </c>
      <c r="B44" s="2">
        <v>39</v>
      </c>
      <c r="C44" s="2">
        <v>15.7</v>
      </c>
      <c r="D44" s="18"/>
    </row>
    <row r="45" spans="1:4" x14ac:dyDescent="0.3">
      <c r="A45" s="3">
        <v>42980</v>
      </c>
      <c r="B45" s="2">
        <v>40</v>
      </c>
      <c r="C45" s="2">
        <v>15.375</v>
      </c>
      <c r="D45" s="18"/>
    </row>
    <row r="46" spans="1:4" x14ac:dyDescent="0.3">
      <c r="A46" s="3">
        <v>43010</v>
      </c>
      <c r="B46" s="2">
        <v>41</v>
      </c>
      <c r="C46" s="2">
        <v>14.66666667</v>
      </c>
      <c r="D46" s="18"/>
    </row>
    <row r="47" spans="1:4" x14ac:dyDescent="0.3">
      <c r="A47" s="3">
        <v>43041</v>
      </c>
      <c r="B47" s="2">
        <v>42</v>
      </c>
      <c r="C47" s="2">
        <v>15.625</v>
      </c>
      <c r="D47" s="18"/>
    </row>
    <row r="48" spans="1:4" x14ac:dyDescent="0.3">
      <c r="A48" s="3">
        <v>43071</v>
      </c>
      <c r="B48" s="2">
        <v>43</v>
      </c>
      <c r="C48" s="2">
        <v>16.25</v>
      </c>
      <c r="D48" s="18"/>
    </row>
    <row r="49" spans="1:4" x14ac:dyDescent="0.3">
      <c r="A49" s="2" t="s">
        <v>23</v>
      </c>
      <c r="B49" s="2">
        <v>44</v>
      </c>
      <c r="C49" s="2">
        <v>16.333333329999999</v>
      </c>
      <c r="D49" s="18"/>
    </row>
    <row r="50" spans="1:4" x14ac:dyDescent="0.3">
      <c r="A50" s="2" t="s">
        <v>24</v>
      </c>
      <c r="B50" s="2">
        <v>45</v>
      </c>
      <c r="C50" s="2">
        <v>16.875</v>
      </c>
      <c r="D50" s="18"/>
    </row>
    <row r="51" spans="1:4" x14ac:dyDescent="0.3">
      <c r="A51" s="2" t="s">
        <v>25</v>
      </c>
      <c r="B51" s="2">
        <v>46</v>
      </c>
      <c r="C51" s="2">
        <v>17.571428569999998</v>
      </c>
      <c r="D51" s="18"/>
    </row>
    <row r="52" spans="1:4" x14ac:dyDescent="0.3">
      <c r="A52" s="2" t="s">
        <v>26</v>
      </c>
      <c r="B52" s="2">
        <v>47</v>
      </c>
      <c r="C52" s="2">
        <v>20.25</v>
      </c>
      <c r="D52" s="18"/>
    </row>
    <row r="53" spans="1:4" x14ac:dyDescent="0.3">
      <c r="A53" s="2" t="s">
        <v>27</v>
      </c>
      <c r="B53" s="2">
        <v>48</v>
      </c>
      <c r="C53" s="2">
        <v>21.3</v>
      </c>
      <c r="D53" s="18"/>
    </row>
    <row r="54" spans="1:4" x14ac:dyDescent="0.3">
      <c r="A54" s="2" t="s">
        <v>28</v>
      </c>
      <c r="B54" s="2">
        <v>49</v>
      </c>
      <c r="C54" s="2">
        <v>21.125</v>
      </c>
      <c r="D54" s="18"/>
    </row>
    <row r="55" spans="1:4" x14ac:dyDescent="0.3">
      <c r="A55" s="2" t="s">
        <v>29</v>
      </c>
      <c r="B55" s="2">
        <v>50</v>
      </c>
      <c r="C55" s="2">
        <v>22.363636360000001</v>
      </c>
      <c r="D55" s="18"/>
    </row>
    <row r="56" spans="1:4" x14ac:dyDescent="0.3">
      <c r="A56" s="2" t="s">
        <v>30</v>
      </c>
      <c r="B56" s="2">
        <v>51</v>
      </c>
      <c r="C56" s="2">
        <v>23.375</v>
      </c>
      <c r="D56" s="18"/>
    </row>
    <row r="57" spans="1:4" x14ac:dyDescent="0.3">
      <c r="A57" s="2" t="s">
        <v>31</v>
      </c>
      <c r="B57" s="2">
        <v>52</v>
      </c>
      <c r="C57" s="2">
        <v>21.833333329999999</v>
      </c>
      <c r="D57" s="18"/>
    </row>
    <row r="58" spans="1:4" x14ac:dyDescent="0.3">
      <c r="A58" s="2" t="s">
        <v>32</v>
      </c>
      <c r="B58" s="2">
        <v>53</v>
      </c>
      <c r="C58" s="2">
        <v>19.125</v>
      </c>
      <c r="D58" s="18"/>
    </row>
    <row r="59" spans="1:4" x14ac:dyDescent="0.3">
      <c r="A59" s="2" t="s">
        <v>33</v>
      </c>
      <c r="B59" s="2">
        <v>54</v>
      </c>
      <c r="C59" s="2">
        <v>18.625</v>
      </c>
      <c r="D59" s="18"/>
    </row>
    <row r="60" spans="1:4" x14ac:dyDescent="0.3">
      <c r="A60" s="2" t="s">
        <v>34</v>
      </c>
      <c r="B60" s="2">
        <v>55</v>
      </c>
      <c r="C60" s="2">
        <v>19.125</v>
      </c>
      <c r="D60" s="18"/>
    </row>
    <row r="61" spans="1:4" x14ac:dyDescent="0.3">
      <c r="A61" s="2" t="s">
        <v>35</v>
      </c>
      <c r="B61" s="2">
        <v>56</v>
      </c>
      <c r="C61" s="2">
        <v>19</v>
      </c>
      <c r="D61" s="18"/>
    </row>
    <row r="62" spans="1:4" x14ac:dyDescent="0.3">
      <c r="A62" s="2" t="s">
        <v>36</v>
      </c>
      <c r="B62" s="2">
        <v>57</v>
      </c>
      <c r="C62" s="2">
        <v>18.75</v>
      </c>
      <c r="D62" s="18"/>
    </row>
    <row r="63" spans="1:4" x14ac:dyDescent="0.3">
      <c r="A63" s="2" t="s">
        <v>37</v>
      </c>
      <c r="B63" s="2">
        <v>58</v>
      </c>
      <c r="C63" s="2">
        <v>19.875</v>
      </c>
      <c r="D63" s="18">
        <f>AVERAGE(C63:C119)</f>
        <v>26.625663298771933</v>
      </c>
    </row>
    <row r="64" spans="1:4" x14ac:dyDescent="0.3">
      <c r="A64" s="2" t="s">
        <v>38</v>
      </c>
      <c r="B64" s="2">
        <v>59</v>
      </c>
      <c r="C64" s="2">
        <v>23.333333329999999</v>
      </c>
      <c r="D64" s="18"/>
    </row>
    <row r="65" spans="1:4" x14ac:dyDescent="0.3">
      <c r="A65" s="3">
        <v>42738</v>
      </c>
      <c r="B65" s="2">
        <v>60</v>
      </c>
      <c r="C65" s="2">
        <v>24.46153846</v>
      </c>
      <c r="D65" s="18"/>
    </row>
    <row r="66" spans="1:4" x14ac:dyDescent="0.3">
      <c r="A66" s="3">
        <v>42769</v>
      </c>
      <c r="B66" s="2">
        <v>61</v>
      </c>
      <c r="C66" s="2">
        <v>23.75</v>
      </c>
      <c r="D66" s="18"/>
    </row>
    <row r="67" spans="1:4" x14ac:dyDescent="0.3">
      <c r="A67" s="3">
        <v>42797</v>
      </c>
      <c r="B67" s="2">
        <v>62</v>
      </c>
      <c r="C67" s="2">
        <v>20.5</v>
      </c>
      <c r="D67" s="18"/>
    </row>
    <row r="68" spans="1:4" x14ac:dyDescent="0.3">
      <c r="A68" s="3">
        <v>42828</v>
      </c>
      <c r="B68" s="2">
        <v>63</v>
      </c>
      <c r="C68" s="2">
        <v>19.125</v>
      </c>
      <c r="D68" s="18"/>
    </row>
    <row r="69" spans="1:4" x14ac:dyDescent="0.3">
      <c r="A69" s="3">
        <v>42858</v>
      </c>
      <c r="B69" s="2">
        <v>64</v>
      </c>
      <c r="C69" s="2">
        <v>19.75</v>
      </c>
      <c r="D69" s="18"/>
    </row>
    <row r="70" spans="1:4" x14ac:dyDescent="0.3">
      <c r="A70" s="3">
        <v>42889</v>
      </c>
      <c r="B70" s="2">
        <v>65</v>
      </c>
      <c r="C70" s="2">
        <v>20</v>
      </c>
      <c r="D70" s="18"/>
    </row>
    <row r="71" spans="1:4" x14ac:dyDescent="0.3">
      <c r="A71" s="3">
        <v>42919</v>
      </c>
      <c r="B71" s="2">
        <v>66</v>
      </c>
      <c r="C71" s="2">
        <v>22.625</v>
      </c>
      <c r="D71" s="18"/>
    </row>
    <row r="72" spans="1:4" x14ac:dyDescent="0.3">
      <c r="A72" s="3">
        <v>42950</v>
      </c>
      <c r="B72" s="2">
        <v>67</v>
      </c>
      <c r="C72" s="2">
        <v>21.545454549999999</v>
      </c>
      <c r="D72" s="18"/>
    </row>
    <row r="73" spans="1:4" x14ac:dyDescent="0.3">
      <c r="A73" s="3">
        <v>42981</v>
      </c>
      <c r="B73" s="2">
        <v>68</v>
      </c>
      <c r="C73" s="2">
        <v>20.785714290000001</v>
      </c>
      <c r="D73" s="18"/>
    </row>
    <row r="74" spans="1:4" x14ac:dyDescent="0.3">
      <c r="A74" s="3">
        <v>43011</v>
      </c>
      <c r="B74" s="2">
        <v>69</v>
      </c>
      <c r="C74" s="2">
        <v>19.9375</v>
      </c>
      <c r="D74" s="18"/>
    </row>
    <row r="75" spans="1:4" x14ac:dyDescent="0.3">
      <c r="A75" s="3">
        <v>43042</v>
      </c>
      <c r="B75" s="2">
        <v>70</v>
      </c>
      <c r="C75" s="2">
        <v>18.533333330000001</v>
      </c>
      <c r="D75" s="18"/>
    </row>
    <row r="76" spans="1:4" x14ac:dyDescent="0.3">
      <c r="A76" s="3">
        <v>43072</v>
      </c>
      <c r="B76" s="2">
        <v>71</v>
      </c>
      <c r="C76" s="2">
        <v>17.375</v>
      </c>
      <c r="D76" s="18"/>
    </row>
    <row r="77" spans="1:4" x14ac:dyDescent="0.3">
      <c r="A77" s="2" t="s">
        <v>39</v>
      </c>
      <c r="B77" s="2">
        <v>72</v>
      </c>
      <c r="C77" s="2">
        <v>17.444444440000002</v>
      </c>
      <c r="D77" s="18"/>
    </row>
    <row r="78" spans="1:4" x14ac:dyDescent="0.3">
      <c r="A78" s="2" t="s">
        <v>40</v>
      </c>
      <c r="B78" s="2">
        <v>73</v>
      </c>
      <c r="C78" s="2">
        <v>18</v>
      </c>
      <c r="D78" s="18"/>
    </row>
    <row r="79" spans="1:4" x14ac:dyDescent="0.3">
      <c r="A79" s="2" t="s">
        <v>41</v>
      </c>
      <c r="B79" s="2">
        <v>74</v>
      </c>
      <c r="C79" s="2">
        <v>19.875</v>
      </c>
      <c r="D79" s="18"/>
    </row>
    <row r="80" spans="1:4" x14ac:dyDescent="0.3">
      <c r="A80" s="2" t="s">
        <v>42</v>
      </c>
      <c r="B80" s="2">
        <v>75</v>
      </c>
      <c r="C80" s="2">
        <v>24</v>
      </c>
      <c r="D80" s="18"/>
    </row>
    <row r="81" spans="1:4" x14ac:dyDescent="0.3">
      <c r="A81" s="2" t="s">
        <v>43</v>
      </c>
      <c r="B81" s="2">
        <v>76</v>
      </c>
      <c r="C81" s="2">
        <v>20.9</v>
      </c>
      <c r="D81" s="18"/>
    </row>
    <row r="82" spans="1:4" x14ac:dyDescent="0.3">
      <c r="A82" s="2" t="s">
        <v>44</v>
      </c>
      <c r="B82" s="2">
        <v>77</v>
      </c>
      <c r="C82" s="2">
        <v>24.69230769</v>
      </c>
      <c r="D82" s="18"/>
    </row>
    <row r="83" spans="1:4" x14ac:dyDescent="0.3">
      <c r="A83" s="2" t="s">
        <v>45</v>
      </c>
      <c r="B83" s="2">
        <v>78</v>
      </c>
      <c r="C83" s="2">
        <v>24.666666670000001</v>
      </c>
      <c r="D83" s="18"/>
    </row>
    <row r="84" spans="1:4" x14ac:dyDescent="0.3">
      <c r="A84" s="2" t="s">
        <v>46</v>
      </c>
      <c r="B84" s="2">
        <v>79</v>
      </c>
      <c r="C84" s="2">
        <v>23.333333329999999</v>
      </c>
      <c r="D84" s="18"/>
    </row>
    <row r="85" spans="1:4" x14ac:dyDescent="0.3">
      <c r="A85" s="2" t="s">
        <v>47</v>
      </c>
      <c r="B85" s="2">
        <v>80</v>
      </c>
      <c r="C85" s="2">
        <v>25</v>
      </c>
      <c r="D85" s="18"/>
    </row>
    <row r="86" spans="1:4" x14ac:dyDescent="0.3">
      <c r="A86" s="2" t="s">
        <v>48</v>
      </c>
      <c r="B86" s="2">
        <v>81</v>
      </c>
      <c r="C86" s="2">
        <v>27.25</v>
      </c>
      <c r="D86" s="18"/>
    </row>
    <row r="87" spans="1:4" x14ac:dyDescent="0.3">
      <c r="A87" s="2" t="s">
        <v>49</v>
      </c>
      <c r="B87" s="2">
        <v>82</v>
      </c>
      <c r="C87" s="2">
        <v>28</v>
      </c>
      <c r="D87" s="18"/>
    </row>
    <row r="88" spans="1:4" x14ac:dyDescent="0.3">
      <c r="A88" s="2" t="s">
        <v>50</v>
      </c>
      <c r="B88" s="2">
        <v>83</v>
      </c>
      <c r="C88" s="2">
        <v>28.916666670000001</v>
      </c>
      <c r="D88" s="18"/>
    </row>
    <row r="89" spans="1:4" x14ac:dyDescent="0.3">
      <c r="A89" s="2" t="s">
        <v>51</v>
      </c>
      <c r="B89" s="2">
        <v>84</v>
      </c>
      <c r="C89" s="2">
        <v>26.5</v>
      </c>
      <c r="D89" s="18"/>
    </row>
    <row r="90" spans="1:4" x14ac:dyDescent="0.3">
      <c r="A90" s="2" t="s">
        <v>52</v>
      </c>
      <c r="B90" s="2">
        <v>85</v>
      </c>
      <c r="C90" s="2">
        <v>29.1</v>
      </c>
      <c r="D90" s="18"/>
    </row>
    <row r="91" spans="1:4" x14ac:dyDescent="0.3">
      <c r="A91" s="2" t="s">
        <v>53</v>
      </c>
      <c r="B91" s="2">
        <v>86</v>
      </c>
      <c r="C91" s="2">
        <v>29.5</v>
      </c>
      <c r="D91" s="18"/>
    </row>
    <row r="92" spans="1:4" x14ac:dyDescent="0.3">
      <c r="A92" s="2" t="s">
        <v>54</v>
      </c>
      <c r="B92" s="2">
        <v>87</v>
      </c>
      <c r="C92" s="2">
        <v>29.88888889</v>
      </c>
      <c r="D92" s="18"/>
    </row>
    <row r="93" spans="1:4" x14ac:dyDescent="0.3">
      <c r="A93" s="2" t="s">
        <v>55</v>
      </c>
      <c r="B93" s="2">
        <v>88</v>
      </c>
      <c r="C93" s="2">
        <v>31</v>
      </c>
      <c r="D93" s="18"/>
    </row>
    <row r="94" spans="1:4" x14ac:dyDescent="0.3">
      <c r="A94" s="2" t="s">
        <v>56</v>
      </c>
      <c r="B94" s="2">
        <v>89</v>
      </c>
      <c r="C94" s="2">
        <v>29.285714290000001</v>
      </c>
      <c r="D94" s="18"/>
    </row>
    <row r="95" spans="1:4" x14ac:dyDescent="0.3">
      <c r="A95" s="2" t="s">
        <v>57</v>
      </c>
      <c r="B95" s="2">
        <v>90</v>
      </c>
      <c r="C95" s="2">
        <v>30.625</v>
      </c>
      <c r="D95" s="18"/>
    </row>
    <row r="96" spans="1:4" x14ac:dyDescent="0.3">
      <c r="A96" s="3">
        <v>42739</v>
      </c>
      <c r="B96" s="2">
        <v>91</v>
      </c>
      <c r="C96" s="2">
        <v>31.375</v>
      </c>
      <c r="D96" s="18"/>
    </row>
    <row r="97" spans="1:4" x14ac:dyDescent="0.3">
      <c r="A97" s="3">
        <v>42770</v>
      </c>
      <c r="B97" s="2">
        <v>92</v>
      </c>
      <c r="C97" s="2">
        <v>29.75</v>
      </c>
      <c r="D97" s="18"/>
    </row>
    <row r="98" spans="1:4" x14ac:dyDescent="0.3">
      <c r="A98" s="3">
        <v>42798</v>
      </c>
      <c r="B98" s="2">
        <v>93</v>
      </c>
      <c r="C98" s="2">
        <v>30.5</v>
      </c>
      <c r="D98" s="18"/>
    </row>
    <row r="99" spans="1:4" x14ac:dyDescent="0.3">
      <c r="A99" s="3">
        <v>42829</v>
      </c>
      <c r="B99" s="2">
        <v>94</v>
      </c>
      <c r="C99" s="2">
        <v>30.93333333</v>
      </c>
      <c r="D99" s="18"/>
    </row>
    <row r="100" spans="1:4" x14ac:dyDescent="0.3">
      <c r="A100" s="3">
        <v>42859</v>
      </c>
      <c r="B100" s="2">
        <v>95</v>
      </c>
      <c r="C100" s="2">
        <v>29.23076923</v>
      </c>
      <c r="D100" s="18"/>
    </row>
    <row r="101" spans="1:4" x14ac:dyDescent="0.3">
      <c r="A101" s="3">
        <v>42890</v>
      </c>
      <c r="B101" s="2">
        <v>96</v>
      </c>
      <c r="C101" s="2">
        <v>31.222222219999999</v>
      </c>
      <c r="D101" s="18"/>
    </row>
    <row r="102" spans="1:4" x14ac:dyDescent="0.3">
      <c r="A102" s="3">
        <v>42920</v>
      </c>
      <c r="B102" s="2">
        <v>97</v>
      </c>
      <c r="C102" s="2">
        <v>27</v>
      </c>
      <c r="D102" s="18"/>
    </row>
    <row r="103" spans="1:4" x14ac:dyDescent="0.3">
      <c r="A103" s="3">
        <v>42951</v>
      </c>
      <c r="B103" s="2">
        <v>98</v>
      </c>
      <c r="C103" s="2">
        <v>25.625</v>
      </c>
      <c r="D103" s="18"/>
    </row>
    <row r="104" spans="1:4" x14ac:dyDescent="0.3">
      <c r="A104" s="3">
        <v>42982</v>
      </c>
      <c r="B104" s="2">
        <v>99</v>
      </c>
      <c r="C104" s="2">
        <v>27.125</v>
      </c>
      <c r="D104" s="18"/>
    </row>
    <row r="105" spans="1:4" x14ac:dyDescent="0.3">
      <c r="A105" s="3">
        <v>43012</v>
      </c>
      <c r="B105" s="2">
        <v>100</v>
      </c>
      <c r="C105" s="2">
        <v>27.85714286</v>
      </c>
      <c r="D105" s="18"/>
    </row>
    <row r="106" spans="1:4" x14ac:dyDescent="0.3">
      <c r="A106" s="3">
        <v>43043</v>
      </c>
      <c r="B106" s="2">
        <v>101</v>
      </c>
      <c r="C106" s="2">
        <v>29.25</v>
      </c>
      <c r="D106" s="18"/>
    </row>
    <row r="107" spans="1:4" x14ac:dyDescent="0.3">
      <c r="A107" s="3">
        <v>43073</v>
      </c>
      <c r="B107" s="2">
        <v>102</v>
      </c>
      <c r="C107" s="2">
        <v>29.25</v>
      </c>
      <c r="D107" s="18"/>
    </row>
    <row r="108" spans="1:4" x14ac:dyDescent="0.3">
      <c r="A108" s="2" t="s">
        <v>58</v>
      </c>
      <c r="B108" s="2">
        <v>103</v>
      </c>
      <c r="C108" s="2">
        <v>29.666666670000001</v>
      </c>
      <c r="D108" s="18"/>
    </row>
    <row r="109" spans="1:4" x14ac:dyDescent="0.3">
      <c r="A109" s="2" t="s">
        <v>59</v>
      </c>
      <c r="B109" s="2">
        <v>104</v>
      </c>
      <c r="C109" s="2">
        <v>30.5</v>
      </c>
      <c r="D109" s="18"/>
    </row>
    <row r="110" spans="1:4" x14ac:dyDescent="0.3">
      <c r="A110" s="2" t="s">
        <v>60</v>
      </c>
      <c r="B110" s="2">
        <v>105</v>
      </c>
      <c r="C110" s="2">
        <v>31.222222219999999</v>
      </c>
      <c r="D110" s="18"/>
    </row>
    <row r="111" spans="1:4" x14ac:dyDescent="0.3">
      <c r="A111" s="2" t="s">
        <v>61</v>
      </c>
      <c r="B111" s="2">
        <v>106</v>
      </c>
      <c r="C111" s="2">
        <v>31</v>
      </c>
      <c r="D111" s="18"/>
    </row>
    <row r="112" spans="1:4" x14ac:dyDescent="0.3">
      <c r="A112" s="2" t="s">
        <v>62</v>
      </c>
      <c r="B112" s="2">
        <v>107</v>
      </c>
      <c r="C112" s="2">
        <v>32.555555560000002</v>
      </c>
      <c r="D112" s="18"/>
    </row>
    <row r="113" spans="1:4" x14ac:dyDescent="0.3">
      <c r="A113" s="2" t="s">
        <v>63</v>
      </c>
      <c r="B113" s="2">
        <v>108</v>
      </c>
      <c r="C113" s="2">
        <v>34</v>
      </c>
      <c r="D113" s="18"/>
    </row>
    <row r="114" spans="1:4" x14ac:dyDescent="0.3">
      <c r="A114" s="2" t="s">
        <v>64</v>
      </c>
      <c r="B114" s="2">
        <v>109</v>
      </c>
      <c r="C114" s="2">
        <v>33.5</v>
      </c>
      <c r="D114" s="18"/>
    </row>
    <row r="115" spans="1:4" x14ac:dyDescent="0.3">
      <c r="A115" s="2" t="s">
        <v>65</v>
      </c>
      <c r="B115" s="2">
        <v>110</v>
      </c>
      <c r="C115" s="2">
        <v>34.5</v>
      </c>
      <c r="D115" s="18"/>
    </row>
    <row r="116" spans="1:4" x14ac:dyDescent="0.3">
      <c r="A116" s="2" t="s">
        <v>66</v>
      </c>
      <c r="B116" s="2">
        <v>111</v>
      </c>
      <c r="C116" s="2">
        <v>34.25</v>
      </c>
      <c r="D116" s="18"/>
    </row>
    <row r="117" spans="1:4" x14ac:dyDescent="0.3">
      <c r="A117" s="2" t="s">
        <v>67</v>
      </c>
      <c r="B117" s="2">
        <v>112</v>
      </c>
      <c r="C117" s="2">
        <v>32.9</v>
      </c>
      <c r="D117" s="18"/>
    </row>
    <row r="118" spans="1:4" x14ac:dyDescent="0.3">
      <c r="A118" s="2" t="s">
        <v>68</v>
      </c>
      <c r="B118" s="2">
        <v>113</v>
      </c>
      <c r="C118" s="2">
        <v>32.875</v>
      </c>
      <c r="D118" s="18"/>
    </row>
    <row r="119" spans="1:4" x14ac:dyDescent="0.3">
      <c r="A119" s="2" t="s">
        <v>69</v>
      </c>
      <c r="B119" s="2">
        <v>114</v>
      </c>
      <c r="C119" s="2">
        <v>32</v>
      </c>
      <c r="D119" s="18"/>
    </row>
  </sheetData>
  <mergeCells count="3">
    <mergeCell ref="C2:K3"/>
    <mergeCell ref="D6:D62"/>
    <mergeCell ref="D63:D11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0085-304B-4E48-8119-7650E83C73D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8AF1-D883-4A74-BD02-9AFC6E2977F4}">
  <dimension ref="A2:M124"/>
  <sheetViews>
    <sheetView workbookViewId="0">
      <selection activeCell="P22" sqref="P22"/>
    </sheetView>
  </sheetViews>
  <sheetFormatPr defaultRowHeight="14.4" x14ac:dyDescent="0.3"/>
  <cols>
    <col min="2" max="5" width="12" bestFit="1" customWidth="1"/>
    <col min="6" max="6" width="1.21875" customWidth="1"/>
    <col min="7" max="9" width="10.88671875" bestFit="1" customWidth="1"/>
    <col min="10" max="10" width="1.44140625" customWidth="1"/>
    <col min="11" max="13" width="10.88671875" bestFit="1" customWidth="1"/>
  </cols>
  <sheetData>
    <row r="2" spans="1:13" x14ac:dyDescent="0.3">
      <c r="B2" s="17" t="s">
        <v>73</v>
      </c>
      <c r="C2" s="17"/>
      <c r="D2" s="17"/>
      <c r="E2" s="17"/>
      <c r="F2" s="17"/>
      <c r="G2" s="17"/>
      <c r="H2" s="17"/>
      <c r="I2" s="17"/>
      <c r="J2" s="17"/>
    </row>
    <row r="3" spans="1:13" x14ac:dyDescent="0.3">
      <c r="B3" s="17"/>
      <c r="C3" s="17"/>
      <c r="D3" s="17"/>
      <c r="E3" s="17"/>
      <c r="F3" s="17"/>
      <c r="G3" s="17"/>
      <c r="H3" s="17"/>
      <c r="I3" s="17"/>
      <c r="J3" s="17"/>
    </row>
    <row r="5" spans="1:13" x14ac:dyDescent="0.3">
      <c r="A5" s="4" t="s">
        <v>71</v>
      </c>
      <c r="B5" s="4" t="s">
        <v>2</v>
      </c>
      <c r="C5" s="4" t="s">
        <v>75</v>
      </c>
      <c r="D5" s="4" t="s">
        <v>74</v>
      </c>
      <c r="E5" s="4" t="s">
        <v>76</v>
      </c>
      <c r="F5" s="2"/>
      <c r="G5" s="4" t="s">
        <v>77</v>
      </c>
      <c r="H5" s="4" t="s">
        <v>78</v>
      </c>
      <c r="I5" s="4" t="s">
        <v>79</v>
      </c>
      <c r="J5" s="2"/>
      <c r="K5" s="4" t="s">
        <v>80</v>
      </c>
      <c r="L5" s="4" t="s">
        <v>81</v>
      </c>
      <c r="M5" s="4" t="s">
        <v>82</v>
      </c>
    </row>
    <row r="6" spans="1:13" x14ac:dyDescent="0.3">
      <c r="A6" s="2">
        <v>1</v>
      </c>
      <c r="B6" s="2">
        <v>15.913043480000001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s="2">
        <v>2</v>
      </c>
      <c r="B7" s="2">
        <v>18.5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3">
      <c r="A8" s="2">
        <v>3</v>
      </c>
      <c r="B8" s="2">
        <v>17.11111111</v>
      </c>
      <c r="C8" s="2">
        <f t="shared" ref="C8:C39" si="0">AVERAGE(B6:B8)</f>
        <v>17.174718196666664</v>
      </c>
      <c r="D8" s="2"/>
      <c r="E8" s="2"/>
      <c r="F8" s="2"/>
      <c r="G8" s="2">
        <f>(B8-C8)^2</f>
        <v>4.0458614742205383E-3</v>
      </c>
      <c r="H8" s="2"/>
      <c r="I8" s="2"/>
      <c r="J8" s="2"/>
      <c r="K8" s="2">
        <f>ABS((B8-C8)/B8)</f>
        <v>3.717297272968515E-3</v>
      </c>
      <c r="L8" s="2"/>
      <c r="M8" s="2"/>
    </row>
    <row r="9" spans="1:13" x14ac:dyDescent="0.3">
      <c r="A9" s="2">
        <v>4</v>
      </c>
      <c r="B9" s="2">
        <v>18.7</v>
      </c>
      <c r="C9" s="2">
        <f t="shared" si="0"/>
        <v>18.103703703333334</v>
      </c>
      <c r="D9" s="2">
        <f t="shared" ref="D9:D40" si="1">AVERAGE(B6:B9)</f>
        <v>17.556038647499999</v>
      </c>
      <c r="E9" s="2"/>
      <c r="F9" s="2"/>
      <c r="G9" s="2">
        <f t="shared" ref="G9:G72" si="2">(B9-C9)^2</f>
        <v>0.35556927341837957</v>
      </c>
      <c r="H9" s="2">
        <f>(B9-D9)^2</f>
        <v>1.3086475760136289</v>
      </c>
      <c r="I9" s="2"/>
      <c r="J9" s="2"/>
      <c r="K9" s="2">
        <f t="shared" ref="K9:K72" si="3">ABS((B9-C9)/B9)</f>
        <v>3.188750249554359E-2</v>
      </c>
      <c r="L9" s="2">
        <f>ABS((B9-D9)/B9)</f>
        <v>6.1174403877005346E-2</v>
      </c>
      <c r="M9" s="2"/>
    </row>
    <row r="10" spans="1:13" x14ac:dyDescent="0.3">
      <c r="A10" s="2">
        <v>5</v>
      </c>
      <c r="B10" s="2">
        <v>18.38888889</v>
      </c>
      <c r="C10" s="2">
        <f t="shared" si="0"/>
        <v>18.066666666666666</v>
      </c>
      <c r="D10" s="2">
        <f t="shared" si="1"/>
        <v>18.175000000000001</v>
      </c>
      <c r="E10" s="2">
        <f t="shared" ref="E10:E41" si="4">AVERAGE(B6:B10)</f>
        <v>17.722608696000002</v>
      </c>
      <c r="F10" s="2"/>
      <c r="G10" s="2">
        <f t="shared" si="2"/>
        <v>0.10382716120987701</v>
      </c>
      <c r="H10" s="2">
        <f t="shared" ref="H10:H73" si="5">(B10-D10)^2</f>
        <v>4.5748457265432002E-2</v>
      </c>
      <c r="I10" s="2">
        <f>(B10-E10)^2</f>
        <v>0.44392929691667593</v>
      </c>
      <c r="J10" s="2"/>
      <c r="K10" s="2">
        <f t="shared" si="3"/>
        <v>1.7522658669636131E-2</v>
      </c>
      <c r="L10" s="2">
        <f t="shared" ref="L10:L73" si="6">ABS((B10-D10)/B10)</f>
        <v>1.1631419999297182E-2</v>
      </c>
      <c r="M10" s="2">
        <f>ABS((B10-E10)/B10)</f>
        <v>3.6232759792372574E-2</v>
      </c>
    </row>
    <row r="11" spans="1:13" x14ac:dyDescent="0.3">
      <c r="A11" s="2">
        <v>6</v>
      </c>
      <c r="B11" s="2">
        <v>19.31818182</v>
      </c>
      <c r="C11" s="2">
        <f t="shared" si="0"/>
        <v>18.802356903333333</v>
      </c>
      <c r="D11" s="2">
        <f t="shared" si="1"/>
        <v>18.379545454999999</v>
      </c>
      <c r="E11" s="2">
        <f t="shared" si="4"/>
        <v>18.403636364</v>
      </c>
      <c r="F11" s="2"/>
      <c r="G11" s="2">
        <f t="shared" si="2"/>
        <v>0.26607534465417337</v>
      </c>
      <c r="H11" s="2">
        <f t="shared" si="5"/>
        <v>0.88103822570041457</v>
      </c>
      <c r="I11" s="2">
        <f t="shared" ref="I11:I74" si="7">(B11-E11)^2</f>
        <v>0.83639339109024613</v>
      </c>
      <c r="J11" s="2"/>
      <c r="K11" s="2">
        <f t="shared" si="3"/>
        <v>2.6701525095526119E-2</v>
      </c>
      <c r="L11" s="2">
        <f t="shared" si="6"/>
        <v>4.858823536013291E-2</v>
      </c>
      <c r="M11" s="2">
        <f t="shared" ref="M11:M74" si="8">ABS((B11-E11)/B11)</f>
        <v>4.7341176541426666E-2</v>
      </c>
    </row>
    <row r="12" spans="1:13" x14ac:dyDescent="0.3">
      <c r="A12" s="2">
        <v>7</v>
      </c>
      <c r="B12" s="2">
        <v>14.70833333</v>
      </c>
      <c r="C12" s="2">
        <f t="shared" si="0"/>
        <v>17.471801346666666</v>
      </c>
      <c r="D12" s="2">
        <f t="shared" si="1"/>
        <v>17.77885101</v>
      </c>
      <c r="E12" s="2">
        <f t="shared" si="4"/>
        <v>17.645303030000001</v>
      </c>
      <c r="F12" s="2"/>
      <c r="G12" s="2">
        <f t="shared" si="2"/>
        <v>7.6367554791395955</v>
      </c>
      <c r="H12" s="2">
        <f t="shared" si="5"/>
        <v>9.4280788231925818</v>
      </c>
      <c r="I12" s="2">
        <f t="shared" si="7"/>
        <v>8.6257910187180933</v>
      </c>
      <c r="J12" s="2"/>
      <c r="K12" s="2">
        <f t="shared" si="3"/>
        <v>0.18788451109073864</v>
      </c>
      <c r="L12" s="2">
        <f t="shared" si="6"/>
        <v>0.20876040888583805</v>
      </c>
      <c r="M12" s="2">
        <f t="shared" si="8"/>
        <v>0.19968065953533842</v>
      </c>
    </row>
    <row r="13" spans="1:13" x14ac:dyDescent="0.3">
      <c r="A13" s="2">
        <v>8</v>
      </c>
      <c r="B13" s="2">
        <v>15.68421053</v>
      </c>
      <c r="C13" s="2">
        <f t="shared" si="0"/>
        <v>16.570241893333336</v>
      </c>
      <c r="D13" s="2">
        <f t="shared" si="1"/>
        <v>17.0249036425</v>
      </c>
      <c r="E13" s="2">
        <f t="shared" si="4"/>
        <v>17.359922914000002</v>
      </c>
      <c r="F13" s="2"/>
      <c r="G13" s="2">
        <f t="shared" si="2"/>
        <v>0.78505157681032989</v>
      </c>
      <c r="H13" s="2">
        <f t="shared" si="5"/>
        <v>1.7974580219049385</v>
      </c>
      <c r="I13" s="2">
        <f t="shared" si="7"/>
        <v>2.8080119938909713</v>
      </c>
      <c r="J13" s="2"/>
      <c r="K13" s="2">
        <f t="shared" si="3"/>
        <v>5.6491932548251501E-2</v>
      </c>
      <c r="L13" s="2">
        <f t="shared" si="6"/>
        <v>8.5480433327236163E-2</v>
      </c>
      <c r="M13" s="2">
        <f t="shared" si="8"/>
        <v>0.106840722444702</v>
      </c>
    </row>
    <row r="14" spans="1:13" x14ac:dyDescent="0.3">
      <c r="A14" s="2">
        <v>9</v>
      </c>
      <c r="B14" s="2">
        <v>14.57142857</v>
      </c>
      <c r="C14" s="2">
        <f t="shared" si="0"/>
        <v>14.987990809999999</v>
      </c>
      <c r="D14" s="2">
        <f t="shared" si="1"/>
        <v>16.070538562500001</v>
      </c>
      <c r="E14" s="2">
        <f t="shared" si="4"/>
        <v>16.534208627999998</v>
      </c>
      <c r="F14" s="2"/>
      <c r="G14" s="2">
        <f t="shared" si="2"/>
        <v>0.17352409979381703</v>
      </c>
      <c r="H14" s="2">
        <f t="shared" si="5"/>
        <v>2.2473307696133533</v>
      </c>
      <c r="I14" s="2">
        <f t="shared" si="7"/>
        <v>3.8525055560824759</v>
      </c>
      <c r="J14" s="2"/>
      <c r="K14" s="2">
        <f t="shared" si="3"/>
        <v>2.8587604708685013E-2</v>
      </c>
      <c r="L14" s="2">
        <f t="shared" si="6"/>
        <v>0.10288009753459616</v>
      </c>
      <c r="M14" s="2">
        <f t="shared" si="8"/>
        <v>0.13470059222889208</v>
      </c>
    </row>
    <row r="15" spans="1:13" x14ac:dyDescent="0.3">
      <c r="A15" s="2">
        <v>10</v>
      </c>
      <c r="B15" s="2">
        <v>12.11111111</v>
      </c>
      <c r="C15" s="2">
        <f t="shared" si="0"/>
        <v>14.12225007</v>
      </c>
      <c r="D15" s="2">
        <f t="shared" si="1"/>
        <v>14.268770884999999</v>
      </c>
      <c r="E15" s="2">
        <f t="shared" si="4"/>
        <v>15.278653072000001</v>
      </c>
      <c r="F15" s="2"/>
      <c r="G15" s="2">
        <f t="shared" si="2"/>
        <v>4.0446799164298826</v>
      </c>
      <c r="H15" s="2">
        <f t="shared" si="5"/>
        <v>4.6554957046530463</v>
      </c>
      <c r="I15" s="2">
        <f t="shared" si="7"/>
        <v>10.033322081030818</v>
      </c>
      <c r="J15" s="2"/>
      <c r="K15" s="2">
        <f t="shared" si="3"/>
        <v>0.16605734533633557</v>
      </c>
      <c r="L15" s="2">
        <f t="shared" si="6"/>
        <v>0.17815539428239952</v>
      </c>
      <c r="M15" s="2">
        <f t="shared" si="8"/>
        <v>0.26154016202399466</v>
      </c>
    </row>
    <row r="16" spans="1:13" x14ac:dyDescent="0.3">
      <c r="A16" s="2">
        <v>11</v>
      </c>
      <c r="B16" s="2">
        <v>11</v>
      </c>
      <c r="C16" s="2">
        <f t="shared" si="0"/>
        <v>12.56084656</v>
      </c>
      <c r="D16" s="2">
        <f t="shared" si="1"/>
        <v>13.3416875525</v>
      </c>
      <c r="E16" s="2">
        <f t="shared" si="4"/>
        <v>13.615016707999999</v>
      </c>
      <c r="F16" s="2"/>
      <c r="G16" s="2">
        <f t="shared" si="2"/>
        <v>2.4362419838638334</v>
      </c>
      <c r="H16" s="2">
        <f t="shared" si="5"/>
        <v>5.4835005935334395</v>
      </c>
      <c r="I16" s="2">
        <f t="shared" si="7"/>
        <v>6.8383123831191517</v>
      </c>
      <c r="J16" s="2"/>
      <c r="K16" s="2">
        <f t="shared" si="3"/>
        <v>0.1418951418181818</v>
      </c>
      <c r="L16" s="2">
        <f t="shared" si="6"/>
        <v>0.21288068659090909</v>
      </c>
      <c r="M16" s="2">
        <f t="shared" si="8"/>
        <v>0.23772879163636354</v>
      </c>
    </row>
    <row r="17" spans="1:13" x14ac:dyDescent="0.3">
      <c r="A17" s="2">
        <v>12</v>
      </c>
      <c r="B17" s="2">
        <v>11.78947368</v>
      </c>
      <c r="C17" s="2">
        <f t="shared" si="0"/>
        <v>11.633528263333332</v>
      </c>
      <c r="D17" s="2">
        <f t="shared" si="1"/>
        <v>12.36800334</v>
      </c>
      <c r="E17" s="2">
        <f t="shared" si="4"/>
        <v>13.031244778000001</v>
      </c>
      <c r="F17" s="2"/>
      <c r="G17" s="2">
        <f t="shared" si="2"/>
        <v>2.431897297934078E-2</v>
      </c>
      <c r="H17" s="2">
        <f t="shared" si="5"/>
        <v>0.33469656749971466</v>
      </c>
      <c r="I17" s="2">
        <f t="shared" si="7"/>
        <v>1.541995459828128</v>
      </c>
      <c r="J17" s="2"/>
      <c r="K17" s="2">
        <f t="shared" si="3"/>
        <v>1.3227513025557582E-2</v>
      </c>
      <c r="L17" s="2">
        <f t="shared" si="6"/>
        <v>4.9071712249668394E-2</v>
      </c>
      <c r="M17" s="2">
        <f t="shared" si="8"/>
        <v>0.10532879852868894</v>
      </c>
    </row>
    <row r="18" spans="1:13" x14ac:dyDescent="0.3">
      <c r="A18" s="2">
        <v>13</v>
      </c>
      <c r="B18" s="2">
        <v>13.235294120000001</v>
      </c>
      <c r="C18" s="2">
        <f t="shared" si="0"/>
        <v>12.008255933333333</v>
      </c>
      <c r="D18" s="2">
        <f t="shared" si="1"/>
        <v>12.033969727499999</v>
      </c>
      <c r="E18" s="2">
        <f t="shared" si="4"/>
        <v>12.541461496</v>
      </c>
      <c r="F18" s="2"/>
      <c r="G18" s="2">
        <f t="shared" si="2"/>
        <v>1.5056227115382252</v>
      </c>
      <c r="H18" s="2">
        <f t="shared" si="5"/>
        <v>1.4431802960154987</v>
      </c>
      <c r="I18" s="2">
        <f t="shared" si="7"/>
        <v>0.48140371012672617</v>
      </c>
      <c r="J18" s="2"/>
      <c r="K18" s="2">
        <f t="shared" si="3"/>
        <v>9.2709551864999892E-2</v>
      </c>
      <c r="L18" s="2">
        <f t="shared" si="6"/>
        <v>9.0766731861641609E-2</v>
      </c>
      <c r="M18" s="2">
        <f t="shared" si="8"/>
        <v>5.2422909359569302E-2</v>
      </c>
    </row>
    <row r="19" spans="1:13" x14ac:dyDescent="0.3">
      <c r="A19" s="2">
        <v>14</v>
      </c>
      <c r="B19" s="2">
        <v>13.2</v>
      </c>
      <c r="C19" s="2">
        <f t="shared" si="0"/>
        <v>12.741589266666665</v>
      </c>
      <c r="D19" s="2">
        <f t="shared" si="1"/>
        <v>12.306191949999999</v>
      </c>
      <c r="E19" s="2">
        <f t="shared" si="4"/>
        <v>12.267175781999999</v>
      </c>
      <c r="F19" s="2"/>
      <c r="G19" s="2">
        <f>(B19-C19)^2</f>
        <v>0.21014040043520529</v>
      </c>
      <c r="H19" s="2">
        <f t="shared" si="5"/>
        <v>0.7988928302448034</v>
      </c>
      <c r="I19" s="2">
        <f t="shared" si="7"/>
        <v>0.87016102168731224</v>
      </c>
      <c r="J19" s="2"/>
      <c r="K19" s="2">
        <f t="shared" si="3"/>
        <v>3.472808585858593E-2</v>
      </c>
      <c r="L19" s="2">
        <f t="shared" si="6"/>
        <v>6.7712731060606102E-2</v>
      </c>
      <c r="M19" s="2">
        <f t="shared" si="8"/>
        <v>7.0668501363636393E-2</v>
      </c>
    </row>
    <row r="20" spans="1:13" x14ac:dyDescent="0.3">
      <c r="A20" s="2">
        <v>15</v>
      </c>
      <c r="B20" s="2">
        <v>16.434782609999999</v>
      </c>
      <c r="C20" s="2">
        <f t="shared" si="0"/>
        <v>14.290025576666666</v>
      </c>
      <c r="D20" s="2">
        <f t="shared" si="1"/>
        <v>13.664887602499999</v>
      </c>
      <c r="E20" s="2">
        <f t="shared" si="4"/>
        <v>13.131910081999999</v>
      </c>
      <c r="F20" s="2"/>
      <c r="G20" s="2">
        <f t="shared" si="2"/>
        <v>4.5999827320327986</v>
      </c>
      <c r="H20" s="2">
        <f t="shared" si="5"/>
        <v>7.6723183525734289</v>
      </c>
      <c r="I20" s="2">
        <f t="shared" si="7"/>
        <v>10.90896693621711</v>
      </c>
      <c r="J20" s="2"/>
      <c r="K20" s="2">
        <f t="shared" si="3"/>
        <v>0.13050108931944873</v>
      </c>
      <c r="L20" s="2">
        <f t="shared" si="6"/>
        <v>0.16853858509905784</v>
      </c>
      <c r="M20" s="2">
        <f t="shared" si="8"/>
        <v>0.20096843422743638</v>
      </c>
    </row>
    <row r="21" spans="1:13" x14ac:dyDescent="0.3">
      <c r="A21" s="2">
        <v>16</v>
      </c>
      <c r="B21" s="2">
        <v>14.65</v>
      </c>
      <c r="C21" s="2">
        <f t="shared" si="0"/>
        <v>14.761594203333333</v>
      </c>
      <c r="D21" s="2">
        <f t="shared" si="1"/>
        <v>14.3800191825</v>
      </c>
      <c r="E21" s="2">
        <f t="shared" si="4"/>
        <v>13.861910082</v>
      </c>
      <c r="F21" s="2"/>
      <c r="G21" s="2">
        <f t="shared" si="2"/>
        <v>1.2453266217601178E-2</v>
      </c>
      <c r="H21" s="2">
        <f t="shared" si="5"/>
        <v>7.2889641817968559E-2</v>
      </c>
      <c r="I21" s="2">
        <f t="shared" si="7"/>
        <v>0.62108571885324781</v>
      </c>
      <c r="J21" s="2"/>
      <c r="K21" s="2">
        <f t="shared" si="3"/>
        <v>7.6173517633674115E-3</v>
      </c>
      <c r="L21" s="2">
        <f t="shared" si="6"/>
        <v>1.8428724744027337E-2</v>
      </c>
      <c r="M21" s="2">
        <f t="shared" si="8"/>
        <v>5.3794533651877183E-2</v>
      </c>
    </row>
    <row r="22" spans="1:13" x14ac:dyDescent="0.3">
      <c r="A22" s="2">
        <v>17</v>
      </c>
      <c r="B22" s="2">
        <v>11.722222220000001</v>
      </c>
      <c r="C22" s="2">
        <f t="shared" si="0"/>
        <v>14.269001609999998</v>
      </c>
      <c r="D22" s="2">
        <f t="shared" si="1"/>
        <v>14.0017512075</v>
      </c>
      <c r="E22" s="2">
        <f t="shared" si="4"/>
        <v>13.848459790000001</v>
      </c>
      <c r="F22" s="2"/>
      <c r="G22" s="2">
        <f t="shared" si="2"/>
        <v>6.4860852613287596</v>
      </c>
      <c r="H22" s="2">
        <f t="shared" si="5"/>
        <v>5.1962524048527712</v>
      </c>
      <c r="I22" s="2">
        <f t="shared" si="7"/>
        <v>4.5208862040795079</v>
      </c>
      <c r="J22" s="2"/>
      <c r="K22" s="2">
        <f t="shared" si="3"/>
        <v>0.21726080108384069</v>
      </c>
      <c r="L22" s="2">
        <f t="shared" si="6"/>
        <v>0.19446218854397379</v>
      </c>
      <c r="M22" s="2">
        <f t="shared" si="8"/>
        <v>0.18138519557940957</v>
      </c>
    </row>
    <row r="23" spans="1:13" x14ac:dyDescent="0.3">
      <c r="A23" s="2">
        <v>18</v>
      </c>
      <c r="B23" s="2">
        <v>13.04166667</v>
      </c>
      <c r="C23" s="2">
        <f t="shared" si="0"/>
        <v>13.137962963333335</v>
      </c>
      <c r="D23" s="2">
        <f t="shared" si="1"/>
        <v>13.962167874999999</v>
      </c>
      <c r="E23" s="2">
        <f t="shared" si="4"/>
        <v>13.809734299999999</v>
      </c>
      <c r="F23" s="2"/>
      <c r="G23" s="2">
        <f t="shared" si="2"/>
        <v>9.2729761097397213E-3</v>
      </c>
      <c r="H23" s="2">
        <f t="shared" si="5"/>
        <v>0.8473224684064502</v>
      </c>
      <c r="I23" s="2">
        <f t="shared" si="7"/>
        <v>0.58992788425381548</v>
      </c>
      <c r="J23" s="2"/>
      <c r="K23" s="2">
        <f t="shared" si="3"/>
        <v>7.3837413399659539E-3</v>
      </c>
      <c r="L23" s="2">
        <f t="shared" si="6"/>
        <v>7.0581562026688346E-2</v>
      </c>
      <c r="M23" s="2">
        <f t="shared" si="8"/>
        <v>5.8893364585586291E-2</v>
      </c>
    </row>
    <row r="24" spans="1:13" x14ac:dyDescent="0.3">
      <c r="A24" s="2">
        <v>19</v>
      </c>
      <c r="B24" s="2">
        <v>14.61904762</v>
      </c>
      <c r="C24" s="2">
        <f t="shared" si="0"/>
        <v>13.127645503333333</v>
      </c>
      <c r="D24" s="2">
        <f t="shared" si="1"/>
        <v>13.5082341275</v>
      </c>
      <c r="E24" s="2">
        <f t="shared" si="4"/>
        <v>14.093543823999999</v>
      </c>
      <c r="F24" s="2"/>
      <c r="G24" s="2">
        <f t="shared" si="2"/>
        <v>2.2242802735978131</v>
      </c>
      <c r="H24" s="2">
        <f t="shared" si="5"/>
        <v>1.233906615120048</v>
      </c>
      <c r="I24" s="2">
        <f t="shared" si="7"/>
        <v>0.2761542396104103</v>
      </c>
      <c r="J24" s="2"/>
      <c r="K24" s="2">
        <f t="shared" si="3"/>
        <v>0.10201773435817472</v>
      </c>
      <c r="L24" s="2">
        <f t="shared" si="6"/>
        <v>7.5983984824040146E-2</v>
      </c>
      <c r="M24" s="2">
        <f t="shared" si="8"/>
        <v>3.5946513730557274E-2</v>
      </c>
    </row>
    <row r="25" spans="1:13" x14ac:dyDescent="0.3">
      <c r="A25" s="2">
        <v>20</v>
      </c>
      <c r="B25" s="2">
        <v>15.26315789</v>
      </c>
      <c r="C25" s="2">
        <f t="shared" si="0"/>
        <v>14.307957393333334</v>
      </c>
      <c r="D25" s="2">
        <f t="shared" si="1"/>
        <v>13.661523600000001</v>
      </c>
      <c r="E25" s="2">
        <f t="shared" si="4"/>
        <v>13.85921888</v>
      </c>
      <c r="F25" s="2"/>
      <c r="G25" s="2">
        <f t="shared" si="2"/>
        <v>0.91240798883224639</v>
      </c>
      <c r="H25" s="2">
        <f t="shared" si="5"/>
        <v>2.5652323989038033</v>
      </c>
      <c r="I25" s="2">
        <f t="shared" si="7"/>
        <v>1.9710447437997807</v>
      </c>
      <c r="J25" s="2"/>
      <c r="K25" s="2">
        <f t="shared" si="3"/>
        <v>6.2582101525169145E-2</v>
      </c>
      <c r="L25" s="2">
        <f t="shared" si="6"/>
        <v>0.10493466041187625</v>
      </c>
      <c r="M25" s="2">
        <f t="shared" si="8"/>
        <v>9.1982211028546215E-2</v>
      </c>
    </row>
    <row r="26" spans="1:13" x14ac:dyDescent="0.3">
      <c r="A26" s="2">
        <v>21</v>
      </c>
      <c r="B26" s="2">
        <v>15.39130435</v>
      </c>
      <c r="C26" s="2">
        <f t="shared" si="0"/>
        <v>15.091169953333333</v>
      </c>
      <c r="D26" s="2">
        <f t="shared" si="1"/>
        <v>14.578794132500001</v>
      </c>
      <c r="E26" s="2">
        <f t="shared" si="4"/>
        <v>14.007479750000002</v>
      </c>
      <c r="F26" s="2"/>
      <c r="G26" s="2">
        <f t="shared" si="2"/>
        <v>9.0080656062464459E-2</v>
      </c>
      <c r="H26" s="2">
        <f t="shared" si="5"/>
        <v>0.66017285354189703</v>
      </c>
      <c r="I26" s="2">
        <f t="shared" si="7"/>
        <v>1.9149705235651564</v>
      </c>
      <c r="J26" s="2"/>
      <c r="K26" s="2">
        <f t="shared" si="3"/>
        <v>1.9500257407791915E-2</v>
      </c>
      <c r="L26" s="2">
        <f t="shared" si="6"/>
        <v>5.2790211864012671E-2</v>
      </c>
      <c r="M26" s="2">
        <f t="shared" si="8"/>
        <v>8.9909507896905355E-2</v>
      </c>
    </row>
    <row r="27" spans="1:13" x14ac:dyDescent="0.3">
      <c r="A27" s="2">
        <v>22</v>
      </c>
      <c r="B27" s="2">
        <v>18.440000000000001</v>
      </c>
      <c r="C27" s="2">
        <f t="shared" si="0"/>
        <v>16.364820746666666</v>
      </c>
      <c r="D27" s="2">
        <f t="shared" si="1"/>
        <v>15.928377465000001</v>
      </c>
      <c r="E27" s="2">
        <f t="shared" si="4"/>
        <v>15.351035306</v>
      </c>
      <c r="F27" s="2"/>
      <c r="G27" s="2">
        <f t="shared" si="2"/>
        <v>4.3063689334650981</v>
      </c>
      <c r="H27" s="2">
        <f t="shared" si="5"/>
        <v>6.3082477583198298</v>
      </c>
      <c r="I27" s="2">
        <f t="shared" si="7"/>
        <v>9.5417028807785211</v>
      </c>
      <c r="J27" s="2"/>
      <c r="K27" s="2">
        <f t="shared" si="3"/>
        <v>0.11253683586406371</v>
      </c>
      <c r="L27" s="2">
        <f t="shared" si="6"/>
        <v>0.13620512662689807</v>
      </c>
      <c r="M27" s="2">
        <f t="shared" si="8"/>
        <v>0.16751435433839484</v>
      </c>
    </row>
    <row r="28" spans="1:13" x14ac:dyDescent="0.3">
      <c r="A28" s="2">
        <v>23</v>
      </c>
      <c r="B28" s="2">
        <v>18.117647059999999</v>
      </c>
      <c r="C28" s="2">
        <f t="shared" si="0"/>
        <v>17.316317136666669</v>
      </c>
      <c r="D28" s="2">
        <f t="shared" si="1"/>
        <v>16.803027324999999</v>
      </c>
      <c r="E28" s="2">
        <f t="shared" si="4"/>
        <v>16.366231383999999</v>
      </c>
      <c r="F28" s="2"/>
      <c r="G28" s="2">
        <f t="shared" si="2"/>
        <v>0.64212964602940159</v>
      </c>
      <c r="H28" s="2">
        <f t="shared" si="5"/>
        <v>1.7282250476514724</v>
      </c>
      <c r="I28" s="2">
        <f t="shared" si="7"/>
        <v>3.067456870138539</v>
      </c>
      <c r="J28" s="2"/>
      <c r="K28" s="2">
        <f t="shared" si="3"/>
        <v>4.4229249012279336E-2</v>
      </c>
      <c r="L28" s="2">
        <f t="shared" si="6"/>
        <v>7.2560180173859776E-2</v>
      </c>
      <c r="M28" s="2">
        <f t="shared" si="8"/>
        <v>9.6669047045670878E-2</v>
      </c>
    </row>
    <row r="29" spans="1:13" x14ac:dyDescent="0.3">
      <c r="A29" s="2">
        <v>24</v>
      </c>
      <c r="B29" s="2">
        <v>18.347826090000002</v>
      </c>
      <c r="C29" s="2">
        <f t="shared" si="0"/>
        <v>18.301824383333336</v>
      </c>
      <c r="D29" s="2">
        <f t="shared" si="1"/>
        <v>17.574194375000001</v>
      </c>
      <c r="E29" s="2">
        <f t="shared" si="4"/>
        <v>17.111987077999999</v>
      </c>
      <c r="F29" s="2"/>
      <c r="G29" s="2">
        <f t="shared" si="2"/>
        <v>2.1161570162459044E-3</v>
      </c>
      <c r="H29" s="2">
        <f t="shared" si="5"/>
        <v>0.59850603045384199</v>
      </c>
      <c r="I29" s="2">
        <f t="shared" si="7"/>
        <v>1.5272980635811439</v>
      </c>
      <c r="J29" s="2"/>
      <c r="K29" s="2">
        <f t="shared" si="3"/>
        <v>2.5072020217009336E-3</v>
      </c>
      <c r="L29" s="2">
        <f t="shared" si="6"/>
        <v>4.2164761711015346E-2</v>
      </c>
      <c r="M29" s="2">
        <f t="shared" si="8"/>
        <v>6.7356154671291801E-2</v>
      </c>
    </row>
    <row r="30" spans="1:13" x14ac:dyDescent="0.3">
      <c r="A30" s="2">
        <v>25</v>
      </c>
      <c r="B30" s="2">
        <v>21</v>
      </c>
      <c r="C30" s="2">
        <f t="shared" si="0"/>
        <v>19.155157716666668</v>
      </c>
      <c r="D30" s="2">
        <f t="shared" si="1"/>
        <v>18.976368287500001</v>
      </c>
      <c r="E30" s="2">
        <f t="shared" si="4"/>
        <v>18.259355500000002</v>
      </c>
      <c r="F30" s="2"/>
      <c r="G30" s="2">
        <f t="shared" si="2"/>
        <v>3.4034430503745412</v>
      </c>
      <c r="H30" s="2">
        <f t="shared" si="5"/>
        <v>4.095085307835677</v>
      </c>
      <c r="I30" s="2">
        <f t="shared" si="7"/>
        <v>7.5111322753802412</v>
      </c>
      <c r="J30" s="2"/>
      <c r="K30" s="2">
        <f t="shared" si="3"/>
        <v>8.7849632539682462E-2</v>
      </c>
      <c r="L30" s="2">
        <f t="shared" si="6"/>
        <v>9.6363414880952306E-2</v>
      </c>
      <c r="M30" s="2">
        <f t="shared" si="8"/>
        <v>0.13050688095238089</v>
      </c>
    </row>
    <row r="31" spans="1:13" x14ac:dyDescent="0.3">
      <c r="A31" s="2">
        <v>26</v>
      </c>
      <c r="B31" s="2">
        <v>16.178571430000002</v>
      </c>
      <c r="C31" s="2">
        <f t="shared" si="0"/>
        <v>18.508799173333333</v>
      </c>
      <c r="D31" s="2">
        <f t="shared" si="1"/>
        <v>18.411011145</v>
      </c>
      <c r="E31" s="2">
        <f t="shared" si="4"/>
        <v>18.416808916000001</v>
      </c>
      <c r="F31" s="2"/>
      <c r="G31" s="2">
        <f t="shared" si="2"/>
        <v>5.4299613358003516</v>
      </c>
      <c r="H31" s="2">
        <f t="shared" si="5"/>
        <v>4.9837870811092726</v>
      </c>
      <c r="I31" s="2">
        <f t="shared" si="7"/>
        <v>5.0097070437355962</v>
      </c>
      <c r="J31" s="2"/>
      <c r="K31" s="2">
        <f t="shared" si="3"/>
        <v>0.14403173688205742</v>
      </c>
      <c r="L31" s="2">
        <f t="shared" si="6"/>
        <v>0.13798744374057492</v>
      </c>
      <c r="M31" s="2">
        <f t="shared" si="8"/>
        <v>0.13834580486195616</v>
      </c>
    </row>
    <row r="32" spans="1:13" x14ac:dyDescent="0.3">
      <c r="A32" s="2">
        <v>27</v>
      </c>
      <c r="B32" s="2">
        <v>16.5</v>
      </c>
      <c r="C32" s="2">
        <f t="shared" si="0"/>
        <v>17.892857143333334</v>
      </c>
      <c r="D32" s="2">
        <f t="shared" si="1"/>
        <v>18.006599380000001</v>
      </c>
      <c r="E32" s="2">
        <f t="shared" si="4"/>
        <v>18.028808915999999</v>
      </c>
      <c r="F32" s="2"/>
      <c r="G32" s="2">
        <f t="shared" si="2"/>
        <v>1.9400510217346953</v>
      </c>
      <c r="H32" s="2">
        <f t="shared" si="5"/>
        <v>2.2698416918163868</v>
      </c>
      <c r="I32" s="2">
        <f t="shared" si="7"/>
        <v>2.3372567016410923</v>
      </c>
      <c r="J32" s="2"/>
      <c r="K32" s="2">
        <f t="shared" si="3"/>
        <v>8.4415584444444483E-2</v>
      </c>
      <c r="L32" s="2">
        <f t="shared" si="6"/>
        <v>9.130905333333339E-2</v>
      </c>
      <c r="M32" s="2">
        <f t="shared" si="8"/>
        <v>9.265508581818177E-2</v>
      </c>
    </row>
    <row r="33" spans="1:13" x14ac:dyDescent="0.3">
      <c r="A33" s="2">
        <v>28</v>
      </c>
      <c r="B33" s="2">
        <v>14.863636359999999</v>
      </c>
      <c r="C33" s="2">
        <f t="shared" si="0"/>
        <v>15.847402596666669</v>
      </c>
      <c r="D33" s="2">
        <f t="shared" si="1"/>
        <v>17.135551947500002</v>
      </c>
      <c r="E33" s="2">
        <f t="shared" si="4"/>
        <v>17.378006775999999</v>
      </c>
      <c r="F33" s="2"/>
      <c r="G33" s="2">
        <f t="shared" si="2"/>
        <v>0.96779600840530167</v>
      </c>
      <c r="H33" s="2">
        <f t="shared" si="5"/>
        <v>5.1616004367254806</v>
      </c>
      <c r="I33" s="2">
        <f t="shared" si="7"/>
        <v>6.3220585888560139</v>
      </c>
      <c r="J33" s="2"/>
      <c r="K33" s="2">
        <f t="shared" si="3"/>
        <v>6.6186107681839815E-2</v>
      </c>
      <c r="L33" s="2">
        <f t="shared" si="6"/>
        <v>0.15285059002210427</v>
      </c>
      <c r="M33" s="2">
        <f t="shared" si="8"/>
        <v>0.16916253567441289</v>
      </c>
    </row>
    <row r="34" spans="1:13" x14ac:dyDescent="0.3">
      <c r="A34" s="2">
        <v>29</v>
      </c>
      <c r="B34" s="2">
        <v>15.66666667</v>
      </c>
      <c r="C34" s="2">
        <f t="shared" si="0"/>
        <v>15.676767676666666</v>
      </c>
      <c r="D34" s="2">
        <f t="shared" si="1"/>
        <v>15.802218615000001</v>
      </c>
      <c r="E34" s="2">
        <f t="shared" si="4"/>
        <v>16.841774892</v>
      </c>
      <c r="F34" s="2"/>
      <c r="G34" s="2">
        <f t="shared" si="2"/>
        <v>1.0203033568003146E-4</v>
      </c>
      <c r="H34" s="2">
        <f t="shared" si="5"/>
        <v>1.8374329793283389E-2</v>
      </c>
      <c r="I34" s="2">
        <f t="shared" si="7"/>
        <v>1.3808793334120022</v>
      </c>
      <c r="J34" s="2"/>
      <c r="K34" s="2">
        <f t="shared" si="3"/>
        <v>6.4474510624575791E-4</v>
      </c>
      <c r="L34" s="2">
        <f t="shared" si="6"/>
        <v>8.6522518066698192E-3</v>
      </c>
      <c r="M34" s="2">
        <f t="shared" si="8"/>
        <v>7.5006907771275153E-2</v>
      </c>
    </row>
    <row r="35" spans="1:13" x14ac:dyDescent="0.3">
      <c r="A35" s="2">
        <v>30</v>
      </c>
      <c r="B35" s="2">
        <v>16.444444440000002</v>
      </c>
      <c r="C35" s="2">
        <f t="shared" si="0"/>
        <v>15.658249156666665</v>
      </c>
      <c r="D35" s="2">
        <f t="shared" si="1"/>
        <v>15.868686867499999</v>
      </c>
      <c r="E35" s="2">
        <f t="shared" si="4"/>
        <v>15.93066378</v>
      </c>
      <c r="F35" s="2"/>
      <c r="G35" s="2">
        <f t="shared" si="2"/>
        <v>0.61810302353558533</v>
      </c>
      <c r="H35" s="2">
        <f t="shared" si="5"/>
        <v>0.33149678229109547</v>
      </c>
      <c r="I35" s="2">
        <f t="shared" si="7"/>
        <v>0.26397056659003754</v>
      </c>
      <c r="J35" s="2"/>
      <c r="K35" s="2">
        <f t="shared" si="3"/>
        <v>4.7809172648056723E-2</v>
      </c>
      <c r="L35" s="2">
        <f t="shared" si="6"/>
        <v>3.5012284823652109E-2</v>
      </c>
      <c r="M35" s="2">
        <f t="shared" si="8"/>
        <v>3.1243418521957791E-2</v>
      </c>
    </row>
    <row r="36" spans="1:13" x14ac:dyDescent="0.3">
      <c r="A36" s="2">
        <v>31</v>
      </c>
      <c r="B36" s="2">
        <v>16.125</v>
      </c>
      <c r="C36" s="2">
        <f t="shared" si="0"/>
        <v>16.078703703333336</v>
      </c>
      <c r="D36" s="2">
        <f t="shared" si="1"/>
        <v>15.774936867499999</v>
      </c>
      <c r="E36" s="2">
        <f t="shared" si="4"/>
        <v>15.919949493999999</v>
      </c>
      <c r="F36" s="2"/>
      <c r="G36" s="2">
        <f t="shared" si="2"/>
        <v>2.1433470850478068E-3</v>
      </c>
      <c r="H36" s="2">
        <f t="shared" si="5"/>
        <v>0.1225441967357131</v>
      </c>
      <c r="I36" s="2">
        <f t="shared" si="7"/>
        <v>4.2045710010856434E-2</v>
      </c>
      <c r="J36" s="2"/>
      <c r="K36" s="2">
        <f t="shared" si="3"/>
        <v>2.8710881653745404E-3</v>
      </c>
      <c r="L36" s="2">
        <f t="shared" si="6"/>
        <v>2.1709341550387645E-2</v>
      </c>
      <c r="M36" s="2">
        <f t="shared" si="8"/>
        <v>1.2716310449612463E-2</v>
      </c>
    </row>
    <row r="37" spans="1:13" x14ac:dyDescent="0.3">
      <c r="A37" s="2">
        <v>32</v>
      </c>
      <c r="B37" s="2">
        <v>15.25</v>
      </c>
      <c r="C37" s="2">
        <f t="shared" si="0"/>
        <v>15.939814813333333</v>
      </c>
      <c r="D37" s="2">
        <f t="shared" si="1"/>
        <v>15.871527777500001</v>
      </c>
      <c r="E37" s="2">
        <f t="shared" si="4"/>
        <v>15.669949493999999</v>
      </c>
      <c r="F37" s="2"/>
      <c r="G37" s="2">
        <f t="shared" si="2"/>
        <v>0.47584447669410146</v>
      </c>
      <c r="H37" s="2">
        <f t="shared" si="5"/>
        <v>0.38629677820409047</v>
      </c>
      <c r="I37" s="2">
        <f t="shared" si="7"/>
        <v>0.17635757751085523</v>
      </c>
      <c r="J37" s="2"/>
      <c r="K37" s="2">
        <f t="shared" si="3"/>
        <v>4.5233758251366114E-2</v>
      </c>
      <c r="L37" s="2">
        <f t="shared" si="6"/>
        <v>4.0755919836065621E-2</v>
      </c>
      <c r="M37" s="2">
        <f t="shared" si="8"/>
        <v>2.7537671737704855E-2</v>
      </c>
    </row>
    <row r="38" spans="1:13" x14ac:dyDescent="0.3">
      <c r="A38" s="2">
        <v>33</v>
      </c>
      <c r="B38" s="2">
        <v>17.09090909</v>
      </c>
      <c r="C38" s="2">
        <f t="shared" si="0"/>
        <v>16.155303029999999</v>
      </c>
      <c r="D38" s="2">
        <f t="shared" si="1"/>
        <v>16.227588382499999</v>
      </c>
      <c r="E38" s="2">
        <f t="shared" si="4"/>
        <v>16.115404040000001</v>
      </c>
      <c r="F38" s="2"/>
      <c r="G38" s="2">
        <f t="shared" si="2"/>
        <v>0.87535869950872613</v>
      </c>
      <c r="H38" s="2">
        <f t="shared" si="5"/>
        <v>0.74532264399830328</v>
      </c>
      <c r="I38" s="2">
        <f t="shared" si="7"/>
        <v>0.95161010257550027</v>
      </c>
      <c r="J38" s="2"/>
      <c r="K38" s="2">
        <f t="shared" si="3"/>
        <v>5.4742907768869385E-2</v>
      </c>
      <c r="L38" s="2">
        <f t="shared" si="6"/>
        <v>5.0513445654282722E-2</v>
      </c>
      <c r="M38" s="2">
        <f t="shared" si="8"/>
        <v>5.7077423141333836E-2</v>
      </c>
    </row>
    <row r="39" spans="1:13" x14ac:dyDescent="0.3">
      <c r="A39" s="2">
        <v>34</v>
      </c>
      <c r="B39" s="2">
        <v>15.636363640000001</v>
      </c>
      <c r="C39" s="2">
        <f t="shared" si="0"/>
        <v>15.992424243333332</v>
      </c>
      <c r="D39" s="2">
        <f t="shared" si="1"/>
        <v>16.025568182499999</v>
      </c>
      <c r="E39" s="2">
        <f t="shared" si="4"/>
        <v>16.109343433999999</v>
      </c>
      <c r="F39" s="2"/>
      <c r="G39" s="2">
        <f t="shared" si="2"/>
        <v>0.12677915324609576</v>
      </c>
      <c r="H39" s="2">
        <f t="shared" si="5"/>
        <v>0.15148017590263285</v>
      </c>
      <c r="I39" s="2">
        <f t="shared" si="7"/>
        <v>0.22370988553228119</v>
      </c>
      <c r="J39" s="2"/>
      <c r="K39" s="2">
        <f t="shared" si="3"/>
        <v>2.277131764974296E-2</v>
      </c>
      <c r="L39" s="2">
        <f t="shared" si="6"/>
        <v>2.4890988177350814E-2</v>
      </c>
      <c r="M39" s="2">
        <f t="shared" si="8"/>
        <v>3.0248707748779285E-2</v>
      </c>
    </row>
    <row r="40" spans="1:13" x14ac:dyDescent="0.3">
      <c r="A40" s="2">
        <v>35</v>
      </c>
      <c r="B40" s="2">
        <v>18.7</v>
      </c>
      <c r="C40" s="2">
        <f t="shared" ref="C40:C71" si="9">AVERAGE(B38:B40)</f>
        <v>17.142424243333334</v>
      </c>
      <c r="D40" s="2">
        <f t="shared" si="1"/>
        <v>16.6693181825</v>
      </c>
      <c r="E40" s="2">
        <f t="shared" si="4"/>
        <v>16.560454545999999</v>
      </c>
      <c r="F40" s="2"/>
      <c r="G40" s="2">
        <f t="shared" si="2"/>
        <v>2.4260422377557349</v>
      </c>
      <c r="H40" s="2">
        <f t="shared" si="5"/>
        <v>4.123668643925102</v>
      </c>
      <c r="I40" s="2">
        <f t="shared" si="7"/>
        <v>4.5776547497320674</v>
      </c>
      <c r="J40" s="2"/>
      <c r="K40" s="2">
        <f t="shared" si="3"/>
        <v>8.3292821212121143E-2</v>
      </c>
      <c r="L40" s="2">
        <f t="shared" si="6"/>
        <v>0.10859261056149731</v>
      </c>
      <c r="M40" s="2">
        <f t="shared" si="8"/>
        <v>0.11441419540106954</v>
      </c>
    </row>
    <row r="41" spans="1:13" x14ac:dyDescent="0.3">
      <c r="A41" s="2">
        <v>36</v>
      </c>
      <c r="B41" s="2">
        <v>18.631578950000002</v>
      </c>
      <c r="C41" s="2">
        <f t="shared" si="9"/>
        <v>17.655980863333337</v>
      </c>
      <c r="D41" s="2">
        <f t="shared" ref="D41:D72" si="10">AVERAGE(B38:B41)</f>
        <v>17.514712920000001</v>
      </c>
      <c r="E41" s="2">
        <f t="shared" si="4"/>
        <v>17.061770336000002</v>
      </c>
      <c r="F41" s="2"/>
      <c r="G41" s="2">
        <f t="shared" si="2"/>
        <v>0.95179162670765705</v>
      </c>
      <c r="H41" s="2">
        <f t="shared" si="5"/>
        <v>1.2473897289679623</v>
      </c>
      <c r="I41" s="2">
        <f t="shared" si="7"/>
        <v>2.4642990845885993</v>
      </c>
      <c r="J41" s="2"/>
      <c r="K41" s="2">
        <f t="shared" si="3"/>
        <v>5.2362609163978807E-2</v>
      </c>
      <c r="L41" s="2">
        <f t="shared" si="6"/>
        <v>5.9944786912437202E-2</v>
      </c>
      <c r="M41" s="2">
        <f t="shared" si="8"/>
        <v>8.4255264581319836E-2</v>
      </c>
    </row>
    <row r="42" spans="1:13" x14ac:dyDescent="0.3">
      <c r="A42" s="2">
        <v>37</v>
      </c>
      <c r="B42" s="2">
        <v>16.88888889</v>
      </c>
      <c r="C42" s="2">
        <f t="shared" si="9"/>
        <v>18.07348928</v>
      </c>
      <c r="D42" s="2">
        <f t="shared" si="10"/>
        <v>17.464207870000003</v>
      </c>
      <c r="E42" s="2">
        <f t="shared" ref="E42:E73" si="11">AVERAGE(B38:B42)</f>
        <v>17.389548114</v>
      </c>
      <c r="F42" s="2"/>
      <c r="G42" s="2">
        <f t="shared" si="2"/>
        <v>1.403278083988152</v>
      </c>
      <c r="H42" s="2">
        <f t="shared" si="5"/>
        <v>0.33099192874824301</v>
      </c>
      <c r="I42" s="2">
        <f t="shared" si="7"/>
        <v>0.25065965857628181</v>
      </c>
      <c r="J42" s="2"/>
      <c r="K42" s="2">
        <f t="shared" si="3"/>
        <v>7.0140812561174937E-2</v>
      </c>
      <c r="L42" s="2">
        <f t="shared" si="6"/>
        <v>3.4064939603022176E-2</v>
      </c>
      <c r="M42" s="2">
        <f t="shared" si="8"/>
        <v>2.9644296155944432E-2</v>
      </c>
    </row>
    <row r="43" spans="1:13" x14ac:dyDescent="0.3">
      <c r="A43" s="2">
        <v>38</v>
      </c>
      <c r="B43" s="2">
        <v>15.125</v>
      </c>
      <c r="C43" s="2">
        <f t="shared" si="9"/>
        <v>16.881822613333334</v>
      </c>
      <c r="D43" s="2">
        <f t="shared" si="10"/>
        <v>17.336366959999999</v>
      </c>
      <c r="E43" s="2">
        <f t="shared" si="11"/>
        <v>16.996366296000001</v>
      </c>
      <c r="F43" s="2"/>
      <c r="G43" s="2">
        <f t="shared" si="2"/>
        <v>3.0864256947193653</v>
      </c>
      <c r="H43" s="2">
        <f t="shared" si="5"/>
        <v>4.8901438317796391</v>
      </c>
      <c r="I43" s="2">
        <f t="shared" si="7"/>
        <v>3.5020118138047653</v>
      </c>
      <c r="J43" s="2"/>
      <c r="K43" s="2">
        <f t="shared" si="3"/>
        <v>0.11615356121212125</v>
      </c>
      <c r="L43" s="2">
        <f t="shared" si="6"/>
        <v>0.14620607999999996</v>
      </c>
      <c r="M43" s="2">
        <f t="shared" si="8"/>
        <v>0.12372669725619845</v>
      </c>
    </row>
    <row r="44" spans="1:13" x14ac:dyDescent="0.3">
      <c r="A44" s="2">
        <v>39</v>
      </c>
      <c r="B44" s="2">
        <v>15.7</v>
      </c>
      <c r="C44" s="2">
        <f t="shared" si="9"/>
        <v>15.904629630000002</v>
      </c>
      <c r="D44" s="2">
        <f t="shared" si="10"/>
        <v>16.586366959999999</v>
      </c>
      <c r="E44" s="2">
        <f t="shared" si="11"/>
        <v>17.009093568000001</v>
      </c>
      <c r="F44" s="2"/>
      <c r="G44" s="2">
        <f t="shared" si="2"/>
        <v>4.1873285473938128E-2</v>
      </c>
      <c r="H44" s="2">
        <f t="shared" si="5"/>
        <v>0.78564638777964191</v>
      </c>
      <c r="I44" s="2">
        <f t="shared" si="7"/>
        <v>1.7137259697789746</v>
      </c>
      <c r="J44" s="2"/>
      <c r="K44" s="2">
        <f t="shared" si="3"/>
        <v>1.3033734394904651E-2</v>
      </c>
      <c r="L44" s="2">
        <f t="shared" si="6"/>
        <v>5.6456494267515936E-2</v>
      </c>
      <c r="M44" s="2">
        <f t="shared" si="8"/>
        <v>8.3381755923566975E-2</v>
      </c>
    </row>
    <row r="45" spans="1:13" x14ac:dyDescent="0.3">
      <c r="A45" s="2">
        <v>40</v>
      </c>
      <c r="B45" s="2">
        <v>15.375</v>
      </c>
      <c r="C45" s="2">
        <f t="shared" si="9"/>
        <v>15.4</v>
      </c>
      <c r="D45" s="2">
        <f t="shared" si="10"/>
        <v>15.772222222500002</v>
      </c>
      <c r="E45" s="2">
        <f t="shared" si="11"/>
        <v>16.344093567999998</v>
      </c>
      <c r="F45" s="2"/>
      <c r="G45" s="2">
        <f t="shared" si="2"/>
        <v>6.2500000000001779E-4</v>
      </c>
      <c r="H45" s="2">
        <f t="shared" si="5"/>
        <v>0.15778549404784087</v>
      </c>
      <c r="I45" s="2">
        <f t="shared" si="7"/>
        <v>0.93914234353896697</v>
      </c>
      <c r="J45" s="2"/>
      <c r="K45" s="2">
        <f t="shared" si="3"/>
        <v>1.6260162601626248E-3</v>
      </c>
      <c r="L45" s="2">
        <f t="shared" si="6"/>
        <v>2.5835591707317185E-2</v>
      </c>
      <c r="M45" s="2">
        <f t="shared" si="8"/>
        <v>6.3030475967479557E-2</v>
      </c>
    </row>
    <row r="46" spans="1:13" x14ac:dyDescent="0.3">
      <c r="A46" s="2">
        <v>41</v>
      </c>
      <c r="B46" s="2">
        <v>14.66666667</v>
      </c>
      <c r="C46" s="2">
        <f t="shared" si="9"/>
        <v>15.247222223333333</v>
      </c>
      <c r="D46" s="2">
        <f t="shared" si="10"/>
        <v>15.2166666675</v>
      </c>
      <c r="E46" s="2">
        <f t="shared" si="11"/>
        <v>15.551111112000001</v>
      </c>
      <c r="F46" s="2"/>
      <c r="G46" s="2">
        <f t="shared" si="2"/>
        <v>0.33704475050617283</v>
      </c>
      <c r="H46" s="2">
        <f t="shared" si="5"/>
        <v>0.30249999725000054</v>
      </c>
      <c r="I46" s="2">
        <f t="shared" si="7"/>
        <v>0.78224197098469361</v>
      </c>
      <c r="J46" s="2"/>
      <c r="K46" s="2">
        <f t="shared" si="3"/>
        <v>3.958333317282197E-2</v>
      </c>
      <c r="L46" s="2">
        <f t="shared" si="6"/>
        <v>3.7499999821022763E-2</v>
      </c>
      <c r="M46" s="2">
        <f t="shared" si="8"/>
        <v>6.0303030122658488E-2</v>
      </c>
    </row>
    <row r="47" spans="1:13" x14ac:dyDescent="0.3">
      <c r="A47" s="2">
        <v>42</v>
      </c>
      <c r="B47" s="2">
        <v>15.625</v>
      </c>
      <c r="C47" s="2">
        <f t="shared" si="9"/>
        <v>15.222222223333333</v>
      </c>
      <c r="D47" s="2">
        <f t="shared" si="10"/>
        <v>15.3416666675</v>
      </c>
      <c r="E47" s="2">
        <f t="shared" si="11"/>
        <v>15.298333334000001</v>
      </c>
      <c r="F47" s="2"/>
      <c r="G47" s="2">
        <f t="shared" si="2"/>
        <v>0.16222993737654379</v>
      </c>
      <c r="H47" s="2">
        <f t="shared" si="5"/>
        <v>8.0277777305555451E-2</v>
      </c>
      <c r="I47" s="2">
        <f t="shared" si="7"/>
        <v>0.10671111067555522</v>
      </c>
      <c r="J47" s="2"/>
      <c r="K47" s="2">
        <f t="shared" si="3"/>
        <v>2.5777777706666713E-2</v>
      </c>
      <c r="L47" s="2">
        <f t="shared" si="6"/>
        <v>1.8133333279999986E-2</v>
      </c>
      <c r="M47" s="2">
        <f t="shared" si="8"/>
        <v>2.0906666623999967E-2</v>
      </c>
    </row>
    <row r="48" spans="1:13" x14ac:dyDescent="0.3">
      <c r="A48" s="2">
        <v>43</v>
      </c>
      <c r="B48" s="2">
        <v>16.25</v>
      </c>
      <c r="C48" s="2">
        <f t="shared" si="9"/>
        <v>15.513888889999999</v>
      </c>
      <c r="D48" s="2">
        <f t="shared" si="10"/>
        <v>15.479166667499999</v>
      </c>
      <c r="E48" s="2">
        <f t="shared" si="11"/>
        <v>15.523333334</v>
      </c>
      <c r="F48" s="2"/>
      <c r="G48" s="2">
        <f t="shared" si="2"/>
        <v>0.54185956626543397</v>
      </c>
      <c r="H48" s="2">
        <f t="shared" si="5"/>
        <v>0.59418402649305635</v>
      </c>
      <c r="I48" s="2">
        <f t="shared" si="7"/>
        <v>0.52804444347555535</v>
      </c>
      <c r="J48" s="2"/>
      <c r="K48" s="2">
        <f t="shared" si="3"/>
        <v>4.5299145230769312E-2</v>
      </c>
      <c r="L48" s="2">
        <f t="shared" si="6"/>
        <v>4.7435897384615414E-2</v>
      </c>
      <c r="M48" s="2">
        <f t="shared" si="8"/>
        <v>4.4717948676923067E-2</v>
      </c>
    </row>
    <row r="49" spans="1:13" x14ac:dyDescent="0.3">
      <c r="A49" s="2">
        <v>44</v>
      </c>
      <c r="B49" s="2">
        <v>16.333333329999999</v>
      </c>
      <c r="C49" s="2">
        <f t="shared" si="9"/>
        <v>16.069444443333335</v>
      </c>
      <c r="D49" s="2">
        <f t="shared" si="10"/>
        <v>15.71875</v>
      </c>
      <c r="E49" s="2">
        <f t="shared" si="11"/>
        <v>15.65</v>
      </c>
      <c r="F49" s="2"/>
      <c r="G49" s="2">
        <f t="shared" si="2"/>
        <v>6.9637344506171081E-2</v>
      </c>
      <c r="H49" s="2">
        <f t="shared" si="5"/>
        <v>0.3777126695138871</v>
      </c>
      <c r="I49" s="2">
        <f t="shared" si="7"/>
        <v>0.4669444398888864</v>
      </c>
      <c r="J49" s="2"/>
      <c r="K49" s="2">
        <f t="shared" si="3"/>
        <v>1.6156462452276626E-2</v>
      </c>
      <c r="L49" s="2">
        <f t="shared" si="6"/>
        <v>3.7627550824005533E-2</v>
      </c>
      <c r="M49" s="2">
        <f t="shared" si="8"/>
        <v>4.1836734498333923E-2</v>
      </c>
    </row>
    <row r="50" spans="1:13" x14ac:dyDescent="0.3">
      <c r="A50" s="2">
        <v>45</v>
      </c>
      <c r="B50" s="2">
        <v>16.875</v>
      </c>
      <c r="C50" s="2">
        <f t="shared" si="9"/>
        <v>16.48611111</v>
      </c>
      <c r="D50" s="2">
        <f t="shared" si="10"/>
        <v>16.270833332500001</v>
      </c>
      <c r="E50" s="2">
        <f t="shared" si="11"/>
        <v>15.95</v>
      </c>
      <c r="F50" s="2"/>
      <c r="G50" s="2">
        <f t="shared" si="2"/>
        <v>0.15123456876543248</v>
      </c>
      <c r="H50" s="2">
        <f t="shared" si="5"/>
        <v>0.36501736211805491</v>
      </c>
      <c r="I50" s="2">
        <f t="shared" si="7"/>
        <v>0.8556250000000013</v>
      </c>
      <c r="J50" s="2"/>
      <c r="K50" s="2">
        <f t="shared" si="3"/>
        <v>2.3045267555555585E-2</v>
      </c>
      <c r="L50" s="2">
        <f t="shared" si="6"/>
        <v>3.5802469185185155E-2</v>
      </c>
      <c r="M50" s="2">
        <f t="shared" si="8"/>
        <v>5.4814814814814858E-2</v>
      </c>
    </row>
    <row r="51" spans="1:13" x14ac:dyDescent="0.3">
      <c r="A51" s="2">
        <v>46</v>
      </c>
      <c r="B51" s="2">
        <v>17.571428569999998</v>
      </c>
      <c r="C51" s="2">
        <f t="shared" si="9"/>
        <v>16.926587299999998</v>
      </c>
      <c r="D51" s="2">
        <f t="shared" si="10"/>
        <v>16.757440474999999</v>
      </c>
      <c r="E51" s="2">
        <f t="shared" si="11"/>
        <v>16.530952379999999</v>
      </c>
      <c r="F51" s="2"/>
      <c r="G51" s="2">
        <f t="shared" si="2"/>
        <v>0.41582026349521367</v>
      </c>
      <c r="H51" s="2">
        <f t="shared" si="5"/>
        <v>0.66257661880172758</v>
      </c>
      <c r="I51" s="2">
        <f t="shared" si="7"/>
        <v>1.0825907019569154</v>
      </c>
      <c r="J51" s="2"/>
      <c r="K51" s="2">
        <f t="shared" si="3"/>
        <v>3.6698283661520219E-2</v>
      </c>
      <c r="L51" s="2">
        <f t="shared" si="6"/>
        <v>4.6324525735473493E-2</v>
      </c>
      <c r="M51" s="2">
        <f t="shared" si="8"/>
        <v>5.9214092118635278E-2</v>
      </c>
    </row>
    <row r="52" spans="1:13" x14ac:dyDescent="0.3">
      <c r="A52" s="2">
        <v>47</v>
      </c>
      <c r="B52" s="2">
        <v>20.25</v>
      </c>
      <c r="C52" s="2">
        <f t="shared" si="9"/>
        <v>18.232142856666666</v>
      </c>
      <c r="D52" s="2">
        <f t="shared" si="10"/>
        <v>17.757440474999999</v>
      </c>
      <c r="E52" s="2">
        <f t="shared" si="11"/>
        <v>17.455952379999999</v>
      </c>
      <c r="F52" s="2"/>
      <c r="G52" s="2">
        <f t="shared" si="2"/>
        <v>4.0717474509013627</v>
      </c>
      <c r="H52" s="2">
        <f t="shared" si="5"/>
        <v>6.2128529856682295</v>
      </c>
      <c r="I52" s="2">
        <f t="shared" si="7"/>
        <v>7.8067021028276677</v>
      </c>
      <c r="J52" s="2"/>
      <c r="K52" s="2">
        <f t="shared" si="3"/>
        <v>9.9647266337448581E-2</v>
      </c>
      <c r="L52" s="2">
        <f t="shared" si="6"/>
        <v>0.1230893592592593</v>
      </c>
      <c r="M52" s="2">
        <f t="shared" si="8"/>
        <v>0.1379776602469136</v>
      </c>
    </row>
    <row r="53" spans="1:13" x14ac:dyDescent="0.3">
      <c r="A53" s="2">
        <v>48</v>
      </c>
      <c r="B53" s="2">
        <v>21.3</v>
      </c>
      <c r="C53" s="2">
        <f t="shared" si="9"/>
        <v>19.707142856666664</v>
      </c>
      <c r="D53" s="2">
        <f t="shared" si="10"/>
        <v>18.999107142499998</v>
      </c>
      <c r="E53" s="2">
        <f t="shared" si="11"/>
        <v>18.465952379999997</v>
      </c>
      <c r="F53" s="2"/>
      <c r="G53" s="2">
        <f t="shared" si="2"/>
        <v>2.5371938790680382</v>
      </c>
      <c r="H53" s="2">
        <f t="shared" si="5"/>
        <v>5.294107941694528</v>
      </c>
      <c r="I53" s="2">
        <f t="shared" si="7"/>
        <v>8.0318259124276832</v>
      </c>
      <c r="J53" s="2"/>
      <c r="K53" s="2">
        <f t="shared" si="3"/>
        <v>7.4782025508607353E-2</v>
      </c>
      <c r="L53" s="2">
        <f t="shared" si="6"/>
        <v>0.10802313884976539</v>
      </c>
      <c r="M53" s="2">
        <f t="shared" si="8"/>
        <v>0.13305387887323958</v>
      </c>
    </row>
    <row r="54" spans="1:13" x14ac:dyDescent="0.3">
      <c r="A54" s="2">
        <v>49</v>
      </c>
      <c r="B54" s="2">
        <v>21.125</v>
      </c>
      <c r="C54" s="2">
        <f t="shared" si="9"/>
        <v>20.891666666666666</v>
      </c>
      <c r="D54" s="2">
        <f t="shared" si="10"/>
        <v>20.061607142499998</v>
      </c>
      <c r="E54" s="2">
        <f t="shared" si="11"/>
        <v>19.424285714</v>
      </c>
      <c r="F54" s="2"/>
      <c r="G54" s="2">
        <f t="shared" si="2"/>
        <v>5.4444444444444885E-2</v>
      </c>
      <c r="H54" s="2">
        <f t="shared" si="5"/>
        <v>1.1308043693820196</v>
      </c>
      <c r="I54" s="2">
        <f t="shared" si="7"/>
        <v>2.8924290826044903</v>
      </c>
      <c r="J54" s="2"/>
      <c r="K54" s="2">
        <f t="shared" si="3"/>
        <v>1.1045364891518783E-2</v>
      </c>
      <c r="L54" s="2">
        <f t="shared" si="6"/>
        <v>5.0338123431952757E-2</v>
      </c>
      <c r="M54" s="2">
        <f t="shared" si="8"/>
        <v>8.0507185136094686E-2</v>
      </c>
    </row>
    <row r="55" spans="1:13" x14ac:dyDescent="0.3">
      <c r="A55" s="2">
        <v>50</v>
      </c>
      <c r="B55" s="2">
        <v>22.363636360000001</v>
      </c>
      <c r="C55" s="2">
        <f t="shared" si="9"/>
        <v>21.596212120000001</v>
      </c>
      <c r="D55" s="2">
        <f t="shared" si="10"/>
        <v>21.25965909</v>
      </c>
      <c r="E55" s="2">
        <f t="shared" si="11"/>
        <v>20.522012986</v>
      </c>
      <c r="F55" s="2"/>
      <c r="G55" s="2">
        <f t="shared" si="2"/>
        <v>0.58893996413957828</v>
      </c>
      <c r="H55" s="2">
        <f t="shared" si="5"/>
        <v>1.2187658126766561</v>
      </c>
      <c r="I55" s="2">
        <f t="shared" si="7"/>
        <v>3.3915766516631476</v>
      </c>
      <c r="J55" s="2"/>
      <c r="K55" s="2">
        <f t="shared" si="3"/>
        <v>3.4315718054360296E-2</v>
      </c>
      <c r="L55" s="2">
        <f t="shared" si="6"/>
        <v>4.9364837284449632E-2</v>
      </c>
      <c r="M55" s="2">
        <f t="shared" si="8"/>
        <v>8.2349012671926708E-2</v>
      </c>
    </row>
    <row r="56" spans="1:13" x14ac:dyDescent="0.3">
      <c r="A56" s="2">
        <v>51</v>
      </c>
      <c r="B56" s="2">
        <v>23.375</v>
      </c>
      <c r="C56" s="2">
        <f t="shared" si="9"/>
        <v>22.287878786666667</v>
      </c>
      <c r="D56" s="2">
        <f t="shared" si="10"/>
        <v>22.04090909</v>
      </c>
      <c r="E56" s="2">
        <f t="shared" si="11"/>
        <v>21.682727272000001</v>
      </c>
      <c r="F56" s="2"/>
      <c r="G56" s="2">
        <f t="shared" si="2"/>
        <v>1.1818325324793382</v>
      </c>
      <c r="H56" s="2">
        <f t="shared" si="5"/>
        <v>1.7797985561446292</v>
      </c>
      <c r="I56" s="2">
        <f t="shared" si="7"/>
        <v>2.8637869859325584</v>
      </c>
      <c r="J56" s="2"/>
      <c r="K56" s="2">
        <f t="shared" si="3"/>
        <v>4.650785939393938E-2</v>
      </c>
      <c r="L56" s="2">
        <f t="shared" si="6"/>
        <v>5.7073407914438525E-2</v>
      </c>
      <c r="M56" s="2">
        <f t="shared" si="8"/>
        <v>7.2396694245989254E-2</v>
      </c>
    </row>
    <row r="57" spans="1:13" x14ac:dyDescent="0.3">
      <c r="A57" s="2">
        <v>52</v>
      </c>
      <c r="B57" s="2">
        <v>21.833333329999999</v>
      </c>
      <c r="C57" s="2">
        <f t="shared" si="9"/>
        <v>22.523989896666667</v>
      </c>
      <c r="D57" s="2">
        <f t="shared" si="10"/>
        <v>22.174242422500001</v>
      </c>
      <c r="E57" s="2">
        <f t="shared" si="11"/>
        <v>21.999393938000001</v>
      </c>
      <c r="F57" s="2"/>
      <c r="G57" s="2">
        <f t="shared" si="2"/>
        <v>0.4770064930797896</v>
      </c>
      <c r="H57" s="2">
        <f t="shared" si="5"/>
        <v>0.11621900934917508</v>
      </c>
      <c r="I57" s="2">
        <f t="shared" si="7"/>
        <v>2.7576125529330402E-2</v>
      </c>
      <c r="J57" s="2"/>
      <c r="K57" s="2">
        <f t="shared" si="3"/>
        <v>3.1633125195669243E-2</v>
      </c>
      <c r="L57" s="2">
        <f t="shared" si="6"/>
        <v>1.5614156910780891E-2</v>
      </c>
      <c r="M57" s="2">
        <f t="shared" si="8"/>
        <v>7.6058293752070986E-3</v>
      </c>
    </row>
    <row r="58" spans="1:13" x14ac:dyDescent="0.3">
      <c r="A58" s="2">
        <v>53</v>
      </c>
      <c r="B58" s="2">
        <v>19.125</v>
      </c>
      <c r="C58" s="2">
        <f t="shared" si="9"/>
        <v>21.444444443333335</v>
      </c>
      <c r="D58" s="2">
        <f t="shared" si="10"/>
        <v>21.674242422500001</v>
      </c>
      <c r="E58" s="2">
        <f t="shared" si="11"/>
        <v>21.564393938000002</v>
      </c>
      <c r="F58" s="2"/>
      <c r="G58" s="2">
        <f t="shared" si="2"/>
        <v>5.3798225257098853</v>
      </c>
      <c r="H58" s="2">
        <f t="shared" si="5"/>
        <v>6.4986369286736725</v>
      </c>
      <c r="I58" s="2">
        <f t="shared" si="7"/>
        <v>5.9506427847511576</v>
      </c>
      <c r="J58" s="2"/>
      <c r="K58" s="2">
        <f t="shared" si="3"/>
        <v>0.12127814082788681</v>
      </c>
      <c r="L58" s="2">
        <f t="shared" si="6"/>
        <v>0.13329372143790855</v>
      </c>
      <c r="M58" s="2">
        <f t="shared" si="8"/>
        <v>0.12755000983006545</v>
      </c>
    </row>
    <row r="59" spans="1:13" x14ac:dyDescent="0.3">
      <c r="A59" s="2">
        <v>54</v>
      </c>
      <c r="B59" s="2">
        <v>18.625</v>
      </c>
      <c r="C59" s="2">
        <f t="shared" si="9"/>
        <v>19.86111111</v>
      </c>
      <c r="D59" s="2">
        <f t="shared" si="10"/>
        <v>20.739583332500001</v>
      </c>
      <c r="E59" s="2">
        <f t="shared" si="11"/>
        <v>21.064393938000002</v>
      </c>
      <c r="F59" s="2"/>
      <c r="G59" s="2">
        <f t="shared" si="2"/>
        <v>1.5279706762654308</v>
      </c>
      <c r="H59" s="2">
        <f t="shared" si="5"/>
        <v>4.4714626700868081</v>
      </c>
      <c r="I59" s="2">
        <f t="shared" si="7"/>
        <v>5.9506427847511576</v>
      </c>
      <c r="J59" s="2"/>
      <c r="K59" s="2">
        <f t="shared" si="3"/>
        <v>6.6368381744966412E-2</v>
      </c>
      <c r="L59" s="2">
        <f t="shared" si="6"/>
        <v>0.11353467557046983</v>
      </c>
      <c r="M59" s="2">
        <f t="shared" si="8"/>
        <v>0.13097417116778534</v>
      </c>
    </row>
    <row r="60" spans="1:13" x14ac:dyDescent="0.3">
      <c r="A60" s="2">
        <v>55</v>
      </c>
      <c r="B60" s="2">
        <v>19.125</v>
      </c>
      <c r="C60" s="2">
        <f t="shared" si="9"/>
        <v>18.958333333333332</v>
      </c>
      <c r="D60" s="2">
        <f t="shared" si="10"/>
        <v>19.677083332500001</v>
      </c>
      <c r="E60" s="2">
        <f t="shared" si="11"/>
        <v>20.416666666000001</v>
      </c>
      <c r="F60" s="2"/>
      <c r="G60" s="2">
        <f t="shared" si="2"/>
        <v>2.7777777777778172E-2</v>
      </c>
      <c r="H60" s="2">
        <f t="shared" si="5"/>
        <v>0.30479600602430612</v>
      </c>
      <c r="I60" s="2">
        <f t="shared" si="7"/>
        <v>1.6684027760555584</v>
      </c>
      <c r="J60" s="2"/>
      <c r="K60" s="2">
        <f t="shared" si="3"/>
        <v>8.7145969498911291E-3</v>
      </c>
      <c r="L60" s="2">
        <f t="shared" si="6"/>
        <v>2.8867102352941203E-2</v>
      </c>
      <c r="M60" s="2">
        <f t="shared" si="8"/>
        <v>6.753812632679744E-2</v>
      </c>
    </row>
    <row r="61" spans="1:13" x14ac:dyDescent="0.3">
      <c r="A61" s="2">
        <v>56</v>
      </c>
      <c r="B61" s="2">
        <v>19</v>
      </c>
      <c r="C61" s="2">
        <f t="shared" si="9"/>
        <v>18.916666666666668</v>
      </c>
      <c r="D61" s="2">
        <f t="shared" si="10"/>
        <v>18.96875</v>
      </c>
      <c r="E61" s="2">
        <f t="shared" si="11"/>
        <v>19.541666666000001</v>
      </c>
      <c r="F61" s="2"/>
      <c r="G61" s="2">
        <f t="shared" si="2"/>
        <v>6.9444444444442472E-3</v>
      </c>
      <c r="H61" s="2">
        <f t="shared" si="5"/>
        <v>9.765625E-4</v>
      </c>
      <c r="I61" s="2">
        <f t="shared" si="7"/>
        <v>0.29340277705555678</v>
      </c>
      <c r="J61" s="2"/>
      <c r="K61" s="2">
        <f t="shared" si="3"/>
        <v>4.3859649122806391E-3</v>
      </c>
      <c r="L61" s="2">
        <f t="shared" si="6"/>
        <v>1.6447368421052631E-3</v>
      </c>
      <c r="M61" s="2">
        <f t="shared" si="8"/>
        <v>2.8508771894736901E-2</v>
      </c>
    </row>
    <row r="62" spans="1:13" x14ac:dyDescent="0.3">
      <c r="A62" s="2">
        <v>57</v>
      </c>
      <c r="B62" s="2">
        <v>18.75</v>
      </c>
      <c r="C62" s="2">
        <f t="shared" si="9"/>
        <v>18.958333333333332</v>
      </c>
      <c r="D62" s="2">
        <f t="shared" si="10"/>
        <v>18.875</v>
      </c>
      <c r="E62" s="2">
        <f t="shared" si="11"/>
        <v>18.925000000000001</v>
      </c>
      <c r="F62" s="2"/>
      <c r="G62" s="2">
        <f t="shared" si="2"/>
        <v>4.3402777777777284E-2</v>
      </c>
      <c r="H62" s="2">
        <f t="shared" si="5"/>
        <v>1.5625E-2</v>
      </c>
      <c r="I62" s="2">
        <f t="shared" si="7"/>
        <v>3.0625000000000249E-2</v>
      </c>
      <c r="J62" s="2"/>
      <c r="K62" s="2">
        <f t="shared" si="3"/>
        <v>1.1111111111111047E-2</v>
      </c>
      <c r="L62" s="2">
        <f t="shared" si="6"/>
        <v>6.6666666666666671E-3</v>
      </c>
      <c r="M62" s="2">
        <f t="shared" si="8"/>
        <v>9.3333333333333705E-3</v>
      </c>
    </row>
    <row r="63" spans="1:13" x14ac:dyDescent="0.3">
      <c r="A63" s="2">
        <v>58</v>
      </c>
      <c r="B63" s="2">
        <v>19.875</v>
      </c>
      <c r="C63" s="2">
        <f t="shared" si="9"/>
        <v>19.208333333333332</v>
      </c>
      <c r="D63" s="2">
        <f t="shared" si="10"/>
        <v>19.1875</v>
      </c>
      <c r="E63" s="2">
        <f t="shared" si="11"/>
        <v>19.074999999999999</v>
      </c>
      <c r="F63" s="2"/>
      <c r="G63" s="2">
        <f t="shared" si="2"/>
        <v>0.44444444444444603</v>
      </c>
      <c r="H63" s="2">
        <f t="shared" si="5"/>
        <v>0.47265625</v>
      </c>
      <c r="I63" s="2">
        <f t="shared" si="7"/>
        <v>0.64000000000000112</v>
      </c>
      <c r="J63" s="2"/>
      <c r="K63" s="2">
        <f t="shared" si="3"/>
        <v>3.3542976939203412E-2</v>
      </c>
      <c r="L63" s="2">
        <f t="shared" si="6"/>
        <v>3.4591194968553458E-2</v>
      </c>
      <c r="M63" s="2">
        <f t="shared" si="8"/>
        <v>4.0251572327044058E-2</v>
      </c>
    </row>
    <row r="64" spans="1:13" x14ac:dyDescent="0.3">
      <c r="A64" s="2">
        <v>59</v>
      </c>
      <c r="B64" s="2">
        <v>23.333333329999999</v>
      </c>
      <c r="C64" s="2">
        <f t="shared" si="9"/>
        <v>20.652777776666667</v>
      </c>
      <c r="D64" s="2">
        <f t="shared" si="10"/>
        <v>20.239583332500001</v>
      </c>
      <c r="E64" s="2">
        <f t="shared" si="11"/>
        <v>20.016666665999999</v>
      </c>
      <c r="F64" s="2"/>
      <c r="G64" s="2">
        <f t="shared" si="2"/>
        <v>7.1853780745061613</v>
      </c>
      <c r="H64" s="2">
        <f t="shared" si="5"/>
        <v>9.5712890470312377</v>
      </c>
      <c r="I64" s="2">
        <f t="shared" si="7"/>
        <v>11.000277760088887</v>
      </c>
      <c r="J64" s="2"/>
      <c r="K64" s="2">
        <f t="shared" si="3"/>
        <v>0.11488095230212576</v>
      </c>
      <c r="L64" s="2">
        <f t="shared" si="6"/>
        <v>0.1325892856260841</v>
      </c>
      <c r="M64" s="2">
        <f t="shared" si="8"/>
        <v>0.14214285704887755</v>
      </c>
    </row>
    <row r="65" spans="1:13" x14ac:dyDescent="0.3">
      <c r="A65" s="2">
        <v>60</v>
      </c>
      <c r="B65" s="2">
        <v>24.46153846</v>
      </c>
      <c r="C65" s="2">
        <f t="shared" si="9"/>
        <v>22.556623930000001</v>
      </c>
      <c r="D65" s="2">
        <f t="shared" si="10"/>
        <v>21.6049679475</v>
      </c>
      <c r="E65" s="2">
        <f t="shared" si="11"/>
        <v>21.083974357999999</v>
      </c>
      <c r="F65" s="2"/>
      <c r="G65" s="2">
        <f t="shared" si="2"/>
        <v>3.6286993666051179</v>
      </c>
      <c r="H65" s="2">
        <f t="shared" si="5"/>
        <v>8.1599950928845093</v>
      </c>
      <c r="I65" s="2">
        <f t="shared" si="7"/>
        <v>11.407939263119072</v>
      </c>
      <c r="J65" s="2"/>
      <c r="K65" s="2">
        <f t="shared" si="3"/>
        <v>7.7873864438859963E-2</v>
      </c>
      <c r="L65" s="2">
        <f t="shared" si="6"/>
        <v>0.1167780398265269</v>
      </c>
      <c r="M65" s="2">
        <f t="shared" si="8"/>
        <v>0.13807651990176587</v>
      </c>
    </row>
    <row r="66" spans="1:13" x14ac:dyDescent="0.3">
      <c r="A66" s="2">
        <v>61</v>
      </c>
      <c r="B66" s="2">
        <v>23.75</v>
      </c>
      <c r="C66" s="2">
        <f t="shared" si="9"/>
        <v>23.848290596666669</v>
      </c>
      <c r="D66" s="2">
        <f t="shared" si="10"/>
        <v>22.8549679475</v>
      </c>
      <c r="E66" s="2">
        <f t="shared" si="11"/>
        <v>22.033974358000002</v>
      </c>
      <c r="F66" s="2"/>
      <c r="G66" s="2">
        <f t="shared" si="2"/>
        <v>9.6610413930897053E-3</v>
      </c>
      <c r="H66" s="2">
        <f t="shared" si="5"/>
        <v>0.8010823750023619</v>
      </c>
      <c r="I66" s="2">
        <f t="shared" si="7"/>
        <v>2.9447440040015058</v>
      </c>
      <c r="J66" s="2"/>
      <c r="K66" s="2">
        <f t="shared" si="3"/>
        <v>4.1385514385965686E-3</v>
      </c>
      <c r="L66" s="2">
        <f t="shared" si="6"/>
        <v>3.7685560105263138E-2</v>
      </c>
      <c r="M66" s="2">
        <f t="shared" si="8"/>
        <v>7.2253711242105181E-2</v>
      </c>
    </row>
    <row r="67" spans="1:13" x14ac:dyDescent="0.3">
      <c r="A67" s="2">
        <v>62</v>
      </c>
      <c r="B67" s="2">
        <v>20.5</v>
      </c>
      <c r="C67" s="2">
        <f t="shared" si="9"/>
        <v>22.903846153333333</v>
      </c>
      <c r="D67" s="2">
        <f t="shared" si="10"/>
        <v>23.0112179475</v>
      </c>
      <c r="E67" s="2">
        <f t="shared" si="11"/>
        <v>22.383974358</v>
      </c>
      <c r="F67" s="2"/>
      <c r="G67" s="2">
        <f t="shared" si="2"/>
        <v>5.7784763288954633</v>
      </c>
      <c r="H67" s="2">
        <f t="shared" si="5"/>
        <v>6.306215579846115</v>
      </c>
      <c r="I67" s="2">
        <f t="shared" si="7"/>
        <v>3.5493593816015108</v>
      </c>
      <c r="J67" s="2"/>
      <c r="K67" s="2">
        <f t="shared" si="3"/>
        <v>0.11726078796747967</v>
      </c>
      <c r="L67" s="2">
        <f t="shared" si="6"/>
        <v>0.12249843646341466</v>
      </c>
      <c r="M67" s="2">
        <f t="shared" si="8"/>
        <v>9.1901188195121941E-2</v>
      </c>
    </row>
    <row r="68" spans="1:13" x14ac:dyDescent="0.3">
      <c r="A68" s="2">
        <v>63</v>
      </c>
      <c r="B68" s="2">
        <v>19.125</v>
      </c>
      <c r="C68" s="2">
        <f t="shared" si="9"/>
        <v>21.125</v>
      </c>
      <c r="D68" s="2">
        <f t="shared" si="10"/>
        <v>21.959134615</v>
      </c>
      <c r="E68" s="2">
        <f t="shared" si="11"/>
        <v>22.233974358000001</v>
      </c>
      <c r="F68" s="2"/>
      <c r="G68" s="2">
        <f t="shared" si="2"/>
        <v>4</v>
      </c>
      <c r="H68" s="2">
        <f t="shared" si="5"/>
        <v>8.0323190159411979</v>
      </c>
      <c r="I68" s="2">
        <f t="shared" si="7"/>
        <v>9.6657215587015184</v>
      </c>
      <c r="J68" s="2"/>
      <c r="K68" s="2">
        <f t="shared" si="3"/>
        <v>0.10457516339869281</v>
      </c>
      <c r="L68" s="2">
        <f t="shared" si="6"/>
        <v>0.14819004522875817</v>
      </c>
      <c r="M68" s="2">
        <f t="shared" si="8"/>
        <v>0.1625607507450981</v>
      </c>
    </row>
    <row r="69" spans="1:13" x14ac:dyDescent="0.3">
      <c r="A69" s="2">
        <v>64</v>
      </c>
      <c r="B69" s="2">
        <v>19.75</v>
      </c>
      <c r="C69" s="2">
        <f t="shared" si="9"/>
        <v>19.791666666666668</v>
      </c>
      <c r="D69" s="2">
        <f t="shared" si="10"/>
        <v>20.78125</v>
      </c>
      <c r="E69" s="2">
        <f t="shared" si="11"/>
        <v>21.517307691999999</v>
      </c>
      <c r="F69" s="2"/>
      <c r="G69" s="2">
        <f t="shared" si="2"/>
        <v>1.7361111111112099E-3</v>
      </c>
      <c r="H69" s="2">
        <f t="shared" si="5"/>
        <v>1.0634765625</v>
      </c>
      <c r="I69" s="2">
        <f t="shared" si="7"/>
        <v>3.1233764782023643</v>
      </c>
      <c r="J69" s="2"/>
      <c r="K69" s="2">
        <f t="shared" si="3"/>
        <v>2.1097046413502711E-3</v>
      </c>
      <c r="L69" s="2">
        <f t="shared" si="6"/>
        <v>5.2215189873417722E-2</v>
      </c>
      <c r="M69" s="2">
        <f t="shared" si="8"/>
        <v>8.9483933772151858E-2</v>
      </c>
    </row>
    <row r="70" spans="1:13" x14ac:dyDescent="0.3">
      <c r="A70" s="2">
        <v>65</v>
      </c>
      <c r="B70" s="2">
        <v>20</v>
      </c>
      <c r="C70" s="2">
        <f t="shared" si="9"/>
        <v>19.625</v>
      </c>
      <c r="D70" s="2">
        <f t="shared" si="10"/>
        <v>19.84375</v>
      </c>
      <c r="E70" s="2">
        <f t="shared" si="11"/>
        <v>20.625</v>
      </c>
      <c r="F70" s="2"/>
      <c r="G70" s="2">
        <f t="shared" si="2"/>
        <v>0.140625</v>
      </c>
      <c r="H70" s="2">
        <f t="shared" si="5"/>
        <v>2.44140625E-2</v>
      </c>
      <c r="I70" s="2">
        <f t="shared" si="7"/>
        <v>0.390625</v>
      </c>
      <c r="J70" s="2"/>
      <c r="K70" s="2">
        <f t="shared" si="3"/>
        <v>1.8749999999999999E-2</v>
      </c>
      <c r="L70" s="2">
        <f t="shared" si="6"/>
        <v>7.8125E-3</v>
      </c>
      <c r="M70" s="2">
        <f t="shared" si="8"/>
        <v>3.125E-2</v>
      </c>
    </row>
    <row r="71" spans="1:13" x14ac:dyDescent="0.3">
      <c r="A71" s="2">
        <v>66</v>
      </c>
      <c r="B71" s="2">
        <v>22.625</v>
      </c>
      <c r="C71" s="2">
        <f t="shared" si="9"/>
        <v>20.791666666666668</v>
      </c>
      <c r="D71" s="2">
        <f t="shared" si="10"/>
        <v>20.375</v>
      </c>
      <c r="E71" s="2">
        <f t="shared" si="11"/>
        <v>20.399999999999999</v>
      </c>
      <c r="F71" s="2"/>
      <c r="G71" s="2">
        <f t="shared" si="2"/>
        <v>3.3611111111111067</v>
      </c>
      <c r="H71" s="2">
        <f t="shared" si="5"/>
        <v>5.0625</v>
      </c>
      <c r="I71" s="2">
        <f t="shared" si="7"/>
        <v>4.9506250000000067</v>
      </c>
      <c r="J71" s="2"/>
      <c r="K71" s="2">
        <f t="shared" si="3"/>
        <v>8.1031307550644513E-2</v>
      </c>
      <c r="L71" s="2">
        <f t="shared" si="6"/>
        <v>9.9447513812154692E-2</v>
      </c>
      <c r="M71" s="2">
        <f t="shared" si="8"/>
        <v>9.8342541436464148E-2</v>
      </c>
    </row>
    <row r="72" spans="1:13" x14ac:dyDescent="0.3">
      <c r="A72" s="2">
        <v>67</v>
      </c>
      <c r="B72" s="2">
        <v>21.545454549999999</v>
      </c>
      <c r="C72" s="2">
        <f t="shared" ref="C72:C103" si="12">AVERAGE(B70:B72)</f>
        <v>21.390151516666666</v>
      </c>
      <c r="D72" s="2">
        <f t="shared" si="10"/>
        <v>20.980113637500001</v>
      </c>
      <c r="E72" s="2">
        <f t="shared" si="11"/>
        <v>20.609090909999999</v>
      </c>
      <c r="F72" s="2"/>
      <c r="G72" s="2">
        <f t="shared" si="2"/>
        <v>2.411903216253419E-2</v>
      </c>
      <c r="H72" s="2">
        <f t="shared" si="5"/>
        <v>0.31961034734633059</v>
      </c>
      <c r="I72" s="2">
        <f t="shared" si="7"/>
        <v>0.87677686631404905</v>
      </c>
      <c r="J72" s="2"/>
      <c r="K72" s="2">
        <f t="shared" si="3"/>
        <v>7.2081576637394503E-3</v>
      </c>
      <c r="L72" s="2">
        <f t="shared" si="6"/>
        <v>2.6239451629485266E-2</v>
      </c>
      <c r="M72" s="2">
        <f t="shared" si="8"/>
        <v>4.3459915771421949E-2</v>
      </c>
    </row>
    <row r="73" spans="1:13" x14ac:dyDescent="0.3">
      <c r="A73" s="2">
        <v>68</v>
      </c>
      <c r="B73" s="2">
        <v>20.785714290000001</v>
      </c>
      <c r="C73" s="2">
        <f t="shared" si="12"/>
        <v>21.65205628</v>
      </c>
      <c r="D73" s="2">
        <f t="shared" ref="D73:D104" si="13">AVERAGE(B70:B73)</f>
        <v>21.239042210000001</v>
      </c>
      <c r="E73" s="2">
        <f t="shared" si="11"/>
        <v>20.941233768</v>
      </c>
      <c r="F73" s="2"/>
      <c r="G73" s="2">
        <f t="shared" ref="G73:G119" si="14">(B73-C73)^2</f>
        <v>0.75054844363715778</v>
      </c>
      <c r="H73" s="2">
        <f t="shared" si="5"/>
        <v>0.205506203051526</v>
      </c>
      <c r="I73" s="2">
        <f t="shared" si="7"/>
        <v>2.4186308037392065E-2</v>
      </c>
      <c r="J73" s="2"/>
      <c r="K73" s="2">
        <f t="shared" ref="K73:K119" si="15">ABS((B73-C73)/B73)</f>
        <v>4.1679683359103777E-2</v>
      </c>
      <c r="L73" s="2">
        <f t="shared" si="6"/>
        <v>2.1809590648424117E-2</v>
      </c>
      <c r="M73" s="2">
        <f t="shared" si="8"/>
        <v>7.4820367407252885E-3</v>
      </c>
    </row>
    <row r="74" spans="1:13" x14ac:dyDescent="0.3">
      <c r="A74" s="2">
        <v>69</v>
      </c>
      <c r="B74" s="2">
        <v>19.9375</v>
      </c>
      <c r="C74" s="2">
        <f t="shared" si="12"/>
        <v>20.756222946666668</v>
      </c>
      <c r="D74" s="2">
        <f t="shared" si="13"/>
        <v>21.223417210000001</v>
      </c>
      <c r="E74" s="2">
        <f t="shared" ref="E74:E105" si="16">AVERAGE(B70:B74)</f>
        <v>20.978733768000001</v>
      </c>
      <c r="F74" s="2"/>
      <c r="G74" s="2">
        <f t="shared" si="14"/>
        <v>0.67030726339855151</v>
      </c>
      <c r="H74" s="2">
        <f t="shared" ref="H74:H119" si="17">(B74-D74)^2</f>
        <v>1.6535830709741866</v>
      </c>
      <c r="I74" s="2">
        <f t="shared" si="7"/>
        <v>1.0841677596234809</v>
      </c>
      <c r="J74" s="2"/>
      <c r="K74" s="2">
        <f t="shared" si="15"/>
        <v>4.1064473814002155E-2</v>
      </c>
      <c r="L74" s="2">
        <f t="shared" ref="L74:L119" si="18">ABS((B74-D74)/B74)</f>
        <v>6.4497414921630136E-2</v>
      </c>
      <c r="M74" s="2">
        <f t="shared" si="8"/>
        <v>5.2224891184953048E-2</v>
      </c>
    </row>
    <row r="75" spans="1:13" x14ac:dyDescent="0.3">
      <c r="A75" s="2">
        <v>70</v>
      </c>
      <c r="B75" s="2">
        <v>18.533333330000001</v>
      </c>
      <c r="C75" s="2">
        <f t="shared" si="12"/>
        <v>19.752182540000003</v>
      </c>
      <c r="D75" s="2">
        <f t="shared" si="13"/>
        <v>20.200500542500002</v>
      </c>
      <c r="E75" s="2">
        <f t="shared" si="16"/>
        <v>20.685400434000002</v>
      </c>
      <c r="F75" s="2"/>
      <c r="G75" s="2">
        <f t="shared" si="14"/>
        <v>1.4855933967176287</v>
      </c>
      <c r="H75" s="2">
        <f t="shared" si="17"/>
        <v>2.7794465144350227</v>
      </c>
      <c r="I75" s="2">
        <f t="shared" ref="I75:I119" si="19">(B75-E75)^2</f>
        <v>4.6313928201189487</v>
      </c>
      <c r="J75" s="2"/>
      <c r="K75" s="2">
        <f t="shared" si="15"/>
        <v>6.5765245155713276E-2</v>
      </c>
      <c r="L75" s="2">
        <f t="shared" si="18"/>
        <v>8.9955065438840881E-2</v>
      </c>
      <c r="M75" s="2">
        <f t="shared" ref="M75:M119" si="20">ABS((B75-E75)/B75)</f>
        <v>0.1161187286539782</v>
      </c>
    </row>
    <row r="76" spans="1:13" x14ac:dyDescent="0.3">
      <c r="A76" s="2">
        <v>71</v>
      </c>
      <c r="B76" s="2">
        <v>17.375</v>
      </c>
      <c r="C76" s="2">
        <f t="shared" si="12"/>
        <v>18.615277776666669</v>
      </c>
      <c r="D76" s="2">
        <f t="shared" si="13"/>
        <v>19.157886905000002</v>
      </c>
      <c r="E76" s="2">
        <f t="shared" si="16"/>
        <v>19.635400434000001</v>
      </c>
      <c r="F76" s="2"/>
      <c r="G76" s="2">
        <f t="shared" si="14"/>
        <v>1.5382889632932168</v>
      </c>
      <c r="H76" s="2">
        <f t="shared" si="17"/>
        <v>3.1786857160204844</v>
      </c>
      <c r="I76" s="2">
        <f t="shared" si="19"/>
        <v>5.1094101220273931</v>
      </c>
      <c r="J76" s="2"/>
      <c r="K76" s="2">
        <f t="shared" si="15"/>
        <v>7.1382893621103283E-2</v>
      </c>
      <c r="L76" s="2">
        <f t="shared" si="18"/>
        <v>0.10261219597122312</v>
      </c>
      <c r="M76" s="2">
        <f t="shared" si="20"/>
        <v>0.13009498900719429</v>
      </c>
    </row>
    <row r="77" spans="1:13" x14ac:dyDescent="0.3">
      <c r="A77" s="2">
        <v>72</v>
      </c>
      <c r="B77" s="2">
        <v>17.444444440000002</v>
      </c>
      <c r="C77" s="2">
        <f t="shared" si="12"/>
        <v>17.784259256666669</v>
      </c>
      <c r="D77" s="2">
        <f t="shared" si="13"/>
        <v>18.322569442500001</v>
      </c>
      <c r="E77" s="2">
        <f t="shared" si="16"/>
        <v>18.815198412000001</v>
      </c>
      <c r="F77" s="2"/>
      <c r="G77" s="2">
        <f t="shared" si="14"/>
        <v>0.11547410962620067</v>
      </c>
      <c r="H77" s="2">
        <f t="shared" si="17"/>
        <v>0.77110352001562354</v>
      </c>
      <c r="I77" s="2">
        <f t="shared" si="19"/>
        <v>1.8789664517537747</v>
      </c>
      <c r="J77" s="2"/>
      <c r="K77" s="2">
        <f t="shared" si="15"/>
        <v>1.9479830259740115E-2</v>
      </c>
      <c r="L77" s="2">
        <f t="shared" si="18"/>
        <v>5.0338375952315453E-2</v>
      </c>
      <c r="M77" s="2">
        <f t="shared" si="20"/>
        <v>7.8578253191994407E-2</v>
      </c>
    </row>
    <row r="78" spans="1:13" x14ac:dyDescent="0.3">
      <c r="A78" s="2">
        <v>73</v>
      </c>
      <c r="B78" s="2">
        <v>18</v>
      </c>
      <c r="C78" s="2">
        <f t="shared" si="12"/>
        <v>17.606481479999999</v>
      </c>
      <c r="D78" s="2">
        <f t="shared" si="13"/>
        <v>17.838194442500001</v>
      </c>
      <c r="E78" s="2">
        <f t="shared" si="16"/>
        <v>18.258055554000002</v>
      </c>
      <c r="F78" s="2"/>
      <c r="G78" s="2">
        <f t="shared" si="14"/>
        <v>0.15485682558299091</v>
      </c>
      <c r="H78" s="2">
        <f t="shared" si="17"/>
        <v>2.6181038437885565E-2</v>
      </c>
      <c r="I78" s="2">
        <f t="shared" si="19"/>
        <v>6.6592668950247957E-2</v>
      </c>
      <c r="J78" s="2"/>
      <c r="K78" s="2">
        <f t="shared" si="15"/>
        <v>2.1862140000000037E-2</v>
      </c>
      <c r="L78" s="2">
        <f t="shared" si="18"/>
        <v>8.9891976388888472E-3</v>
      </c>
      <c r="M78" s="2">
        <f t="shared" si="20"/>
        <v>1.4336419666666779E-2</v>
      </c>
    </row>
    <row r="79" spans="1:13" x14ac:dyDescent="0.3">
      <c r="A79" s="2">
        <v>74</v>
      </c>
      <c r="B79" s="2">
        <v>19.875</v>
      </c>
      <c r="C79" s="2">
        <f t="shared" si="12"/>
        <v>18.439814813333332</v>
      </c>
      <c r="D79" s="2">
        <f t="shared" si="13"/>
        <v>18.17361111</v>
      </c>
      <c r="E79" s="2">
        <f t="shared" si="16"/>
        <v>18.245555553999999</v>
      </c>
      <c r="F79" s="2"/>
      <c r="G79" s="2">
        <f t="shared" si="14"/>
        <v>2.0597565200274399</v>
      </c>
      <c r="H79" s="2">
        <f t="shared" si="17"/>
        <v>2.8947241550154339</v>
      </c>
      <c r="I79" s="2">
        <f t="shared" si="19"/>
        <v>2.6550892026002497</v>
      </c>
      <c r="J79" s="2"/>
      <c r="K79" s="2">
        <f t="shared" si="15"/>
        <v>7.2210575429769483E-2</v>
      </c>
      <c r="L79" s="2">
        <f t="shared" si="18"/>
        <v>8.5604472452830219E-2</v>
      </c>
      <c r="M79" s="2">
        <f t="shared" si="20"/>
        <v>8.1984626213836523E-2</v>
      </c>
    </row>
    <row r="80" spans="1:13" x14ac:dyDescent="0.3">
      <c r="A80" s="2">
        <v>75</v>
      </c>
      <c r="B80" s="2">
        <v>24</v>
      </c>
      <c r="C80" s="2">
        <f t="shared" si="12"/>
        <v>20.625</v>
      </c>
      <c r="D80" s="2">
        <f t="shared" si="13"/>
        <v>19.82986111</v>
      </c>
      <c r="E80" s="2">
        <f t="shared" si="16"/>
        <v>19.338888888</v>
      </c>
      <c r="F80" s="2"/>
      <c r="G80" s="2">
        <f t="shared" si="14"/>
        <v>11.390625</v>
      </c>
      <c r="H80" s="2">
        <f t="shared" si="17"/>
        <v>17.390058361890436</v>
      </c>
      <c r="I80" s="2">
        <f t="shared" si="19"/>
        <v>21.725956798409879</v>
      </c>
      <c r="J80" s="2"/>
      <c r="K80" s="2">
        <f t="shared" si="15"/>
        <v>0.140625</v>
      </c>
      <c r="L80" s="2">
        <f t="shared" si="18"/>
        <v>0.17375578708333336</v>
      </c>
      <c r="M80" s="2">
        <f t="shared" si="20"/>
        <v>0.19421296300000002</v>
      </c>
    </row>
    <row r="81" spans="1:13" x14ac:dyDescent="0.3">
      <c r="A81" s="2">
        <v>76</v>
      </c>
      <c r="B81" s="2">
        <v>20.9</v>
      </c>
      <c r="C81" s="2">
        <f t="shared" si="12"/>
        <v>21.591666666666669</v>
      </c>
      <c r="D81" s="2">
        <f t="shared" si="13"/>
        <v>20.693750000000001</v>
      </c>
      <c r="E81" s="2">
        <f t="shared" si="16"/>
        <v>20.043888887999998</v>
      </c>
      <c r="F81" s="2"/>
      <c r="G81" s="2">
        <f t="shared" si="14"/>
        <v>0.47840277777778234</v>
      </c>
      <c r="H81" s="2">
        <f t="shared" si="17"/>
        <v>4.253906249999883E-2</v>
      </c>
      <c r="I81" s="2">
        <f t="shared" si="19"/>
        <v>0.73292623608987773</v>
      </c>
      <c r="J81" s="2"/>
      <c r="K81" s="2">
        <f t="shared" si="15"/>
        <v>3.3094098883572731E-2</v>
      </c>
      <c r="L81" s="2">
        <f t="shared" si="18"/>
        <v>9.8684210526314431E-3</v>
      </c>
      <c r="M81" s="2">
        <f t="shared" si="20"/>
        <v>4.0962254162679464E-2</v>
      </c>
    </row>
    <row r="82" spans="1:13" x14ac:dyDescent="0.3">
      <c r="A82" s="2">
        <v>77</v>
      </c>
      <c r="B82" s="2">
        <v>24.69230769</v>
      </c>
      <c r="C82" s="2">
        <f t="shared" si="12"/>
        <v>23.197435896666665</v>
      </c>
      <c r="D82" s="2">
        <f t="shared" si="13"/>
        <v>22.366826922500003</v>
      </c>
      <c r="E82" s="2">
        <f t="shared" si="16"/>
        <v>21.493461538000002</v>
      </c>
      <c r="F82" s="2"/>
      <c r="G82" s="2">
        <f t="shared" si="14"/>
        <v>2.2346416785036207</v>
      </c>
      <c r="H82" s="2">
        <f t="shared" si="17"/>
        <v>5.4078608000123731</v>
      </c>
      <c r="I82" s="2">
        <f t="shared" si="19"/>
        <v>10.232616704165194</v>
      </c>
      <c r="J82" s="2"/>
      <c r="K82" s="2">
        <f t="shared" si="15"/>
        <v>6.0539979174920724E-2</v>
      </c>
      <c r="L82" s="2">
        <f t="shared" si="18"/>
        <v>9.4178348848365442E-2</v>
      </c>
      <c r="M82" s="2">
        <f t="shared" si="20"/>
        <v>0.12954828654170225</v>
      </c>
    </row>
    <row r="83" spans="1:13" x14ac:dyDescent="0.3">
      <c r="A83" s="2">
        <v>78</v>
      </c>
      <c r="B83" s="2">
        <v>24.666666670000001</v>
      </c>
      <c r="C83" s="2">
        <f t="shared" si="12"/>
        <v>23.419658119999998</v>
      </c>
      <c r="D83" s="2">
        <f t="shared" si="13"/>
        <v>23.564743589999999</v>
      </c>
      <c r="E83" s="2">
        <f t="shared" si="16"/>
        <v>22.826794872000001</v>
      </c>
      <c r="F83" s="2"/>
      <c r="G83" s="2">
        <f t="shared" si="14"/>
        <v>1.5550303237731122</v>
      </c>
      <c r="H83" s="2">
        <f t="shared" si="17"/>
        <v>1.2142344742366917</v>
      </c>
      <c r="I83" s="2">
        <f t="shared" si="19"/>
        <v>3.3851282330757555</v>
      </c>
      <c r="J83" s="2"/>
      <c r="K83" s="2">
        <f t="shared" si="15"/>
        <v>5.0554400668844153E-2</v>
      </c>
      <c r="L83" s="2">
        <f t="shared" si="18"/>
        <v>4.4672557291260559E-2</v>
      </c>
      <c r="M83" s="2">
        <f t="shared" si="20"/>
        <v>7.4589397206136596E-2</v>
      </c>
    </row>
    <row r="84" spans="1:13" x14ac:dyDescent="0.3">
      <c r="A84" s="2">
        <v>79</v>
      </c>
      <c r="B84" s="2">
        <v>23.333333329999999</v>
      </c>
      <c r="C84" s="2">
        <f t="shared" si="12"/>
        <v>24.230769230000003</v>
      </c>
      <c r="D84" s="2">
        <f t="shared" si="13"/>
        <v>23.3980769225</v>
      </c>
      <c r="E84" s="2">
        <f t="shared" si="16"/>
        <v>23.518461538</v>
      </c>
      <c r="F84" s="2"/>
      <c r="G84" s="2">
        <f t="shared" si="14"/>
        <v>0.80539119460881892</v>
      </c>
      <c r="H84" s="2">
        <f t="shared" si="17"/>
        <v>4.1917327698061928E-3</v>
      </c>
      <c r="I84" s="2">
        <f t="shared" si="19"/>
        <v>3.4272453397291951E-2</v>
      </c>
      <c r="J84" s="2"/>
      <c r="K84" s="2">
        <f t="shared" si="15"/>
        <v>3.846153857692329E-2</v>
      </c>
      <c r="L84" s="2">
        <f t="shared" si="18"/>
        <v>2.7747253932535777E-3</v>
      </c>
      <c r="M84" s="2">
        <f t="shared" si="20"/>
        <v>7.9340660582763751E-3</v>
      </c>
    </row>
    <row r="85" spans="1:13" x14ac:dyDescent="0.3">
      <c r="A85" s="2">
        <v>80</v>
      </c>
      <c r="B85" s="2">
        <v>25</v>
      </c>
      <c r="C85" s="2">
        <f t="shared" si="12"/>
        <v>24.333333333333332</v>
      </c>
      <c r="D85" s="2">
        <f t="shared" si="13"/>
        <v>24.423076922500002</v>
      </c>
      <c r="E85" s="2">
        <f t="shared" si="16"/>
        <v>23.718461538</v>
      </c>
      <c r="F85" s="2"/>
      <c r="G85" s="2">
        <f t="shared" si="14"/>
        <v>0.44444444444444603</v>
      </c>
      <c r="H85" s="2">
        <f t="shared" si="17"/>
        <v>0.33284023735206902</v>
      </c>
      <c r="I85" s="2">
        <f t="shared" si="19"/>
        <v>1.6423408295853263</v>
      </c>
      <c r="J85" s="2"/>
      <c r="K85" s="2">
        <f t="shared" si="15"/>
        <v>2.6666666666666713E-2</v>
      </c>
      <c r="L85" s="2">
        <f t="shared" si="18"/>
        <v>2.3076923099999931E-2</v>
      </c>
      <c r="M85" s="2">
        <f t="shared" si="20"/>
        <v>5.1261538480000014E-2</v>
      </c>
    </row>
    <row r="86" spans="1:13" x14ac:dyDescent="0.3">
      <c r="A86" s="2">
        <v>81</v>
      </c>
      <c r="B86" s="2">
        <v>27.25</v>
      </c>
      <c r="C86" s="2">
        <f t="shared" si="12"/>
        <v>25.194444443333335</v>
      </c>
      <c r="D86" s="2">
        <f t="shared" si="13"/>
        <v>25.0625</v>
      </c>
      <c r="E86" s="2">
        <f t="shared" si="16"/>
        <v>24.988461538000003</v>
      </c>
      <c r="F86" s="2"/>
      <c r="G86" s="2">
        <f t="shared" si="14"/>
        <v>4.2253086465432022</v>
      </c>
      <c r="H86" s="2">
        <f t="shared" si="17"/>
        <v>4.78515625</v>
      </c>
      <c r="I86" s="2">
        <f t="shared" si="19"/>
        <v>5.1145562151053126</v>
      </c>
      <c r="J86" s="2"/>
      <c r="K86" s="2">
        <f t="shared" si="15"/>
        <v>7.5433231437308804E-2</v>
      </c>
      <c r="L86" s="2">
        <f t="shared" si="18"/>
        <v>8.027522935779817E-2</v>
      </c>
      <c r="M86" s="2">
        <f t="shared" si="20"/>
        <v>8.2992237137614583E-2</v>
      </c>
    </row>
    <row r="87" spans="1:13" x14ac:dyDescent="0.3">
      <c r="A87" s="2">
        <v>82</v>
      </c>
      <c r="B87" s="2">
        <v>28</v>
      </c>
      <c r="C87" s="2">
        <f t="shared" si="12"/>
        <v>26.75</v>
      </c>
      <c r="D87" s="2">
        <f t="shared" si="13"/>
        <v>25.895833332500001</v>
      </c>
      <c r="E87" s="2">
        <f t="shared" si="16"/>
        <v>25.65</v>
      </c>
      <c r="F87" s="2"/>
      <c r="G87" s="2">
        <f t="shared" si="14"/>
        <v>1.5625</v>
      </c>
      <c r="H87" s="2">
        <f t="shared" si="17"/>
        <v>4.427517364618053</v>
      </c>
      <c r="I87" s="2">
        <f t="shared" si="19"/>
        <v>5.5225000000000071</v>
      </c>
      <c r="J87" s="2"/>
      <c r="K87" s="2">
        <f t="shared" si="15"/>
        <v>4.4642857142857144E-2</v>
      </c>
      <c r="L87" s="2">
        <f t="shared" si="18"/>
        <v>7.5148809553571408E-2</v>
      </c>
      <c r="M87" s="2">
        <f t="shared" si="20"/>
        <v>8.3928571428571477E-2</v>
      </c>
    </row>
    <row r="88" spans="1:13" x14ac:dyDescent="0.3">
      <c r="A88" s="2">
        <v>83</v>
      </c>
      <c r="B88" s="2">
        <v>28.916666670000001</v>
      </c>
      <c r="C88" s="2">
        <f t="shared" si="12"/>
        <v>28.055555556666665</v>
      </c>
      <c r="D88" s="2">
        <f t="shared" si="13"/>
        <v>27.291666667499999</v>
      </c>
      <c r="E88" s="2">
        <f t="shared" si="16"/>
        <v>26.5</v>
      </c>
      <c r="F88" s="2"/>
      <c r="G88" s="2">
        <f t="shared" si="14"/>
        <v>0.74151234950617861</v>
      </c>
      <c r="H88" s="2">
        <f t="shared" si="17"/>
        <v>2.6406250081250064</v>
      </c>
      <c r="I88" s="2">
        <f t="shared" si="19"/>
        <v>5.8402777938888963</v>
      </c>
      <c r="J88" s="2"/>
      <c r="K88" s="2">
        <f t="shared" si="15"/>
        <v>2.9779058670918953E-2</v>
      </c>
      <c r="L88" s="2">
        <f t="shared" si="18"/>
        <v>5.6195965497844912E-2</v>
      </c>
      <c r="M88" s="2">
        <f t="shared" si="20"/>
        <v>8.357348713734028E-2</v>
      </c>
    </row>
    <row r="89" spans="1:13" x14ac:dyDescent="0.3">
      <c r="A89" s="2">
        <v>84</v>
      </c>
      <c r="B89" s="2">
        <v>26.5</v>
      </c>
      <c r="C89" s="2">
        <f t="shared" si="12"/>
        <v>27.805555556666665</v>
      </c>
      <c r="D89" s="2">
        <f t="shared" si="13"/>
        <v>27.666666667499999</v>
      </c>
      <c r="E89" s="2">
        <f t="shared" si="16"/>
        <v>27.133333333999996</v>
      </c>
      <c r="F89" s="2"/>
      <c r="G89" s="2">
        <f t="shared" si="14"/>
        <v>1.704475311543205</v>
      </c>
      <c r="H89" s="2">
        <f t="shared" si="17"/>
        <v>1.3611111130555544</v>
      </c>
      <c r="I89" s="2">
        <f t="shared" si="19"/>
        <v>0.40111111195555055</v>
      </c>
      <c r="J89" s="2"/>
      <c r="K89" s="2">
        <f t="shared" si="15"/>
        <v>4.926624742138358E-2</v>
      </c>
      <c r="L89" s="2">
        <f t="shared" si="18"/>
        <v>4.4025157264150926E-2</v>
      </c>
      <c r="M89" s="2">
        <f t="shared" si="20"/>
        <v>2.3899371094339473E-2</v>
      </c>
    </row>
    <row r="90" spans="1:13" x14ac:dyDescent="0.3">
      <c r="A90" s="2">
        <v>85</v>
      </c>
      <c r="B90" s="2">
        <v>29.1</v>
      </c>
      <c r="C90" s="2">
        <f t="shared" si="12"/>
        <v>28.172222223333335</v>
      </c>
      <c r="D90" s="2">
        <f t="shared" si="13"/>
        <v>28.129166667500002</v>
      </c>
      <c r="E90" s="2">
        <f t="shared" si="16"/>
        <v>27.953333334</v>
      </c>
      <c r="F90" s="2"/>
      <c r="G90" s="2">
        <f t="shared" si="14"/>
        <v>0.86077160287654186</v>
      </c>
      <c r="H90" s="2">
        <f t="shared" si="17"/>
        <v>0.94251735949305515</v>
      </c>
      <c r="I90" s="2">
        <f t="shared" si="19"/>
        <v>1.314844442915559</v>
      </c>
      <c r="J90" s="2"/>
      <c r="K90" s="2">
        <f t="shared" si="15"/>
        <v>3.1882397823596767E-2</v>
      </c>
      <c r="L90" s="2">
        <f t="shared" si="18"/>
        <v>3.3361970189003429E-2</v>
      </c>
      <c r="M90" s="2">
        <f t="shared" si="20"/>
        <v>3.9404352783505209E-2</v>
      </c>
    </row>
    <row r="91" spans="1:13" x14ac:dyDescent="0.3">
      <c r="A91" s="2">
        <v>86</v>
      </c>
      <c r="B91" s="2">
        <v>29.5</v>
      </c>
      <c r="C91" s="2">
        <f t="shared" si="12"/>
        <v>28.366666666666664</v>
      </c>
      <c r="D91" s="2">
        <f t="shared" si="13"/>
        <v>28.504166667500002</v>
      </c>
      <c r="E91" s="2">
        <f t="shared" si="16"/>
        <v>28.403333334000003</v>
      </c>
      <c r="F91" s="2"/>
      <c r="G91" s="2">
        <f t="shared" si="14"/>
        <v>1.2844444444444514</v>
      </c>
      <c r="H91" s="2">
        <f t="shared" si="17"/>
        <v>0.9916840261180524</v>
      </c>
      <c r="I91" s="2">
        <f t="shared" si="19"/>
        <v>1.2026777763155496</v>
      </c>
      <c r="J91" s="2"/>
      <c r="K91" s="2">
        <f t="shared" si="15"/>
        <v>3.8418079096045304E-2</v>
      </c>
      <c r="L91" s="2">
        <f t="shared" si="18"/>
        <v>3.3757062118644016E-2</v>
      </c>
      <c r="M91" s="2">
        <f t="shared" si="20"/>
        <v>3.7175141220338888E-2</v>
      </c>
    </row>
    <row r="92" spans="1:13" x14ac:dyDescent="0.3">
      <c r="A92" s="2">
        <v>87</v>
      </c>
      <c r="B92" s="2">
        <v>29.88888889</v>
      </c>
      <c r="C92" s="2">
        <f t="shared" si="12"/>
        <v>29.496296296666667</v>
      </c>
      <c r="D92" s="2">
        <f t="shared" si="13"/>
        <v>28.7472222225</v>
      </c>
      <c r="E92" s="2">
        <f t="shared" si="16"/>
        <v>28.781111112000001</v>
      </c>
      <c r="F92" s="2"/>
      <c r="G92" s="2">
        <f t="shared" si="14"/>
        <v>0.15412894434019192</v>
      </c>
      <c r="H92" s="2">
        <f t="shared" si="17"/>
        <v>1.3034027796805576</v>
      </c>
      <c r="I92" s="2">
        <f t="shared" si="19"/>
        <v>1.2271716054306152</v>
      </c>
      <c r="J92" s="2"/>
      <c r="K92" s="2">
        <f t="shared" si="15"/>
        <v>1.3135068177950364E-2</v>
      </c>
      <c r="L92" s="2">
        <f t="shared" si="18"/>
        <v>3.8197026048765938E-2</v>
      </c>
      <c r="M92" s="2">
        <f t="shared" si="20"/>
        <v>3.7063197032079408E-2</v>
      </c>
    </row>
    <row r="93" spans="1:13" x14ac:dyDescent="0.3">
      <c r="A93" s="2">
        <v>88</v>
      </c>
      <c r="B93" s="2">
        <v>31</v>
      </c>
      <c r="C93" s="2">
        <f t="shared" si="12"/>
        <v>30.12962963</v>
      </c>
      <c r="D93" s="2">
        <f t="shared" si="13"/>
        <v>29.8722222225</v>
      </c>
      <c r="E93" s="2">
        <f t="shared" si="16"/>
        <v>29.197777777999999</v>
      </c>
      <c r="F93" s="2"/>
      <c r="G93" s="2">
        <f t="shared" si="14"/>
        <v>0.75754458097393662</v>
      </c>
      <c r="H93" s="2">
        <f t="shared" si="17"/>
        <v>1.2718827154228405</v>
      </c>
      <c r="I93" s="2">
        <f t="shared" si="19"/>
        <v>3.248004937470621</v>
      </c>
      <c r="J93" s="2"/>
      <c r="K93" s="2">
        <f t="shared" si="15"/>
        <v>2.8076463548387092E-2</v>
      </c>
      <c r="L93" s="2">
        <f t="shared" si="18"/>
        <v>3.6379928306451627E-2</v>
      </c>
      <c r="M93" s="2">
        <f t="shared" si="20"/>
        <v>5.8136200709677455E-2</v>
      </c>
    </row>
    <row r="94" spans="1:13" x14ac:dyDescent="0.3">
      <c r="A94" s="2">
        <v>89</v>
      </c>
      <c r="B94" s="2">
        <v>29.285714290000001</v>
      </c>
      <c r="C94" s="2">
        <f t="shared" si="12"/>
        <v>30.058201060000002</v>
      </c>
      <c r="D94" s="2">
        <f t="shared" si="13"/>
        <v>29.918650795000001</v>
      </c>
      <c r="E94" s="2">
        <f t="shared" si="16"/>
        <v>29.754920635999998</v>
      </c>
      <c r="F94" s="2"/>
      <c r="G94" s="2">
        <f t="shared" si="14"/>
        <v>0.5967358098250336</v>
      </c>
      <c r="H94" s="2">
        <f t="shared" si="17"/>
        <v>0.40060861936161501</v>
      </c>
      <c r="I94" s="2">
        <f t="shared" si="19"/>
        <v>0.22015459512666838</v>
      </c>
      <c r="J94" s="2"/>
      <c r="K94" s="2">
        <f t="shared" si="15"/>
        <v>2.6377597020530122E-2</v>
      </c>
      <c r="L94" s="2">
        <f t="shared" si="18"/>
        <v>2.1612466021227444E-2</v>
      </c>
      <c r="M94" s="2">
        <f t="shared" si="20"/>
        <v>1.6021680104972316E-2</v>
      </c>
    </row>
    <row r="95" spans="1:13" x14ac:dyDescent="0.3">
      <c r="A95" s="2">
        <v>90</v>
      </c>
      <c r="B95" s="2">
        <v>30.625</v>
      </c>
      <c r="C95" s="2">
        <f t="shared" si="12"/>
        <v>30.303571430000002</v>
      </c>
      <c r="D95" s="2">
        <f t="shared" si="13"/>
        <v>30.199900795000001</v>
      </c>
      <c r="E95" s="2">
        <f t="shared" si="16"/>
        <v>30.059920636000005</v>
      </c>
      <c r="F95" s="2"/>
      <c r="G95" s="2">
        <f t="shared" si="14"/>
        <v>0.10331632561224384</v>
      </c>
      <c r="H95" s="2">
        <f t="shared" si="17"/>
        <v>0.18070933409163087</v>
      </c>
      <c r="I95" s="2">
        <f t="shared" si="19"/>
        <v>0.31931468761863924</v>
      </c>
      <c r="J95" s="2"/>
      <c r="K95" s="2">
        <f t="shared" si="15"/>
        <v>1.049562677551015E-2</v>
      </c>
      <c r="L95" s="2">
        <f t="shared" si="18"/>
        <v>1.3880790367346895E-2</v>
      </c>
      <c r="M95" s="2">
        <f t="shared" si="20"/>
        <v>1.8451571069387603E-2</v>
      </c>
    </row>
    <row r="96" spans="1:13" x14ac:dyDescent="0.3">
      <c r="A96" s="2">
        <v>91</v>
      </c>
      <c r="B96" s="2">
        <v>31.375</v>
      </c>
      <c r="C96" s="2">
        <f t="shared" si="12"/>
        <v>30.428571430000002</v>
      </c>
      <c r="D96" s="2">
        <f t="shared" si="13"/>
        <v>30.5714285725</v>
      </c>
      <c r="E96" s="2">
        <f t="shared" si="16"/>
        <v>30.434920636000005</v>
      </c>
      <c r="F96" s="2"/>
      <c r="G96" s="2">
        <f t="shared" si="14"/>
        <v>0.89572703811224175</v>
      </c>
      <c r="H96" s="2">
        <f t="shared" si="17"/>
        <v>0.64572703909438722</v>
      </c>
      <c r="I96" s="2">
        <f t="shared" si="19"/>
        <v>0.88374921061863576</v>
      </c>
      <c r="J96" s="2"/>
      <c r="K96" s="2">
        <f t="shared" si="15"/>
        <v>3.016505402390433E-2</v>
      </c>
      <c r="L96" s="2">
        <f t="shared" si="18"/>
        <v>2.5611838326693216E-2</v>
      </c>
      <c r="M96" s="2">
        <f t="shared" si="20"/>
        <v>2.9962688892430131E-2</v>
      </c>
    </row>
    <row r="97" spans="1:13" x14ac:dyDescent="0.3">
      <c r="A97" s="2">
        <v>92</v>
      </c>
      <c r="B97" s="2">
        <v>29.75</v>
      </c>
      <c r="C97" s="2">
        <f t="shared" si="12"/>
        <v>30.583333333333332</v>
      </c>
      <c r="D97" s="2">
        <f t="shared" si="13"/>
        <v>30.2589285725</v>
      </c>
      <c r="E97" s="2">
        <f t="shared" si="16"/>
        <v>30.407142857999997</v>
      </c>
      <c r="F97" s="2"/>
      <c r="G97" s="2">
        <f t="shared" si="14"/>
        <v>0.69444444444444242</v>
      </c>
      <c r="H97" s="2">
        <f t="shared" si="17"/>
        <v>0.25900829190688812</v>
      </c>
      <c r="I97" s="2">
        <f t="shared" si="19"/>
        <v>0.43183673582040383</v>
      </c>
      <c r="J97" s="2"/>
      <c r="K97" s="2">
        <f t="shared" si="15"/>
        <v>2.8011204481792677E-2</v>
      </c>
      <c r="L97" s="2">
        <f t="shared" si="18"/>
        <v>1.7106842773109254E-2</v>
      </c>
      <c r="M97" s="2">
        <f t="shared" si="20"/>
        <v>2.20888355630251E-2</v>
      </c>
    </row>
    <row r="98" spans="1:13" x14ac:dyDescent="0.3">
      <c r="A98" s="2">
        <v>93</v>
      </c>
      <c r="B98" s="2">
        <v>30.5</v>
      </c>
      <c r="C98" s="2">
        <f t="shared" si="12"/>
        <v>30.541666666666668</v>
      </c>
      <c r="D98" s="2">
        <f t="shared" si="13"/>
        <v>30.5625</v>
      </c>
      <c r="E98" s="2">
        <f t="shared" si="16"/>
        <v>30.307142857999999</v>
      </c>
      <c r="F98" s="2"/>
      <c r="G98" s="2">
        <f t="shared" si="14"/>
        <v>1.7361111111112099E-3</v>
      </c>
      <c r="H98" s="2">
        <f t="shared" si="17"/>
        <v>3.90625E-3</v>
      </c>
      <c r="I98" s="2">
        <f t="shared" si="19"/>
        <v>3.7193877220408608E-2</v>
      </c>
      <c r="J98" s="2"/>
      <c r="K98" s="2">
        <f t="shared" si="15"/>
        <v>1.3661202185792738E-3</v>
      </c>
      <c r="L98" s="2">
        <f t="shared" si="18"/>
        <v>2.0491803278688526E-3</v>
      </c>
      <c r="M98" s="2">
        <f t="shared" si="20"/>
        <v>6.3231849836065954E-3</v>
      </c>
    </row>
    <row r="99" spans="1:13" x14ac:dyDescent="0.3">
      <c r="A99" s="2">
        <v>94</v>
      </c>
      <c r="B99" s="2">
        <v>30.93333333</v>
      </c>
      <c r="C99" s="2">
        <f t="shared" si="12"/>
        <v>30.394444443333331</v>
      </c>
      <c r="D99" s="2">
        <f t="shared" si="13"/>
        <v>30.639583332499999</v>
      </c>
      <c r="E99" s="2">
        <f t="shared" si="16"/>
        <v>30.636666666000004</v>
      </c>
      <c r="F99" s="2"/>
      <c r="G99" s="2">
        <f t="shared" si="14"/>
        <v>0.29040123217284203</v>
      </c>
      <c r="H99" s="2">
        <f t="shared" si="17"/>
        <v>8.6289061031250516E-2</v>
      </c>
      <c r="I99" s="2">
        <f t="shared" si="19"/>
        <v>8.8011109528886772E-2</v>
      </c>
      <c r="J99" s="2"/>
      <c r="K99" s="2">
        <f t="shared" si="15"/>
        <v>1.7420976941532509E-2</v>
      </c>
      <c r="L99" s="2">
        <f t="shared" si="18"/>
        <v>9.4962283684802244E-3</v>
      </c>
      <c r="M99" s="2">
        <f t="shared" si="20"/>
        <v>9.5905171562057582E-3</v>
      </c>
    </row>
    <row r="100" spans="1:13" x14ac:dyDescent="0.3">
      <c r="A100" s="2">
        <v>95</v>
      </c>
      <c r="B100" s="2">
        <v>29.23076923</v>
      </c>
      <c r="C100" s="2">
        <f t="shared" si="12"/>
        <v>30.221367520000001</v>
      </c>
      <c r="D100" s="2">
        <f t="shared" si="13"/>
        <v>30.103525640000001</v>
      </c>
      <c r="E100" s="2">
        <f t="shared" si="16"/>
        <v>30.357820512</v>
      </c>
      <c r="F100" s="2"/>
      <c r="G100" s="2">
        <f t="shared" si="14"/>
        <v>0.98128497215092647</v>
      </c>
      <c r="H100" s="2">
        <f t="shared" si="17"/>
        <v>0.76170375119608968</v>
      </c>
      <c r="I100" s="2">
        <f t="shared" si="19"/>
        <v>1.2702445922578436</v>
      </c>
      <c r="J100" s="2"/>
      <c r="K100" s="2">
        <f t="shared" si="15"/>
        <v>3.3888888869312905E-2</v>
      </c>
      <c r="L100" s="2">
        <f t="shared" si="18"/>
        <v>2.98574561323647E-2</v>
      </c>
      <c r="M100" s="2">
        <f t="shared" si="20"/>
        <v>3.8557017543119923E-2</v>
      </c>
    </row>
    <row r="101" spans="1:13" x14ac:dyDescent="0.3">
      <c r="A101" s="2">
        <v>96</v>
      </c>
      <c r="B101" s="2">
        <v>31.222222219999999</v>
      </c>
      <c r="C101" s="2">
        <f t="shared" si="12"/>
        <v>30.462108259999997</v>
      </c>
      <c r="D101" s="2">
        <f t="shared" si="13"/>
        <v>30.471581194999999</v>
      </c>
      <c r="E101" s="2">
        <f t="shared" si="16"/>
        <v>30.327264956</v>
      </c>
      <c r="F101" s="2"/>
      <c r="G101" s="2">
        <f t="shared" si="14"/>
        <v>0.57777323218688426</v>
      </c>
      <c r="H101" s="2">
        <f t="shared" si="17"/>
        <v>0.56346194841305086</v>
      </c>
      <c r="I101" s="2">
        <f t="shared" si="19"/>
        <v>0.80094850438636311</v>
      </c>
      <c r="J101" s="2"/>
      <c r="K101" s="2">
        <f t="shared" si="15"/>
        <v>2.4345286976821784E-2</v>
      </c>
      <c r="L101" s="2">
        <f t="shared" si="18"/>
        <v>2.4041883364700496E-2</v>
      </c>
      <c r="M101" s="2">
        <f t="shared" si="20"/>
        <v>2.8664111660403092E-2</v>
      </c>
    </row>
    <row r="102" spans="1:13" x14ac:dyDescent="0.3">
      <c r="A102" s="2">
        <v>97</v>
      </c>
      <c r="B102" s="2">
        <v>27</v>
      </c>
      <c r="C102" s="2">
        <f t="shared" si="12"/>
        <v>29.150997149999998</v>
      </c>
      <c r="D102" s="2">
        <f t="shared" si="13"/>
        <v>29.596581194999999</v>
      </c>
      <c r="E102" s="2">
        <f t="shared" si="16"/>
        <v>29.777264956</v>
      </c>
      <c r="F102" s="2"/>
      <c r="G102" s="2">
        <f t="shared" si="14"/>
        <v>4.6267887393081155</v>
      </c>
      <c r="H102" s="2">
        <f t="shared" si="17"/>
        <v>6.7422339022276221</v>
      </c>
      <c r="I102" s="2">
        <f t="shared" si="19"/>
        <v>7.7132006358256806</v>
      </c>
      <c r="J102" s="2"/>
      <c r="K102" s="2">
        <f t="shared" si="15"/>
        <v>7.9666561111111048E-2</v>
      </c>
      <c r="L102" s="2">
        <f t="shared" si="18"/>
        <v>9.6169673888888849E-2</v>
      </c>
      <c r="M102" s="2">
        <f t="shared" si="20"/>
        <v>0.10286166503703703</v>
      </c>
    </row>
    <row r="103" spans="1:13" x14ac:dyDescent="0.3">
      <c r="A103" s="2">
        <v>98</v>
      </c>
      <c r="B103" s="2">
        <v>25.625</v>
      </c>
      <c r="C103" s="2">
        <f t="shared" si="12"/>
        <v>27.949074073333332</v>
      </c>
      <c r="D103" s="2">
        <f t="shared" si="13"/>
        <v>28.2694978625</v>
      </c>
      <c r="E103" s="2">
        <f t="shared" si="16"/>
        <v>28.802264955999998</v>
      </c>
      <c r="F103" s="2"/>
      <c r="G103" s="2">
        <f t="shared" si="14"/>
        <v>5.4013202983401847</v>
      </c>
      <c r="H103" s="2">
        <f t="shared" si="17"/>
        <v>6.9933689447670675</v>
      </c>
      <c r="I103" s="2">
        <f t="shared" si="19"/>
        <v>10.095012600625672</v>
      </c>
      <c r="J103" s="2"/>
      <c r="K103" s="2">
        <f t="shared" si="15"/>
        <v>9.0695573593495879E-2</v>
      </c>
      <c r="L103" s="2">
        <f t="shared" si="18"/>
        <v>0.10319991658536584</v>
      </c>
      <c r="M103" s="2">
        <f t="shared" si="20"/>
        <v>0.12399082755121944</v>
      </c>
    </row>
    <row r="104" spans="1:13" x14ac:dyDescent="0.3">
      <c r="A104" s="2">
        <v>99</v>
      </c>
      <c r="B104" s="2">
        <v>27.125</v>
      </c>
      <c r="C104" s="2">
        <f t="shared" ref="C104:C119" si="21">AVERAGE(B102:B104)</f>
        <v>26.583333333333332</v>
      </c>
      <c r="D104" s="2">
        <f t="shared" si="13"/>
        <v>27.743055554999998</v>
      </c>
      <c r="E104" s="2">
        <f t="shared" si="16"/>
        <v>28.040598290000002</v>
      </c>
      <c r="F104" s="2"/>
      <c r="G104" s="2">
        <f t="shared" si="14"/>
        <v>0.29340277777777907</v>
      </c>
      <c r="H104" s="2">
        <f t="shared" si="17"/>
        <v>0.38199266906635554</v>
      </c>
      <c r="I104" s="2">
        <f t="shared" si="19"/>
        <v>0.83832022865092759</v>
      </c>
      <c r="J104" s="2"/>
      <c r="K104" s="2">
        <f t="shared" si="15"/>
        <v>1.9969278033794207E-2</v>
      </c>
      <c r="L104" s="2">
        <f t="shared" si="18"/>
        <v>2.2785458248847854E-2</v>
      </c>
      <c r="M104" s="2">
        <f t="shared" si="20"/>
        <v>3.3754775668202834E-2</v>
      </c>
    </row>
    <row r="105" spans="1:13" x14ac:dyDescent="0.3">
      <c r="A105" s="2">
        <v>100</v>
      </c>
      <c r="B105" s="2">
        <v>27.85714286</v>
      </c>
      <c r="C105" s="2">
        <f t="shared" si="21"/>
        <v>26.86904762</v>
      </c>
      <c r="D105" s="2">
        <f t="shared" ref="D105:D119" si="22">AVERAGE(B102:B105)</f>
        <v>26.901785714999999</v>
      </c>
      <c r="E105" s="2">
        <f t="shared" si="16"/>
        <v>27.765873016</v>
      </c>
      <c r="F105" s="2"/>
      <c r="G105" s="2">
        <f t="shared" si="14"/>
        <v>0.97633220331065729</v>
      </c>
      <c r="H105" s="2">
        <f t="shared" si="17"/>
        <v>0.91270727450255229</v>
      </c>
      <c r="I105" s="2">
        <f t="shared" si="19"/>
        <v>8.3301844237842031E-3</v>
      </c>
      <c r="J105" s="2"/>
      <c r="K105" s="2">
        <f t="shared" si="15"/>
        <v>3.5470085534823573E-2</v>
      </c>
      <c r="L105" s="2">
        <f t="shared" si="18"/>
        <v>3.4294871868277475E-2</v>
      </c>
      <c r="M105" s="2">
        <f t="shared" si="20"/>
        <v>3.2763533740229117E-3</v>
      </c>
    </row>
    <row r="106" spans="1:13" x14ac:dyDescent="0.3">
      <c r="A106" s="2">
        <v>101</v>
      </c>
      <c r="B106" s="2">
        <v>29.25</v>
      </c>
      <c r="C106" s="2">
        <f t="shared" si="21"/>
        <v>28.077380953333332</v>
      </c>
      <c r="D106" s="2">
        <f t="shared" si="22"/>
        <v>27.464285714999999</v>
      </c>
      <c r="E106" s="2">
        <f t="shared" ref="E106:E119" si="23">AVERAGE(B102:B106)</f>
        <v>27.371428572000003</v>
      </c>
      <c r="F106" s="2"/>
      <c r="G106" s="2">
        <f t="shared" si="14"/>
        <v>1.3750354286054451</v>
      </c>
      <c r="H106" s="2">
        <f t="shared" si="17"/>
        <v>3.1887755076530646</v>
      </c>
      <c r="I106" s="2">
        <f t="shared" si="19"/>
        <v>3.5290306100979487</v>
      </c>
      <c r="J106" s="2"/>
      <c r="K106" s="2">
        <f t="shared" si="15"/>
        <v>4.0089540056980101E-2</v>
      </c>
      <c r="L106" s="2">
        <f t="shared" si="18"/>
        <v>6.1050061025641061E-2</v>
      </c>
      <c r="M106" s="2">
        <f t="shared" si="20"/>
        <v>6.422466420512811E-2</v>
      </c>
    </row>
    <row r="107" spans="1:13" x14ac:dyDescent="0.3">
      <c r="A107" s="2">
        <v>102</v>
      </c>
      <c r="B107" s="2">
        <v>29.25</v>
      </c>
      <c r="C107" s="2">
        <f t="shared" si="21"/>
        <v>28.785714286666664</v>
      </c>
      <c r="D107" s="2">
        <f t="shared" si="22"/>
        <v>28.370535714999999</v>
      </c>
      <c r="E107" s="2">
        <f t="shared" si="23"/>
        <v>27.821428572000002</v>
      </c>
      <c r="F107" s="2"/>
      <c r="G107" s="2">
        <f t="shared" si="14"/>
        <v>0.21556122360544447</v>
      </c>
      <c r="H107" s="2">
        <f t="shared" si="17"/>
        <v>0.77345742859056288</v>
      </c>
      <c r="I107" s="2">
        <f t="shared" si="19"/>
        <v>2.0408163248979534</v>
      </c>
      <c r="J107" s="2"/>
      <c r="K107" s="2">
        <f t="shared" si="15"/>
        <v>1.5873015840455924E-2</v>
      </c>
      <c r="L107" s="2">
        <f t="shared" si="18"/>
        <v>3.0067155042735074E-2</v>
      </c>
      <c r="M107" s="2">
        <f t="shared" si="20"/>
        <v>4.8840048820512752E-2</v>
      </c>
    </row>
    <row r="108" spans="1:13" x14ac:dyDescent="0.3">
      <c r="A108" s="2">
        <v>103</v>
      </c>
      <c r="B108" s="2">
        <v>29.666666670000001</v>
      </c>
      <c r="C108" s="2">
        <f t="shared" si="21"/>
        <v>29.38888889</v>
      </c>
      <c r="D108" s="2">
        <f t="shared" si="22"/>
        <v>29.005952382499999</v>
      </c>
      <c r="E108" s="2">
        <f t="shared" si="23"/>
        <v>28.629761905999999</v>
      </c>
      <c r="F108" s="2"/>
      <c r="G108" s="2">
        <f t="shared" si="14"/>
        <v>7.7160495061728937E-2</v>
      </c>
      <c r="H108" s="2">
        <f t="shared" si="17"/>
        <v>0.43654336970663654</v>
      </c>
      <c r="I108" s="2">
        <f t="shared" si="19"/>
        <v>1.0751714896059013</v>
      </c>
      <c r="J108" s="2"/>
      <c r="K108" s="2">
        <f t="shared" si="15"/>
        <v>9.3632959540041558E-3</v>
      </c>
      <c r="L108" s="2">
        <f t="shared" si="18"/>
        <v>2.2271268115475237E-2</v>
      </c>
      <c r="M108" s="2">
        <f t="shared" si="20"/>
        <v>3.4951845973601001E-2</v>
      </c>
    </row>
    <row r="109" spans="1:13" x14ac:dyDescent="0.3">
      <c r="A109" s="2">
        <v>104</v>
      </c>
      <c r="B109" s="2">
        <v>30.5</v>
      </c>
      <c r="C109" s="2">
        <f t="shared" si="21"/>
        <v>29.805555556666665</v>
      </c>
      <c r="D109" s="2">
        <f t="shared" si="22"/>
        <v>29.666666667499999</v>
      </c>
      <c r="E109" s="2">
        <f t="shared" si="23"/>
        <v>29.304761906</v>
      </c>
      <c r="F109" s="2"/>
      <c r="G109" s="2">
        <f t="shared" si="14"/>
        <v>0.48225308487654583</v>
      </c>
      <c r="H109" s="2">
        <f t="shared" si="17"/>
        <v>0.69444444305555642</v>
      </c>
      <c r="I109" s="2">
        <f t="shared" si="19"/>
        <v>1.428594101348754</v>
      </c>
      <c r="J109" s="2"/>
      <c r="K109" s="2">
        <f t="shared" si="15"/>
        <v>2.2768670273224104E-2</v>
      </c>
      <c r="L109" s="2">
        <f t="shared" si="18"/>
        <v>2.7322404344262311E-2</v>
      </c>
      <c r="M109" s="2">
        <f t="shared" si="20"/>
        <v>3.9188134229508211E-2</v>
      </c>
    </row>
    <row r="110" spans="1:13" x14ac:dyDescent="0.3">
      <c r="A110" s="2">
        <v>105</v>
      </c>
      <c r="B110" s="2">
        <v>31.222222219999999</v>
      </c>
      <c r="C110" s="2">
        <f t="shared" si="21"/>
        <v>30.462962963333336</v>
      </c>
      <c r="D110" s="2">
        <f t="shared" si="22"/>
        <v>30.159722222500001</v>
      </c>
      <c r="E110" s="2">
        <f t="shared" si="23"/>
        <v>29.977777778</v>
      </c>
      <c r="F110" s="2"/>
      <c r="G110" s="2">
        <f t="shared" si="14"/>
        <v>0.57647461883401385</v>
      </c>
      <c r="H110" s="2">
        <f t="shared" si="17"/>
        <v>1.1289062446874958</v>
      </c>
      <c r="I110" s="2">
        <f t="shared" si="19"/>
        <v>1.5486419692246887</v>
      </c>
      <c r="J110" s="2"/>
      <c r="K110" s="2">
        <f t="shared" si="15"/>
        <v>2.4317912136962019E-2</v>
      </c>
      <c r="L110" s="2">
        <f t="shared" si="18"/>
        <v>3.4030249032671128E-2</v>
      </c>
      <c r="M110" s="2">
        <f t="shared" si="20"/>
        <v>3.9857651170096597E-2</v>
      </c>
    </row>
    <row r="111" spans="1:13" x14ac:dyDescent="0.3">
      <c r="A111" s="2">
        <v>106</v>
      </c>
      <c r="B111" s="2">
        <v>31</v>
      </c>
      <c r="C111" s="2">
        <f t="shared" si="21"/>
        <v>30.907407406666664</v>
      </c>
      <c r="D111" s="2">
        <f t="shared" si="22"/>
        <v>30.597222222500001</v>
      </c>
      <c r="E111" s="2">
        <f t="shared" si="23"/>
        <v>30.327777778000002</v>
      </c>
      <c r="F111" s="2"/>
      <c r="G111" s="2">
        <f t="shared" si="14"/>
        <v>8.5733883401925438E-3</v>
      </c>
      <c r="H111" s="2">
        <f t="shared" si="17"/>
        <v>0.1622299380478387</v>
      </c>
      <c r="I111" s="2">
        <f t="shared" si="19"/>
        <v>0.45188271575061523</v>
      </c>
      <c r="J111" s="2"/>
      <c r="K111" s="2">
        <f t="shared" si="15"/>
        <v>2.9868578494624525E-3</v>
      </c>
      <c r="L111" s="2">
        <f t="shared" si="18"/>
        <v>1.2992831532258033E-2</v>
      </c>
      <c r="M111" s="2">
        <f t="shared" si="20"/>
        <v>2.1684587806451563E-2</v>
      </c>
    </row>
    <row r="112" spans="1:13" x14ac:dyDescent="0.3">
      <c r="A112" s="2">
        <v>107</v>
      </c>
      <c r="B112" s="2">
        <v>32.555555560000002</v>
      </c>
      <c r="C112" s="2">
        <f t="shared" si="21"/>
        <v>31.592592593333336</v>
      </c>
      <c r="D112" s="2">
        <f t="shared" si="22"/>
        <v>31.319444444999998</v>
      </c>
      <c r="E112" s="2">
        <f t="shared" si="23"/>
        <v>30.988888889999998</v>
      </c>
      <c r="F112" s="2"/>
      <c r="G112" s="2">
        <f t="shared" si="14"/>
        <v>0.92729767517146633</v>
      </c>
      <c r="H112" s="2">
        <f t="shared" si="17"/>
        <v>1.5279706886265518</v>
      </c>
      <c r="I112" s="2">
        <f t="shared" si="19"/>
        <v>2.4544444548889</v>
      </c>
      <c r="J112" s="2"/>
      <c r="K112" s="2">
        <f t="shared" si="15"/>
        <v>2.9579067231456757E-2</v>
      </c>
      <c r="L112" s="2">
        <f t="shared" si="18"/>
        <v>3.7969283390721024E-2</v>
      </c>
      <c r="M112" s="2">
        <f t="shared" si="20"/>
        <v>4.8122866990017464E-2</v>
      </c>
    </row>
    <row r="113" spans="1:13" x14ac:dyDescent="0.3">
      <c r="A113" s="2">
        <v>108</v>
      </c>
      <c r="B113" s="2">
        <v>34</v>
      </c>
      <c r="C113" s="2">
        <f t="shared" si="21"/>
        <v>32.518518520000001</v>
      </c>
      <c r="D113" s="2">
        <f t="shared" si="22"/>
        <v>32.194444445000002</v>
      </c>
      <c r="E113" s="2">
        <f t="shared" si="23"/>
        <v>31.855555556000002</v>
      </c>
      <c r="F113" s="2"/>
      <c r="G113" s="2">
        <f t="shared" si="14"/>
        <v>2.1947873755829885</v>
      </c>
      <c r="H113" s="2">
        <f t="shared" si="17"/>
        <v>3.2600308621913507</v>
      </c>
      <c r="I113" s="2">
        <f t="shared" si="19"/>
        <v>4.5986419734024588</v>
      </c>
      <c r="J113" s="2"/>
      <c r="K113" s="2">
        <f t="shared" si="15"/>
        <v>4.3572984705882334E-2</v>
      </c>
      <c r="L113" s="2">
        <f t="shared" si="18"/>
        <v>5.3104575147058762E-2</v>
      </c>
      <c r="M113" s="2">
        <f t="shared" si="20"/>
        <v>6.3071895411764639E-2</v>
      </c>
    </row>
    <row r="114" spans="1:13" x14ac:dyDescent="0.3">
      <c r="A114" s="2">
        <v>109</v>
      </c>
      <c r="B114" s="2">
        <v>33.5</v>
      </c>
      <c r="C114" s="2">
        <f t="shared" si="21"/>
        <v>33.351851853333336</v>
      </c>
      <c r="D114" s="2">
        <f t="shared" si="22"/>
        <v>32.763888890000004</v>
      </c>
      <c r="E114" s="2">
        <f t="shared" si="23"/>
        <v>32.455555556</v>
      </c>
      <c r="F114" s="2"/>
      <c r="G114" s="2">
        <f t="shared" si="14"/>
        <v>2.1947873360767284E-2</v>
      </c>
      <c r="H114" s="2">
        <f t="shared" si="17"/>
        <v>0.5418595662654262</v>
      </c>
      <c r="I114" s="2">
        <f t="shared" si="19"/>
        <v>1.0908641966024688</v>
      </c>
      <c r="J114" s="2"/>
      <c r="K114" s="2">
        <f t="shared" si="15"/>
        <v>4.4223327363183181E-3</v>
      </c>
      <c r="L114" s="2">
        <f t="shared" si="18"/>
        <v>2.1973465970149132E-2</v>
      </c>
      <c r="M114" s="2">
        <f t="shared" si="20"/>
        <v>3.1177446089552235E-2</v>
      </c>
    </row>
    <row r="115" spans="1:13" x14ac:dyDescent="0.3">
      <c r="A115" s="2">
        <v>110</v>
      </c>
      <c r="B115" s="2">
        <v>34.5</v>
      </c>
      <c r="C115" s="2">
        <f t="shared" si="21"/>
        <v>34</v>
      </c>
      <c r="D115" s="2">
        <f t="shared" si="22"/>
        <v>33.638888890000004</v>
      </c>
      <c r="E115" s="2">
        <f t="shared" si="23"/>
        <v>33.111111112000003</v>
      </c>
      <c r="F115" s="2"/>
      <c r="G115" s="2">
        <f t="shared" si="14"/>
        <v>0.25</v>
      </c>
      <c r="H115" s="2">
        <f t="shared" si="17"/>
        <v>0.74151234376542519</v>
      </c>
      <c r="I115" s="2">
        <f t="shared" si="19"/>
        <v>1.9290123432098676</v>
      </c>
      <c r="J115" s="2"/>
      <c r="K115" s="2">
        <f t="shared" si="15"/>
        <v>1.4492753623188406E-2</v>
      </c>
      <c r="L115" s="2">
        <f t="shared" si="18"/>
        <v>2.4959742318840461E-2</v>
      </c>
      <c r="M115" s="2">
        <f t="shared" si="20"/>
        <v>4.0257648927536138E-2</v>
      </c>
    </row>
    <row r="116" spans="1:13" x14ac:dyDescent="0.3">
      <c r="A116" s="2">
        <v>111</v>
      </c>
      <c r="B116" s="2">
        <v>34.25</v>
      </c>
      <c r="C116" s="2">
        <f t="shared" si="21"/>
        <v>34.083333333333336</v>
      </c>
      <c r="D116" s="2">
        <f t="shared" si="22"/>
        <v>34.0625</v>
      </c>
      <c r="E116" s="2">
        <f t="shared" si="23"/>
        <v>33.761111112000002</v>
      </c>
      <c r="F116" s="2"/>
      <c r="G116" s="2">
        <f t="shared" si="14"/>
        <v>2.7777777777776989E-2</v>
      </c>
      <c r="H116" s="2">
        <f t="shared" si="17"/>
        <v>3.515625E-2</v>
      </c>
      <c r="I116" s="2">
        <f t="shared" si="19"/>
        <v>0.23901234480987477</v>
      </c>
      <c r="J116" s="2"/>
      <c r="K116" s="2">
        <f t="shared" si="15"/>
        <v>4.8661800486617312E-3</v>
      </c>
      <c r="L116" s="2">
        <f t="shared" si="18"/>
        <v>5.4744525547445258E-3</v>
      </c>
      <c r="M116" s="2">
        <f t="shared" si="20"/>
        <v>1.4274128116788269E-2</v>
      </c>
    </row>
    <row r="117" spans="1:13" x14ac:dyDescent="0.3">
      <c r="A117" s="2">
        <v>112</v>
      </c>
      <c r="B117" s="2">
        <v>32.9</v>
      </c>
      <c r="C117" s="2">
        <f t="shared" si="21"/>
        <v>33.883333333333333</v>
      </c>
      <c r="D117" s="2">
        <f t="shared" si="22"/>
        <v>33.787500000000001</v>
      </c>
      <c r="E117" s="2">
        <f t="shared" si="23"/>
        <v>33.83</v>
      </c>
      <c r="F117" s="2"/>
      <c r="G117" s="2">
        <f t="shared" si="14"/>
        <v>0.96694444444444627</v>
      </c>
      <c r="H117" s="2">
        <f t="shared" si="17"/>
        <v>0.78765625000000505</v>
      </c>
      <c r="I117" s="2">
        <f t="shared" si="19"/>
        <v>0.86489999999999945</v>
      </c>
      <c r="J117" s="2"/>
      <c r="K117" s="2">
        <f t="shared" si="15"/>
        <v>2.9888551165146941E-2</v>
      </c>
      <c r="L117" s="2">
        <f t="shared" si="18"/>
        <v>2.6975683890577595E-2</v>
      </c>
      <c r="M117" s="2">
        <f t="shared" si="20"/>
        <v>2.8267477203647411E-2</v>
      </c>
    </row>
    <row r="118" spans="1:13" x14ac:dyDescent="0.3">
      <c r="A118" s="2">
        <v>113</v>
      </c>
      <c r="B118" s="2">
        <v>32.875</v>
      </c>
      <c r="C118" s="2">
        <f t="shared" si="21"/>
        <v>33.341666666666669</v>
      </c>
      <c r="D118" s="2">
        <f t="shared" si="22"/>
        <v>33.631250000000001</v>
      </c>
      <c r="E118" s="2">
        <f t="shared" si="23"/>
        <v>33.605000000000004</v>
      </c>
      <c r="F118" s="2"/>
      <c r="G118" s="2">
        <f t="shared" si="14"/>
        <v>0.21777777777777954</v>
      </c>
      <c r="H118" s="2">
        <f t="shared" si="17"/>
        <v>0.5719140625000021</v>
      </c>
      <c r="I118" s="2">
        <f t="shared" si="19"/>
        <v>0.53290000000000581</v>
      </c>
      <c r="J118" s="2"/>
      <c r="K118" s="2">
        <f t="shared" si="15"/>
        <v>1.4195183776932884E-2</v>
      </c>
      <c r="L118" s="2">
        <f t="shared" si="18"/>
        <v>2.3003802281368866E-2</v>
      </c>
      <c r="M118" s="2">
        <f t="shared" si="20"/>
        <v>2.2205323193916472E-2</v>
      </c>
    </row>
    <row r="119" spans="1:13" x14ac:dyDescent="0.3">
      <c r="A119" s="2">
        <v>114</v>
      </c>
      <c r="B119" s="2">
        <v>32</v>
      </c>
      <c r="C119" s="2">
        <f t="shared" si="21"/>
        <v>32.591666666666669</v>
      </c>
      <c r="D119" s="2">
        <f t="shared" si="22"/>
        <v>33.006250000000001</v>
      </c>
      <c r="E119" s="2">
        <f t="shared" si="23"/>
        <v>33.305</v>
      </c>
      <c r="F119" s="2"/>
      <c r="G119" s="2">
        <f t="shared" si="14"/>
        <v>0.35006944444444671</v>
      </c>
      <c r="H119" s="2">
        <f t="shared" si="17"/>
        <v>1.0125390625000028</v>
      </c>
      <c r="I119" s="2">
        <f t="shared" si="19"/>
        <v>1.7030249999999993</v>
      </c>
      <c r="J119" s="2"/>
      <c r="K119" s="2">
        <f t="shared" si="15"/>
        <v>1.8489583333333393E-2</v>
      </c>
      <c r="L119" s="2">
        <f t="shared" si="18"/>
        <v>3.1445312500000044E-2</v>
      </c>
      <c r="M119" s="2">
        <f t="shared" si="20"/>
        <v>4.0781249999999991E-2</v>
      </c>
    </row>
    <row r="120" spans="1:13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3">
      <c r="A121" s="19" t="s">
        <v>83</v>
      </c>
      <c r="B121" s="19"/>
      <c r="C121" s="19"/>
      <c r="D121" s="19"/>
      <c r="E121" s="19"/>
      <c r="F121" s="4"/>
      <c r="G121" s="4">
        <f>SUM(G8:G119)</f>
        <v>158.83477926889</v>
      </c>
      <c r="H121" s="4">
        <f t="shared" ref="H121:I121" si="24">SUM(H8:H119)</f>
        <v>240.76803411014583</v>
      </c>
      <c r="I121" s="4">
        <f t="shared" si="24"/>
        <v>323.48420230210104</v>
      </c>
      <c r="J121" s="4"/>
      <c r="K121" s="4">
        <f>SUM(K8:K119)</f>
        <v>5.3252320417129644</v>
      </c>
      <c r="L121" s="4">
        <f t="shared" ref="L121:M121" si="25">SUM(L8:L119)</f>
        <v>6.8154995157655405</v>
      </c>
      <c r="M121" s="4">
        <f t="shared" si="25"/>
        <v>8.0251179779651078</v>
      </c>
    </row>
    <row r="122" spans="1:13" x14ac:dyDescent="0.3">
      <c r="A122" s="19" t="s">
        <v>84</v>
      </c>
      <c r="B122" s="19"/>
      <c r="C122" s="19"/>
      <c r="D122" s="19"/>
      <c r="E122" s="19"/>
      <c r="F122" s="4"/>
      <c r="G122" s="4">
        <f>AVERAGE(G8:G119)</f>
        <v>1.4181676720436607</v>
      </c>
      <c r="H122" s="4">
        <f>AVERAGE(H9:H119)</f>
        <v>2.1690813883796922</v>
      </c>
      <c r="I122" s="4">
        <f>AVERAGE(I10:I119)</f>
        <v>2.9407654754736456</v>
      </c>
      <c r="J122" s="4"/>
      <c r="K122" s="4">
        <f>AVERAGE(K8:K119)</f>
        <v>4.7546714658151468E-2</v>
      </c>
      <c r="L122" s="4">
        <f>AVERAGE(L9:L119)</f>
        <v>6.1400896538428291E-2</v>
      </c>
      <c r="M122" s="4">
        <f>AVERAGE(M10:M119)</f>
        <v>7.2955617981500978E-2</v>
      </c>
    </row>
    <row r="123" spans="1:13" x14ac:dyDescent="0.3">
      <c r="A123" s="19" t="s">
        <v>85</v>
      </c>
      <c r="B123" s="19"/>
      <c r="C123" s="19"/>
      <c r="D123" s="19"/>
      <c r="E123" s="19"/>
      <c r="F123" s="4"/>
      <c r="G123" s="5">
        <f>SQRT(G122)</f>
        <v>1.1908684528711224</v>
      </c>
      <c r="H123" s="4">
        <f t="shared" ref="H123:I123" si="26">SQRT(H122)</f>
        <v>1.4727801561603457</v>
      </c>
      <c r="I123" s="4">
        <f t="shared" si="26"/>
        <v>1.7148660226016625</v>
      </c>
      <c r="J123" s="4"/>
      <c r="K123" s="4"/>
      <c r="L123" s="4"/>
      <c r="M123" s="4"/>
    </row>
    <row r="124" spans="1:13" x14ac:dyDescent="0.3">
      <c r="A124" s="19" t="s">
        <v>86</v>
      </c>
      <c r="B124" s="19"/>
      <c r="C124" s="19"/>
      <c r="D124" s="19"/>
      <c r="E124" s="19"/>
      <c r="F124" s="4"/>
      <c r="G124" s="4"/>
      <c r="H124" s="4"/>
      <c r="I124" s="4"/>
      <c r="J124" s="4"/>
      <c r="K124" s="5">
        <f>K122*100</f>
        <v>4.7546714658151465</v>
      </c>
      <c r="L124" s="4">
        <f t="shared" ref="L124:M124" si="27">L122*100</f>
        <v>6.1400896538428293</v>
      </c>
      <c r="M124" s="4">
        <f t="shared" si="27"/>
        <v>7.2955617981500982</v>
      </c>
    </row>
  </sheetData>
  <mergeCells count="5">
    <mergeCell ref="B2:J3"/>
    <mergeCell ref="A121:E121"/>
    <mergeCell ref="A122:E122"/>
    <mergeCell ref="A123:E123"/>
    <mergeCell ref="A124:E12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020F-13F4-4279-A2F9-478BA89E036F}">
  <dimension ref="A2:I142"/>
  <sheetViews>
    <sheetView workbookViewId="0">
      <selection activeCell="G12" sqref="G12"/>
    </sheetView>
  </sheetViews>
  <sheetFormatPr defaultRowHeight="14.4" x14ac:dyDescent="0.3"/>
  <cols>
    <col min="1" max="1" width="16.44140625" bestFit="1" customWidth="1"/>
    <col min="2" max="2" width="18.6640625" bestFit="1" customWidth="1"/>
    <col min="3" max="3" width="13.21875" bestFit="1" customWidth="1"/>
    <col min="4" max="4" width="12" bestFit="1" customWidth="1"/>
    <col min="6" max="6" width="10.5546875" customWidth="1"/>
    <col min="7" max="7" width="18.6640625" bestFit="1" customWidth="1"/>
  </cols>
  <sheetData>
    <row r="2" spans="1:7" x14ac:dyDescent="0.3">
      <c r="B2" s="20" t="s">
        <v>116</v>
      </c>
      <c r="C2" s="20"/>
      <c r="D2" s="20"/>
      <c r="E2" s="20"/>
      <c r="F2" s="20"/>
      <c r="G2" s="20"/>
    </row>
    <row r="3" spans="1:7" x14ac:dyDescent="0.3">
      <c r="B3" s="20"/>
      <c r="C3" s="20"/>
      <c r="D3" s="20"/>
      <c r="E3" s="20"/>
      <c r="F3" s="20"/>
      <c r="G3" s="20"/>
    </row>
    <row r="5" spans="1:7" x14ac:dyDescent="0.3">
      <c r="A5" t="s">
        <v>87</v>
      </c>
    </row>
    <row r="6" spans="1:7" ht="15" thickBot="1" x14ac:dyDescent="0.35"/>
    <row r="7" spans="1:7" x14ac:dyDescent="0.3">
      <c r="A7" s="8" t="s">
        <v>88</v>
      </c>
      <c r="B7" s="8"/>
    </row>
    <row r="8" spans="1:7" x14ac:dyDescent="0.3">
      <c r="A8" t="s">
        <v>89</v>
      </c>
      <c r="B8">
        <v>0.89658464653474879</v>
      </c>
    </row>
    <row r="9" spans="1:7" x14ac:dyDescent="0.3">
      <c r="A9" t="s">
        <v>90</v>
      </c>
      <c r="B9">
        <v>0.80386402840184046</v>
      </c>
    </row>
    <row r="10" spans="1:7" x14ac:dyDescent="0.3">
      <c r="A10" t="s">
        <v>91</v>
      </c>
      <c r="B10">
        <v>0.80211281436971404</v>
      </c>
    </row>
    <row r="11" spans="1:7" x14ac:dyDescent="0.3">
      <c r="A11" t="s">
        <v>92</v>
      </c>
      <c r="B11">
        <v>2.8292469594468543</v>
      </c>
    </row>
    <row r="12" spans="1:7" ht="15" thickBot="1" x14ac:dyDescent="0.35">
      <c r="A12" s="6" t="s">
        <v>93</v>
      </c>
      <c r="B12" s="6">
        <v>114</v>
      </c>
    </row>
    <row r="14" spans="1:7" ht="15" thickBot="1" x14ac:dyDescent="0.35">
      <c r="A14" t="s">
        <v>94</v>
      </c>
    </row>
    <row r="15" spans="1:7" x14ac:dyDescent="0.3">
      <c r="A15" s="7"/>
      <c r="B15" s="7" t="s">
        <v>98</v>
      </c>
      <c r="C15" s="7" t="s">
        <v>99</v>
      </c>
      <c r="D15" s="7" t="s">
        <v>100</v>
      </c>
      <c r="E15" s="7" t="s">
        <v>101</v>
      </c>
      <c r="F15" s="7" t="s">
        <v>102</v>
      </c>
    </row>
    <row r="16" spans="1:7" x14ac:dyDescent="0.3">
      <c r="A16" t="s">
        <v>95</v>
      </c>
      <c r="B16">
        <v>1</v>
      </c>
      <c r="C16">
        <v>3674.3885772649387</v>
      </c>
      <c r="D16">
        <v>3674.3885772649387</v>
      </c>
      <c r="E16">
        <v>459.03242759295546</v>
      </c>
      <c r="F16">
        <v>2.0232601823825551E-41</v>
      </c>
    </row>
    <row r="17" spans="1:9" x14ac:dyDescent="0.3">
      <c r="A17" t="s">
        <v>96</v>
      </c>
      <c r="B17">
        <v>112</v>
      </c>
      <c r="C17">
        <v>896.51949604439812</v>
      </c>
      <c r="D17">
        <v>8.0046383575392692</v>
      </c>
    </row>
    <row r="18" spans="1:9" ht="15" thickBot="1" x14ac:dyDescent="0.35">
      <c r="A18" s="6" t="s">
        <v>83</v>
      </c>
      <c r="B18" s="6">
        <v>113</v>
      </c>
      <c r="C18" s="6">
        <v>4570.9080733093369</v>
      </c>
      <c r="D18" s="6"/>
      <c r="E18" s="6"/>
      <c r="F18" s="6"/>
    </row>
    <row r="19" spans="1:9" ht="15" thickBot="1" x14ac:dyDescent="0.35"/>
    <row r="20" spans="1:9" x14ac:dyDescent="0.3">
      <c r="A20" s="7"/>
      <c r="B20" s="7" t="s">
        <v>103</v>
      </c>
      <c r="C20" s="7" t="s">
        <v>92</v>
      </c>
      <c r="D20" s="7" t="s">
        <v>104</v>
      </c>
      <c r="E20" s="7" t="s">
        <v>105</v>
      </c>
      <c r="F20" s="7" t="s">
        <v>106</v>
      </c>
      <c r="G20" s="7" t="s">
        <v>107</v>
      </c>
      <c r="H20" s="7" t="s">
        <v>108</v>
      </c>
      <c r="I20" s="7" t="s">
        <v>109</v>
      </c>
    </row>
    <row r="21" spans="1:9" x14ac:dyDescent="0.3">
      <c r="A21" t="s">
        <v>97</v>
      </c>
      <c r="B21">
        <v>11.793107035472747</v>
      </c>
      <c r="C21">
        <v>0.53347239258128876</v>
      </c>
      <c r="D21">
        <v>22.106311778215876</v>
      </c>
      <c r="E21">
        <v>1.1806679661441155E-42</v>
      </c>
      <c r="F21">
        <v>10.736099872797556</v>
      </c>
      <c r="G21">
        <v>12.850114198147939</v>
      </c>
      <c r="H21">
        <v>10.736099872797556</v>
      </c>
      <c r="I21">
        <v>12.850114198147939</v>
      </c>
    </row>
    <row r="22" spans="1:9" ht="15" thickBot="1" x14ac:dyDescent="0.35">
      <c r="A22" s="6" t="s">
        <v>71</v>
      </c>
      <c r="B22" s="6">
        <v>0.17252125017026795</v>
      </c>
      <c r="C22" s="6">
        <v>8.0523179197016237E-3</v>
      </c>
      <c r="D22" s="6">
        <v>21.425042067472255</v>
      </c>
      <c r="E22" s="6">
        <v>2.0232601823824972E-41</v>
      </c>
      <c r="F22" s="6">
        <v>0.15656661439974778</v>
      </c>
      <c r="G22" s="6">
        <v>0.18847588594078812</v>
      </c>
      <c r="H22" s="6">
        <v>0.15656661439974778</v>
      </c>
      <c r="I22" s="6">
        <v>0.18847588594078812</v>
      </c>
    </row>
    <row r="26" spans="1:9" x14ac:dyDescent="0.3">
      <c r="A26" t="s">
        <v>110</v>
      </c>
    </row>
    <row r="27" spans="1:9" ht="15" thickBot="1" x14ac:dyDescent="0.35"/>
    <row r="28" spans="1:9" x14ac:dyDescent="0.3">
      <c r="A28" s="7" t="s">
        <v>111</v>
      </c>
      <c r="B28" s="7" t="s">
        <v>114</v>
      </c>
      <c r="C28" s="7" t="s">
        <v>113</v>
      </c>
      <c r="F28" s="9" t="s">
        <v>115</v>
      </c>
      <c r="G28" s="9" t="s">
        <v>114</v>
      </c>
    </row>
    <row r="29" spans="1:9" x14ac:dyDescent="0.3">
      <c r="A29">
        <v>1</v>
      </c>
      <c r="B29">
        <v>11.965628285643016</v>
      </c>
      <c r="C29">
        <v>3.9474151943569851</v>
      </c>
      <c r="F29">
        <v>115</v>
      </c>
      <c r="G29">
        <f>B$21 + (B$22*F29)</f>
        <v>31.633050805053561</v>
      </c>
    </row>
    <row r="30" spans="1:9" x14ac:dyDescent="0.3">
      <c r="A30">
        <v>2</v>
      </c>
      <c r="B30">
        <v>12.138149535813284</v>
      </c>
      <c r="C30">
        <v>6.3618504641867162</v>
      </c>
      <c r="F30">
        <v>116</v>
      </c>
      <c r="G30">
        <f t="shared" ref="G30:G39" si="0">B$21 + (B$22*F30)</f>
        <v>31.805572055223831</v>
      </c>
    </row>
    <row r="31" spans="1:9" x14ac:dyDescent="0.3">
      <c r="A31">
        <v>3</v>
      </c>
      <c r="B31">
        <v>12.310670785983552</v>
      </c>
      <c r="C31">
        <v>4.8004403240164475</v>
      </c>
      <c r="F31">
        <v>117</v>
      </c>
      <c r="G31">
        <f t="shared" si="0"/>
        <v>31.978093305394097</v>
      </c>
    </row>
    <row r="32" spans="1:9" x14ac:dyDescent="0.3">
      <c r="A32">
        <v>4</v>
      </c>
      <c r="B32">
        <v>12.483192036153818</v>
      </c>
      <c r="C32">
        <v>6.2168079638461808</v>
      </c>
      <c r="F32">
        <v>118</v>
      </c>
      <c r="G32">
        <f t="shared" si="0"/>
        <v>32.150614555564367</v>
      </c>
    </row>
    <row r="33" spans="1:7" x14ac:dyDescent="0.3">
      <c r="A33">
        <v>5</v>
      </c>
      <c r="B33">
        <v>12.655713286324087</v>
      </c>
      <c r="C33">
        <v>5.7331756036759138</v>
      </c>
      <c r="F33">
        <v>119</v>
      </c>
      <c r="G33">
        <f t="shared" si="0"/>
        <v>32.323135805734637</v>
      </c>
    </row>
    <row r="34" spans="1:7" x14ac:dyDescent="0.3">
      <c r="A34">
        <v>6</v>
      </c>
      <c r="B34">
        <v>12.828234536494355</v>
      </c>
      <c r="C34">
        <v>6.4899472835056446</v>
      </c>
      <c r="F34">
        <v>120</v>
      </c>
      <c r="G34">
        <f t="shared" si="0"/>
        <v>32.4956570559049</v>
      </c>
    </row>
    <row r="35" spans="1:7" x14ac:dyDescent="0.3">
      <c r="A35">
        <v>7</v>
      </c>
      <c r="B35">
        <v>13.000755786664623</v>
      </c>
      <c r="C35">
        <v>1.7075775433353773</v>
      </c>
      <c r="F35">
        <v>121</v>
      </c>
      <c r="G35">
        <f t="shared" si="0"/>
        <v>32.66817830607517</v>
      </c>
    </row>
    <row r="36" spans="1:7" x14ac:dyDescent="0.3">
      <c r="A36">
        <v>8</v>
      </c>
      <c r="B36">
        <v>13.173277036834891</v>
      </c>
      <c r="C36">
        <v>2.5109334931651084</v>
      </c>
      <c r="F36">
        <v>122</v>
      </c>
      <c r="G36">
        <f t="shared" si="0"/>
        <v>32.84069955624544</v>
      </c>
    </row>
    <row r="37" spans="1:7" x14ac:dyDescent="0.3">
      <c r="A37">
        <v>9</v>
      </c>
      <c r="B37">
        <v>13.345798287005159</v>
      </c>
      <c r="C37">
        <v>1.2256302829948407</v>
      </c>
      <c r="F37">
        <v>123</v>
      </c>
      <c r="G37">
        <f t="shared" si="0"/>
        <v>33.013220806415703</v>
      </c>
    </row>
    <row r="38" spans="1:7" x14ac:dyDescent="0.3">
      <c r="A38">
        <v>10</v>
      </c>
      <c r="B38">
        <v>13.518319537175428</v>
      </c>
      <c r="C38">
        <v>-1.4072084271754282</v>
      </c>
      <c r="F38">
        <v>124</v>
      </c>
      <c r="G38">
        <f t="shared" si="0"/>
        <v>33.185742056585973</v>
      </c>
    </row>
    <row r="39" spans="1:7" x14ac:dyDescent="0.3">
      <c r="A39">
        <v>11</v>
      </c>
      <c r="B39">
        <v>13.690840787345696</v>
      </c>
      <c r="C39">
        <v>-2.6908407873456959</v>
      </c>
      <c r="F39">
        <v>125</v>
      </c>
      <c r="G39">
        <f t="shared" si="0"/>
        <v>33.358263306756243</v>
      </c>
    </row>
    <row r="40" spans="1:7" x14ac:dyDescent="0.3">
      <c r="A40">
        <v>12</v>
      </c>
      <c r="B40">
        <v>13.863362037515962</v>
      </c>
      <c r="C40">
        <v>-2.0738883575159619</v>
      </c>
    </row>
    <row r="41" spans="1:7" x14ac:dyDescent="0.3">
      <c r="A41">
        <v>13</v>
      </c>
      <c r="B41">
        <v>14.035883287686231</v>
      </c>
      <c r="C41">
        <v>-0.80058916768622979</v>
      </c>
    </row>
    <row r="42" spans="1:7" x14ac:dyDescent="0.3">
      <c r="A42">
        <v>14</v>
      </c>
      <c r="B42">
        <v>14.208404537856499</v>
      </c>
      <c r="C42">
        <v>-1.0084045378564994</v>
      </c>
    </row>
    <row r="43" spans="1:7" x14ac:dyDescent="0.3">
      <c r="A43">
        <v>15</v>
      </c>
      <c r="B43">
        <v>14.380925788026767</v>
      </c>
      <c r="C43">
        <v>2.0538568219732323</v>
      </c>
    </row>
    <row r="44" spans="1:7" x14ac:dyDescent="0.3">
      <c r="A44">
        <v>16</v>
      </c>
      <c r="B44">
        <v>14.553447038197035</v>
      </c>
      <c r="C44">
        <v>9.6552961802965243E-2</v>
      </c>
    </row>
    <row r="45" spans="1:7" x14ac:dyDescent="0.3">
      <c r="A45">
        <v>17</v>
      </c>
      <c r="B45">
        <v>14.725968288367302</v>
      </c>
      <c r="C45">
        <v>-3.0037460683673007</v>
      </c>
    </row>
    <row r="46" spans="1:7" x14ac:dyDescent="0.3">
      <c r="A46">
        <v>18</v>
      </c>
      <c r="B46">
        <v>14.898489538537572</v>
      </c>
      <c r="C46">
        <v>-1.8568228685375718</v>
      </c>
    </row>
    <row r="47" spans="1:7" x14ac:dyDescent="0.3">
      <c r="A47">
        <v>19</v>
      </c>
      <c r="B47">
        <v>15.071010788707838</v>
      </c>
      <c r="C47">
        <v>-0.45196316870783804</v>
      </c>
    </row>
    <row r="48" spans="1:7" x14ac:dyDescent="0.3">
      <c r="A48">
        <v>20</v>
      </c>
      <c r="B48">
        <v>15.243532038878106</v>
      </c>
      <c r="C48">
        <v>1.96258511218943E-2</v>
      </c>
    </row>
    <row r="49" spans="1:3" x14ac:dyDescent="0.3">
      <c r="A49">
        <v>21</v>
      </c>
      <c r="B49">
        <v>15.416053289048374</v>
      </c>
      <c r="C49">
        <v>-2.4748939048373941E-2</v>
      </c>
    </row>
    <row r="50" spans="1:3" x14ac:dyDescent="0.3">
      <c r="A50">
        <v>22</v>
      </c>
      <c r="B50">
        <v>15.588574539218643</v>
      </c>
      <c r="C50">
        <v>2.8514254607813587</v>
      </c>
    </row>
    <row r="51" spans="1:3" x14ac:dyDescent="0.3">
      <c r="A51">
        <v>23</v>
      </c>
      <c r="B51">
        <v>15.761095789388911</v>
      </c>
      <c r="C51">
        <v>2.3565512706110887</v>
      </c>
    </row>
    <row r="52" spans="1:3" x14ac:dyDescent="0.3">
      <c r="A52">
        <v>24</v>
      </c>
      <c r="B52">
        <v>15.933617039559177</v>
      </c>
      <c r="C52">
        <v>2.4142090504408245</v>
      </c>
    </row>
    <row r="53" spans="1:3" x14ac:dyDescent="0.3">
      <c r="A53">
        <v>25</v>
      </c>
      <c r="B53">
        <v>16.106138289729447</v>
      </c>
      <c r="C53">
        <v>4.8938617102705528</v>
      </c>
    </row>
    <row r="54" spans="1:3" x14ac:dyDescent="0.3">
      <c r="A54">
        <v>26</v>
      </c>
      <c r="B54">
        <v>16.278659539899714</v>
      </c>
      <c r="C54">
        <v>-0.10008810989971195</v>
      </c>
    </row>
    <row r="55" spans="1:3" x14ac:dyDescent="0.3">
      <c r="A55">
        <v>27</v>
      </c>
      <c r="B55">
        <v>16.451180790069984</v>
      </c>
      <c r="C55">
        <v>4.8819209930016427E-2</v>
      </c>
    </row>
    <row r="56" spans="1:3" x14ac:dyDescent="0.3">
      <c r="A56">
        <v>28</v>
      </c>
      <c r="B56">
        <v>16.62370204024025</v>
      </c>
      <c r="C56">
        <v>-1.7600656802402508</v>
      </c>
    </row>
    <row r="57" spans="1:3" x14ac:dyDescent="0.3">
      <c r="A57">
        <v>29</v>
      </c>
      <c r="B57">
        <v>16.796223290410516</v>
      </c>
      <c r="C57">
        <v>-1.1295566204105167</v>
      </c>
    </row>
    <row r="58" spans="1:3" x14ac:dyDescent="0.3">
      <c r="A58">
        <v>30</v>
      </c>
      <c r="B58">
        <v>16.968744540580786</v>
      </c>
      <c r="C58">
        <v>-0.5243001005807848</v>
      </c>
    </row>
    <row r="59" spans="1:3" x14ac:dyDescent="0.3">
      <c r="A59">
        <v>31</v>
      </c>
      <c r="B59">
        <v>17.141265790751053</v>
      </c>
      <c r="C59">
        <v>-1.0162657907510528</v>
      </c>
    </row>
    <row r="60" spans="1:3" x14ac:dyDescent="0.3">
      <c r="A60">
        <v>32</v>
      </c>
      <c r="B60">
        <v>17.313787040921323</v>
      </c>
      <c r="C60">
        <v>-2.0637870409213228</v>
      </c>
    </row>
    <row r="61" spans="1:3" x14ac:dyDescent="0.3">
      <c r="A61">
        <v>33</v>
      </c>
      <c r="B61">
        <v>17.486308291091589</v>
      </c>
      <c r="C61">
        <v>-0.39539920109158899</v>
      </c>
    </row>
    <row r="62" spans="1:3" x14ac:dyDescent="0.3">
      <c r="A62">
        <v>34</v>
      </c>
      <c r="B62">
        <v>17.658829541261859</v>
      </c>
      <c r="C62">
        <v>-2.0224659012618584</v>
      </c>
    </row>
    <row r="63" spans="1:3" x14ac:dyDescent="0.3">
      <c r="A63">
        <v>35</v>
      </c>
      <c r="B63">
        <v>17.831350791432126</v>
      </c>
      <c r="C63">
        <v>0.86864920856787364</v>
      </c>
    </row>
    <row r="64" spans="1:3" x14ac:dyDescent="0.3">
      <c r="A64">
        <v>36</v>
      </c>
      <c r="B64">
        <v>18.003872041602392</v>
      </c>
      <c r="C64">
        <v>0.62770690839760945</v>
      </c>
    </row>
    <row r="65" spans="1:3" x14ac:dyDescent="0.3">
      <c r="A65">
        <v>37</v>
      </c>
      <c r="B65">
        <v>18.176393291772662</v>
      </c>
      <c r="C65">
        <v>-1.2875044017726616</v>
      </c>
    </row>
    <row r="66" spans="1:3" x14ac:dyDescent="0.3">
      <c r="A66">
        <v>38</v>
      </c>
      <c r="B66">
        <v>18.348914541942928</v>
      </c>
      <c r="C66">
        <v>-3.2239145419429285</v>
      </c>
    </row>
    <row r="67" spans="1:3" x14ac:dyDescent="0.3">
      <c r="A67">
        <v>39</v>
      </c>
      <c r="B67">
        <v>18.521435792113198</v>
      </c>
      <c r="C67">
        <v>-2.8214357921131992</v>
      </c>
    </row>
    <row r="68" spans="1:3" x14ac:dyDescent="0.3">
      <c r="A68">
        <v>40</v>
      </c>
      <c r="B68">
        <v>18.693957042283465</v>
      </c>
      <c r="C68">
        <v>-3.3189570422834649</v>
      </c>
    </row>
    <row r="69" spans="1:3" x14ac:dyDescent="0.3">
      <c r="A69">
        <v>41</v>
      </c>
      <c r="B69">
        <v>18.866478292453735</v>
      </c>
      <c r="C69">
        <v>-4.1998116224537352</v>
      </c>
    </row>
    <row r="70" spans="1:3" x14ac:dyDescent="0.3">
      <c r="A70">
        <v>42</v>
      </c>
      <c r="B70">
        <v>19.038999542624001</v>
      </c>
      <c r="C70">
        <v>-3.4139995426240013</v>
      </c>
    </row>
    <row r="71" spans="1:3" x14ac:dyDescent="0.3">
      <c r="A71">
        <v>43</v>
      </c>
      <c r="B71">
        <v>19.211520792794268</v>
      </c>
      <c r="C71">
        <v>-2.9615207927942677</v>
      </c>
    </row>
    <row r="72" spans="1:3" x14ac:dyDescent="0.3">
      <c r="A72">
        <v>44</v>
      </c>
      <c r="B72">
        <v>19.384042042964538</v>
      </c>
      <c r="C72">
        <v>-3.0507087129645392</v>
      </c>
    </row>
    <row r="73" spans="1:3" x14ac:dyDescent="0.3">
      <c r="A73">
        <v>45</v>
      </c>
      <c r="B73">
        <v>19.556563293134804</v>
      </c>
      <c r="C73">
        <v>-2.6815632931348041</v>
      </c>
    </row>
    <row r="74" spans="1:3" x14ac:dyDescent="0.3">
      <c r="A74">
        <v>46</v>
      </c>
      <c r="B74">
        <v>19.729084543305074</v>
      </c>
      <c r="C74">
        <v>-2.1576559733050757</v>
      </c>
    </row>
    <row r="75" spans="1:3" x14ac:dyDescent="0.3">
      <c r="A75">
        <v>47</v>
      </c>
      <c r="B75">
        <v>19.901605793475341</v>
      </c>
      <c r="C75">
        <v>0.34839420652465947</v>
      </c>
    </row>
    <row r="76" spans="1:3" x14ac:dyDescent="0.3">
      <c r="A76">
        <v>48</v>
      </c>
      <c r="B76">
        <v>20.074127043645611</v>
      </c>
      <c r="C76">
        <v>1.2258729563543902</v>
      </c>
    </row>
    <row r="77" spans="1:3" x14ac:dyDescent="0.3">
      <c r="A77">
        <v>49</v>
      </c>
      <c r="B77">
        <v>20.246648293815877</v>
      </c>
      <c r="C77">
        <v>0.87835170618412306</v>
      </c>
    </row>
    <row r="78" spans="1:3" x14ac:dyDescent="0.3">
      <c r="A78">
        <v>50</v>
      </c>
      <c r="B78">
        <v>20.419169543986143</v>
      </c>
      <c r="C78">
        <v>1.9444668160138576</v>
      </c>
    </row>
    <row r="79" spans="1:3" x14ac:dyDescent="0.3">
      <c r="A79">
        <v>51</v>
      </c>
      <c r="B79">
        <v>20.591690794156413</v>
      </c>
      <c r="C79">
        <v>2.7833092058435867</v>
      </c>
    </row>
    <row r="80" spans="1:3" x14ac:dyDescent="0.3">
      <c r="A80">
        <v>52</v>
      </c>
      <c r="B80">
        <v>20.764212044326683</v>
      </c>
      <c r="C80">
        <v>1.0691212856733152</v>
      </c>
    </row>
    <row r="81" spans="1:3" x14ac:dyDescent="0.3">
      <c r="A81">
        <v>53</v>
      </c>
      <c r="B81">
        <v>20.93673329449695</v>
      </c>
      <c r="C81">
        <v>-1.8117332944969498</v>
      </c>
    </row>
    <row r="82" spans="1:3" x14ac:dyDescent="0.3">
      <c r="A82">
        <v>54</v>
      </c>
      <c r="B82">
        <v>21.109254544667216</v>
      </c>
      <c r="C82">
        <v>-2.4842545446672162</v>
      </c>
    </row>
    <row r="83" spans="1:3" x14ac:dyDescent="0.3">
      <c r="A83">
        <v>55</v>
      </c>
      <c r="B83">
        <v>21.281775794837486</v>
      </c>
      <c r="C83">
        <v>-2.1567757948374862</v>
      </c>
    </row>
    <row r="84" spans="1:3" x14ac:dyDescent="0.3">
      <c r="A84">
        <v>56</v>
      </c>
      <c r="B84">
        <v>21.454297045007753</v>
      </c>
      <c r="C84">
        <v>-2.4542970450077526</v>
      </c>
    </row>
    <row r="85" spans="1:3" x14ac:dyDescent="0.3">
      <c r="A85">
        <v>57</v>
      </c>
      <c r="B85">
        <v>21.626818295178019</v>
      </c>
      <c r="C85">
        <v>-2.876818295178019</v>
      </c>
    </row>
    <row r="86" spans="1:3" x14ac:dyDescent="0.3">
      <c r="A86">
        <v>58</v>
      </c>
      <c r="B86">
        <v>21.799339545348289</v>
      </c>
      <c r="C86">
        <v>-1.924339545348289</v>
      </c>
    </row>
    <row r="87" spans="1:3" x14ac:dyDescent="0.3">
      <c r="A87">
        <v>59</v>
      </c>
      <c r="B87">
        <v>21.971860795518559</v>
      </c>
      <c r="C87">
        <v>1.3614725344814396</v>
      </c>
    </row>
    <row r="88" spans="1:3" x14ac:dyDescent="0.3">
      <c r="A88">
        <v>60</v>
      </c>
      <c r="B88">
        <v>22.144382045688825</v>
      </c>
      <c r="C88">
        <v>2.3171564143111745</v>
      </c>
    </row>
    <row r="89" spans="1:3" x14ac:dyDescent="0.3">
      <c r="A89">
        <v>61</v>
      </c>
      <c r="B89">
        <v>22.316903295859092</v>
      </c>
      <c r="C89">
        <v>1.4330967041409082</v>
      </c>
    </row>
    <row r="90" spans="1:3" x14ac:dyDescent="0.3">
      <c r="A90">
        <v>62</v>
      </c>
      <c r="B90">
        <v>22.489424546029362</v>
      </c>
      <c r="C90">
        <v>-1.9894245460293618</v>
      </c>
    </row>
    <row r="91" spans="1:3" x14ac:dyDescent="0.3">
      <c r="A91">
        <v>63</v>
      </c>
      <c r="B91">
        <v>22.661945796199628</v>
      </c>
      <c r="C91">
        <v>-3.5369457961996282</v>
      </c>
    </row>
    <row r="92" spans="1:3" x14ac:dyDescent="0.3">
      <c r="A92">
        <v>64</v>
      </c>
      <c r="B92">
        <v>22.834467046369895</v>
      </c>
      <c r="C92">
        <v>-3.0844670463698947</v>
      </c>
    </row>
    <row r="93" spans="1:3" x14ac:dyDescent="0.3">
      <c r="A93">
        <v>65</v>
      </c>
      <c r="B93">
        <v>23.006988296540165</v>
      </c>
      <c r="C93">
        <v>-3.0069882965401646</v>
      </c>
    </row>
    <row r="94" spans="1:3" x14ac:dyDescent="0.3">
      <c r="A94">
        <v>66</v>
      </c>
      <c r="B94">
        <v>23.179509546710435</v>
      </c>
      <c r="C94">
        <v>-0.55450954671043462</v>
      </c>
    </row>
    <row r="95" spans="1:3" x14ac:dyDescent="0.3">
      <c r="A95">
        <v>67</v>
      </c>
      <c r="B95">
        <v>23.352030796880701</v>
      </c>
      <c r="C95">
        <v>-1.8065762468807023</v>
      </c>
    </row>
    <row r="96" spans="1:3" x14ac:dyDescent="0.3">
      <c r="A96">
        <v>68</v>
      </c>
      <c r="B96">
        <v>23.524552047050967</v>
      </c>
      <c r="C96">
        <v>-2.7388377570509661</v>
      </c>
    </row>
    <row r="97" spans="1:3" x14ac:dyDescent="0.3">
      <c r="A97">
        <v>69</v>
      </c>
      <c r="B97">
        <v>23.697073297221237</v>
      </c>
      <c r="C97">
        <v>-3.7595732972212375</v>
      </c>
    </row>
    <row r="98" spans="1:3" x14ac:dyDescent="0.3">
      <c r="A98">
        <v>70</v>
      </c>
      <c r="B98">
        <v>23.869594547391504</v>
      </c>
      <c r="C98">
        <v>-5.3362612173915025</v>
      </c>
    </row>
    <row r="99" spans="1:3" x14ac:dyDescent="0.3">
      <c r="A99">
        <v>71</v>
      </c>
      <c r="B99">
        <v>24.04211579756177</v>
      </c>
      <c r="C99">
        <v>-6.6671157975617703</v>
      </c>
    </row>
    <row r="100" spans="1:3" x14ac:dyDescent="0.3">
      <c r="A100">
        <v>72</v>
      </c>
      <c r="B100">
        <v>24.21463704773204</v>
      </c>
      <c r="C100">
        <v>-6.7701926077320387</v>
      </c>
    </row>
    <row r="101" spans="1:3" x14ac:dyDescent="0.3">
      <c r="A101">
        <v>73</v>
      </c>
      <c r="B101">
        <v>24.38715829790231</v>
      </c>
      <c r="C101">
        <v>-6.3871582979023103</v>
      </c>
    </row>
    <row r="102" spans="1:3" x14ac:dyDescent="0.3">
      <c r="A102">
        <v>74</v>
      </c>
      <c r="B102">
        <v>24.559679548072577</v>
      </c>
      <c r="C102">
        <v>-4.6846795480725767</v>
      </c>
    </row>
    <row r="103" spans="1:3" x14ac:dyDescent="0.3">
      <c r="A103">
        <v>75</v>
      </c>
      <c r="B103">
        <v>24.732200798242843</v>
      </c>
      <c r="C103">
        <v>-0.73220079824284312</v>
      </c>
    </row>
    <row r="104" spans="1:3" x14ac:dyDescent="0.3">
      <c r="A104">
        <v>76</v>
      </c>
      <c r="B104">
        <v>24.904722048413113</v>
      </c>
      <c r="C104">
        <v>-4.0047220484131145</v>
      </c>
    </row>
    <row r="105" spans="1:3" x14ac:dyDescent="0.3">
      <c r="A105">
        <v>77</v>
      </c>
      <c r="B105">
        <v>25.07724329858338</v>
      </c>
      <c r="C105">
        <v>-0.38493560858337972</v>
      </c>
    </row>
    <row r="106" spans="1:3" x14ac:dyDescent="0.3">
      <c r="A106">
        <v>78</v>
      </c>
      <c r="B106">
        <v>25.249764548753646</v>
      </c>
      <c r="C106">
        <v>-0.58309787875364449</v>
      </c>
    </row>
    <row r="107" spans="1:3" x14ac:dyDescent="0.3">
      <c r="A107">
        <v>79</v>
      </c>
      <c r="B107">
        <v>25.422285798923916</v>
      </c>
      <c r="C107">
        <v>-2.0889524689239174</v>
      </c>
    </row>
    <row r="108" spans="1:3" x14ac:dyDescent="0.3">
      <c r="A108">
        <v>80</v>
      </c>
      <c r="B108">
        <v>25.594807049094186</v>
      </c>
      <c r="C108">
        <v>-0.59480704909418591</v>
      </c>
    </row>
    <row r="109" spans="1:3" x14ac:dyDescent="0.3">
      <c r="A109">
        <v>81</v>
      </c>
      <c r="B109">
        <v>25.767328299264452</v>
      </c>
      <c r="C109">
        <v>1.4826717007355477</v>
      </c>
    </row>
    <row r="110" spans="1:3" x14ac:dyDescent="0.3">
      <c r="A110">
        <v>82</v>
      </c>
      <c r="B110">
        <v>25.939849549434719</v>
      </c>
      <c r="C110">
        <v>2.0601504505652812</v>
      </c>
    </row>
    <row r="111" spans="1:3" x14ac:dyDescent="0.3">
      <c r="A111">
        <v>83</v>
      </c>
      <c r="B111">
        <v>26.112370799604989</v>
      </c>
      <c r="C111">
        <v>2.8042958703950127</v>
      </c>
    </row>
    <row r="112" spans="1:3" x14ac:dyDescent="0.3">
      <c r="A112">
        <v>84</v>
      </c>
      <c r="B112">
        <v>26.284892049775255</v>
      </c>
      <c r="C112">
        <v>0.21510795022474483</v>
      </c>
    </row>
    <row r="113" spans="1:3" x14ac:dyDescent="0.3">
      <c r="A113">
        <v>85</v>
      </c>
      <c r="B113">
        <v>26.457413299945522</v>
      </c>
      <c r="C113">
        <v>2.6425867000544798</v>
      </c>
    </row>
    <row r="114" spans="1:3" x14ac:dyDescent="0.3">
      <c r="A114">
        <v>86</v>
      </c>
      <c r="B114">
        <v>26.629934550115792</v>
      </c>
      <c r="C114">
        <v>2.8700654498842084</v>
      </c>
    </row>
    <row r="115" spans="1:3" x14ac:dyDescent="0.3">
      <c r="A115">
        <v>87</v>
      </c>
      <c r="B115">
        <v>26.802455800286062</v>
      </c>
      <c r="C115">
        <v>3.0864330897139389</v>
      </c>
    </row>
    <row r="116" spans="1:3" x14ac:dyDescent="0.3">
      <c r="A116">
        <v>88</v>
      </c>
      <c r="B116">
        <v>26.974977050456328</v>
      </c>
      <c r="C116">
        <v>4.025022949543672</v>
      </c>
    </row>
    <row r="117" spans="1:3" x14ac:dyDescent="0.3">
      <c r="A117">
        <v>89</v>
      </c>
      <c r="B117">
        <v>27.147498300626594</v>
      </c>
      <c r="C117">
        <v>2.138215989373407</v>
      </c>
    </row>
    <row r="118" spans="1:3" x14ac:dyDescent="0.3">
      <c r="A118">
        <v>90</v>
      </c>
      <c r="B118">
        <v>27.320019550796864</v>
      </c>
      <c r="C118">
        <v>3.3049804492031356</v>
      </c>
    </row>
    <row r="119" spans="1:3" x14ac:dyDescent="0.3">
      <c r="A119">
        <v>91</v>
      </c>
      <c r="B119">
        <v>27.492540800967131</v>
      </c>
      <c r="C119">
        <v>3.8824591990328692</v>
      </c>
    </row>
    <row r="120" spans="1:3" x14ac:dyDescent="0.3">
      <c r="A120">
        <v>92</v>
      </c>
      <c r="B120">
        <v>27.665062051137397</v>
      </c>
      <c r="C120">
        <v>2.0849379488626028</v>
      </c>
    </row>
    <row r="121" spans="1:3" x14ac:dyDescent="0.3">
      <c r="A121">
        <v>93</v>
      </c>
      <c r="B121">
        <v>27.837583301307667</v>
      </c>
      <c r="C121">
        <v>2.6624166986923328</v>
      </c>
    </row>
    <row r="122" spans="1:3" x14ac:dyDescent="0.3">
      <c r="A122">
        <v>94</v>
      </c>
      <c r="B122">
        <v>28.010104551477934</v>
      </c>
      <c r="C122">
        <v>2.9232287785220663</v>
      </c>
    </row>
    <row r="123" spans="1:3" x14ac:dyDescent="0.3">
      <c r="A123">
        <v>95</v>
      </c>
      <c r="B123">
        <v>28.182625801648204</v>
      </c>
      <c r="C123">
        <v>1.0481434283517963</v>
      </c>
    </row>
    <row r="124" spans="1:3" x14ac:dyDescent="0.3">
      <c r="A124">
        <v>96</v>
      </c>
      <c r="B124">
        <v>28.35514705181847</v>
      </c>
      <c r="C124">
        <v>2.867075168181529</v>
      </c>
    </row>
    <row r="125" spans="1:3" x14ac:dyDescent="0.3">
      <c r="A125">
        <v>97</v>
      </c>
      <c r="B125">
        <v>28.52766830198874</v>
      </c>
      <c r="C125">
        <v>-1.52766830198874</v>
      </c>
    </row>
    <row r="126" spans="1:3" x14ac:dyDescent="0.3">
      <c r="A126">
        <v>98</v>
      </c>
      <c r="B126">
        <v>28.700189552159006</v>
      </c>
      <c r="C126">
        <v>-3.0751895521590065</v>
      </c>
    </row>
    <row r="127" spans="1:3" x14ac:dyDescent="0.3">
      <c r="A127">
        <v>99</v>
      </c>
      <c r="B127">
        <v>28.872710802329276</v>
      </c>
      <c r="C127">
        <v>-1.7477108023292764</v>
      </c>
    </row>
    <row r="128" spans="1:3" x14ac:dyDescent="0.3">
      <c r="A128">
        <v>100</v>
      </c>
      <c r="B128">
        <v>29.045232052499543</v>
      </c>
      <c r="C128">
        <v>-1.1880891924995431</v>
      </c>
    </row>
    <row r="129" spans="1:3" x14ac:dyDescent="0.3">
      <c r="A129">
        <v>101</v>
      </c>
      <c r="B129">
        <v>29.217753302669809</v>
      </c>
      <c r="C129">
        <v>3.2246697330190699E-2</v>
      </c>
    </row>
    <row r="130" spans="1:3" x14ac:dyDescent="0.3">
      <c r="A130">
        <v>102</v>
      </c>
      <c r="B130">
        <v>29.390274552840079</v>
      </c>
      <c r="C130">
        <v>-0.14027455284007928</v>
      </c>
    </row>
    <row r="131" spans="1:3" x14ac:dyDescent="0.3">
      <c r="A131">
        <v>103</v>
      </c>
      <c r="B131">
        <v>29.562795803010346</v>
      </c>
      <c r="C131">
        <v>0.10387086698965575</v>
      </c>
    </row>
    <row r="132" spans="1:3" x14ac:dyDescent="0.3">
      <c r="A132">
        <v>104</v>
      </c>
      <c r="B132">
        <v>29.735317053180616</v>
      </c>
      <c r="C132">
        <v>0.76468294681938431</v>
      </c>
    </row>
    <row r="133" spans="1:3" x14ac:dyDescent="0.3">
      <c r="A133">
        <v>105</v>
      </c>
      <c r="B133">
        <v>29.907838303350882</v>
      </c>
      <c r="C133">
        <v>1.3143839166491169</v>
      </c>
    </row>
    <row r="134" spans="1:3" x14ac:dyDescent="0.3">
      <c r="A134">
        <v>106</v>
      </c>
      <c r="B134">
        <v>30.080359553521152</v>
      </c>
      <c r="C134">
        <v>0.91964044647884791</v>
      </c>
    </row>
    <row r="135" spans="1:3" x14ac:dyDescent="0.3">
      <c r="A135">
        <v>107</v>
      </c>
      <c r="B135">
        <v>30.252880803691419</v>
      </c>
      <c r="C135">
        <v>2.3026747563085834</v>
      </c>
    </row>
    <row r="136" spans="1:3" x14ac:dyDescent="0.3">
      <c r="A136">
        <v>108</v>
      </c>
      <c r="B136">
        <v>30.425402053861685</v>
      </c>
      <c r="C136">
        <v>3.5745979461383151</v>
      </c>
    </row>
    <row r="137" spans="1:3" x14ac:dyDescent="0.3">
      <c r="A137">
        <v>109</v>
      </c>
      <c r="B137">
        <v>30.597923304031955</v>
      </c>
      <c r="C137">
        <v>2.9020766959680451</v>
      </c>
    </row>
    <row r="138" spans="1:3" x14ac:dyDescent="0.3">
      <c r="A138">
        <v>110</v>
      </c>
      <c r="B138">
        <v>30.770444554202221</v>
      </c>
      <c r="C138">
        <v>3.7295554457977786</v>
      </c>
    </row>
    <row r="139" spans="1:3" x14ac:dyDescent="0.3">
      <c r="A139">
        <v>111</v>
      </c>
      <c r="B139">
        <v>30.942965804372491</v>
      </c>
      <c r="C139">
        <v>3.3070341956275087</v>
      </c>
    </row>
    <row r="140" spans="1:3" x14ac:dyDescent="0.3">
      <c r="A140">
        <v>112</v>
      </c>
      <c r="B140">
        <v>31.115487054542758</v>
      </c>
      <c r="C140">
        <v>1.7845129454572408</v>
      </c>
    </row>
    <row r="141" spans="1:3" x14ac:dyDescent="0.3">
      <c r="A141">
        <v>113</v>
      </c>
      <c r="B141">
        <v>31.288008304713028</v>
      </c>
      <c r="C141">
        <v>1.5869916952869723</v>
      </c>
    </row>
    <row r="142" spans="1:3" ht="15" thickBot="1" x14ac:dyDescent="0.35">
      <c r="A142" s="6">
        <v>114</v>
      </c>
      <c r="B142" s="6">
        <v>31.460529554883294</v>
      </c>
      <c r="C142" s="6">
        <v>0.53947044511670583</v>
      </c>
    </row>
  </sheetData>
  <mergeCells count="1">
    <mergeCell ref="B2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3688F-8F8F-4A7B-BC02-C8DA5415E257}">
  <dimension ref="A1:I138"/>
  <sheetViews>
    <sheetView workbookViewId="0">
      <selection activeCell="J21" sqref="J21"/>
    </sheetView>
  </sheetViews>
  <sheetFormatPr defaultRowHeight="14.4" x14ac:dyDescent="0.3"/>
  <cols>
    <col min="2" max="2" width="13.6640625" bestFit="1" customWidth="1"/>
    <col min="3" max="3" width="13.21875" bestFit="1" customWidth="1"/>
  </cols>
  <sheetData>
    <row r="1" spans="1:9" x14ac:dyDescent="0.3">
      <c r="A1" t="s">
        <v>87</v>
      </c>
    </row>
    <row r="2" spans="1:9" ht="15" thickBot="1" x14ac:dyDescent="0.35"/>
    <row r="3" spans="1:9" x14ac:dyDescent="0.3">
      <c r="A3" s="8" t="s">
        <v>88</v>
      </c>
      <c r="B3" s="8"/>
    </row>
    <row r="4" spans="1:9" x14ac:dyDescent="0.3">
      <c r="A4" t="s">
        <v>89</v>
      </c>
      <c r="B4">
        <v>0.89658464653474879</v>
      </c>
    </row>
    <row r="5" spans="1:9" x14ac:dyDescent="0.3">
      <c r="A5" t="s">
        <v>90</v>
      </c>
      <c r="B5">
        <v>0.80386402840184046</v>
      </c>
    </row>
    <row r="6" spans="1:9" x14ac:dyDescent="0.3">
      <c r="A6" t="s">
        <v>91</v>
      </c>
      <c r="B6">
        <v>0.80211281436971404</v>
      </c>
    </row>
    <row r="7" spans="1:9" x14ac:dyDescent="0.3">
      <c r="A7" t="s">
        <v>92</v>
      </c>
      <c r="B7">
        <v>14.703460487282829</v>
      </c>
    </row>
    <row r="8" spans="1:9" ht="15" thickBot="1" x14ac:dyDescent="0.35">
      <c r="A8" s="6" t="s">
        <v>93</v>
      </c>
      <c r="B8" s="6">
        <v>114</v>
      </c>
    </row>
    <row r="10" spans="1:9" ht="15" thickBot="1" x14ac:dyDescent="0.35">
      <c r="A10" t="s">
        <v>94</v>
      </c>
    </row>
    <row r="11" spans="1:9" x14ac:dyDescent="0.3">
      <c r="A11" s="7"/>
      <c r="B11" s="7" t="s">
        <v>98</v>
      </c>
      <c r="C11" s="7" t="s">
        <v>99</v>
      </c>
      <c r="D11" s="7" t="s">
        <v>100</v>
      </c>
      <c r="E11" s="7" t="s">
        <v>101</v>
      </c>
      <c r="F11" s="7" t="s">
        <v>102</v>
      </c>
    </row>
    <row r="12" spans="1:9" x14ac:dyDescent="0.3">
      <c r="A12" t="s">
        <v>95</v>
      </c>
      <c r="B12">
        <v>1</v>
      </c>
      <c r="C12">
        <v>99239.023966278211</v>
      </c>
      <c r="D12">
        <v>99239.023966278211</v>
      </c>
      <c r="E12">
        <v>459.03242759295546</v>
      </c>
      <c r="F12">
        <v>2.0232601823825551E-41</v>
      </c>
    </row>
    <row r="13" spans="1:9" x14ac:dyDescent="0.3">
      <c r="A13" t="s">
        <v>96</v>
      </c>
      <c r="B13">
        <v>112</v>
      </c>
      <c r="C13">
        <v>24213.476033721789</v>
      </c>
      <c r="D13">
        <v>216.19175030108741</v>
      </c>
    </row>
    <row r="14" spans="1:9" ht="15" thickBot="1" x14ac:dyDescent="0.35">
      <c r="A14" s="6" t="s">
        <v>83</v>
      </c>
      <c r="B14" s="6">
        <v>113</v>
      </c>
      <c r="C14" s="6">
        <v>123452.5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103</v>
      </c>
      <c r="C16" s="7" t="s">
        <v>92</v>
      </c>
      <c r="D16" s="7" t="s">
        <v>104</v>
      </c>
      <c r="E16" s="7" t="s">
        <v>105</v>
      </c>
      <c r="F16" s="7" t="s">
        <v>106</v>
      </c>
      <c r="G16" s="7" t="s">
        <v>107</v>
      </c>
      <c r="H16" s="7" t="s">
        <v>108</v>
      </c>
      <c r="I16" s="7" t="s">
        <v>109</v>
      </c>
    </row>
    <row r="17" spans="1:9" x14ac:dyDescent="0.3">
      <c r="A17" t="s">
        <v>97</v>
      </c>
      <c r="B17">
        <v>-43.672250216268651</v>
      </c>
      <c r="C17">
        <v>4.9188529267096426</v>
      </c>
      <c r="D17">
        <v>-8.8785436090446872</v>
      </c>
      <c r="E17">
        <v>1.2684354462680189E-14</v>
      </c>
      <c r="F17">
        <v>-53.41832676677295</v>
      </c>
      <c r="G17">
        <v>-33.926173665764352</v>
      </c>
      <c r="H17">
        <v>-53.41832676677295</v>
      </c>
      <c r="I17">
        <v>-33.926173665764352</v>
      </c>
    </row>
    <row r="18" spans="1:9" ht="15" thickBot="1" x14ac:dyDescent="0.35">
      <c r="A18" s="6" t="s">
        <v>2</v>
      </c>
      <c r="B18" s="6">
        <v>4.6595073221906054</v>
      </c>
      <c r="C18" s="6">
        <v>0.21747949467341879</v>
      </c>
      <c r="D18" s="6">
        <v>21.425042067472255</v>
      </c>
      <c r="E18" s="6">
        <v>2.0232601823824972E-41</v>
      </c>
      <c r="F18" s="6">
        <v>4.2285995811311521</v>
      </c>
      <c r="G18" s="6">
        <v>5.0904150632500587</v>
      </c>
      <c r="H18" s="6">
        <v>4.2285995811311521</v>
      </c>
      <c r="I18" s="6">
        <v>5.0904150632500587</v>
      </c>
    </row>
    <row r="22" spans="1:9" x14ac:dyDescent="0.3">
      <c r="A22" t="s">
        <v>110</v>
      </c>
    </row>
    <row r="23" spans="1:9" ht="15" thickBot="1" x14ac:dyDescent="0.35"/>
    <row r="24" spans="1:9" x14ac:dyDescent="0.3">
      <c r="A24" s="7" t="s">
        <v>111</v>
      </c>
      <c r="B24" s="7" t="s">
        <v>112</v>
      </c>
      <c r="C24" s="7" t="s">
        <v>113</v>
      </c>
    </row>
    <row r="25" spans="1:9" x14ac:dyDescent="0.3">
      <c r="A25">
        <v>1</v>
      </c>
      <c r="B25">
        <v>30.47469239712882</v>
      </c>
      <c r="C25">
        <v>-29.47469239712882</v>
      </c>
    </row>
    <row r="26" spans="1:9" x14ac:dyDescent="0.3">
      <c r="A26">
        <v>2</v>
      </c>
      <c r="B26">
        <v>42.528635244257543</v>
      </c>
      <c r="C26">
        <v>-40.528635244257543</v>
      </c>
    </row>
    <row r="27" spans="1:9" x14ac:dyDescent="0.3">
      <c r="A27">
        <v>3</v>
      </c>
      <c r="B27">
        <v>36.057097291593365</v>
      </c>
      <c r="C27">
        <v>-33.057097291593365</v>
      </c>
    </row>
    <row r="28" spans="1:9" x14ac:dyDescent="0.3">
      <c r="A28">
        <v>4</v>
      </c>
      <c r="B28">
        <v>43.46053670869567</v>
      </c>
      <c r="C28">
        <v>-39.46053670869567</v>
      </c>
    </row>
    <row r="29" spans="1:9" x14ac:dyDescent="0.3">
      <c r="A29">
        <v>5</v>
      </c>
      <c r="B29">
        <v>42.01091221363582</v>
      </c>
      <c r="C29">
        <v>-37.01091221363582</v>
      </c>
    </row>
    <row r="30" spans="1:9" x14ac:dyDescent="0.3">
      <c r="A30">
        <v>6</v>
      </c>
      <c r="B30">
        <v>46.340959425430782</v>
      </c>
      <c r="C30">
        <v>-40.340959425430782</v>
      </c>
    </row>
    <row r="31" spans="1:9" x14ac:dyDescent="0.3">
      <c r="A31">
        <v>7</v>
      </c>
      <c r="B31">
        <v>24.861336632086477</v>
      </c>
      <c r="C31">
        <v>-17.861336632086477</v>
      </c>
    </row>
    <row r="32" spans="1:9" x14ac:dyDescent="0.3">
      <c r="A32">
        <v>8</v>
      </c>
      <c r="B32">
        <v>29.408443591045341</v>
      </c>
      <c r="C32">
        <v>-21.408443591045341</v>
      </c>
    </row>
    <row r="33" spans="1:3" x14ac:dyDescent="0.3">
      <c r="A33">
        <v>9</v>
      </c>
      <c r="B33">
        <v>24.223427900423729</v>
      </c>
      <c r="C33">
        <v>-15.223427900423729</v>
      </c>
    </row>
    <row r="34" spans="1:3" x14ac:dyDescent="0.3">
      <c r="A34">
        <v>10</v>
      </c>
      <c r="B34">
        <v>12.759560680640334</v>
      </c>
      <c r="C34">
        <v>-2.7595606806403339</v>
      </c>
    </row>
    <row r="35" spans="1:3" x14ac:dyDescent="0.3">
      <c r="A35">
        <v>11</v>
      </c>
      <c r="B35">
        <v>7.5823303278280108</v>
      </c>
      <c r="C35">
        <v>3.4176696721719892</v>
      </c>
    </row>
    <row r="36" spans="1:3" x14ac:dyDescent="0.3">
      <c r="A36">
        <v>12</v>
      </c>
      <c r="B36">
        <v>11.26088872046477</v>
      </c>
      <c r="C36">
        <v>0.73911127953522993</v>
      </c>
    </row>
    <row r="37" spans="1:3" x14ac:dyDescent="0.3">
      <c r="A37">
        <v>13</v>
      </c>
      <c r="B37">
        <v>17.997699647217615</v>
      </c>
      <c r="C37">
        <v>-4.9976996472176154</v>
      </c>
    </row>
    <row r="38" spans="1:3" x14ac:dyDescent="0.3">
      <c r="A38">
        <v>14</v>
      </c>
      <c r="B38">
        <v>17.833246436647336</v>
      </c>
      <c r="C38">
        <v>-3.833246436647336</v>
      </c>
    </row>
    <row r="39" spans="1:3" x14ac:dyDescent="0.3">
      <c r="A39">
        <v>15</v>
      </c>
      <c r="B39">
        <v>32.905739693637173</v>
      </c>
      <c r="C39">
        <v>-17.905739693637173</v>
      </c>
    </row>
    <row r="40" spans="1:3" x14ac:dyDescent="0.3">
      <c r="A40">
        <v>16</v>
      </c>
      <c r="B40">
        <v>24.589532053823717</v>
      </c>
      <c r="C40">
        <v>-8.5895320538237172</v>
      </c>
    </row>
    <row r="41" spans="1:3" x14ac:dyDescent="0.3">
      <c r="A41">
        <v>17</v>
      </c>
      <c r="B41">
        <v>10.947530050166769</v>
      </c>
      <c r="C41">
        <v>6.0524699498332311</v>
      </c>
    </row>
    <row r="42" spans="1:3" x14ac:dyDescent="0.3">
      <c r="A42">
        <v>18</v>
      </c>
      <c r="B42">
        <v>17.09549112616552</v>
      </c>
      <c r="C42">
        <v>0.9045088738344802</v>
      </c>
    </row>
    <row r="43" spans="1:3" x14ac:dyDescent="0.3">
      <c r="A43">
        <v>19</v>
      </c>
      <c r="B43">
        <v>24.445309212574486</v>
      </c>
      <c r="C43">
        <v>-5.445309212574486</v>
      </c>
    </row>
    <row r="44" spans="1:3" x14ac:dyDescent="0.3">
      <c r="A44">
        <v>20</v>
      </c>
      <c r="B44">
        <v>27.446545731937661</v>
      </c>
      <c r="C44">
        <v>-7.4465457319376611</v>
      </c>
    </row>
    <row r="45" spans="1:3" x14ac:dyDescent="0.3">
      <c r="A45">
        <v>21</v>
      </c>
      <c r="B45">
        <v>28.043645100620466</v>
      </c>
      <c r="C45">
        <v>-7.0436451006204663</v>
      </c>
    </row>
    <row r="46" spans="1:3" x14ac:dyDescent="0.3">
      <c r="A46">
        <v>22</v>
      </c>
      <c r="B46">
        <v>42.249064804926121</v>
      </c>
      <c r="C46">
        <v>-20.249064804926121</v>
      </c>
    </row>
    <row r="47" spans="1:3" x14ac:dyDescent="0.3">
      <c r="A47">
        <v>23</v>
      </c>
      <c r="B47">
        <v>40.747058920666447</v>
      </c>
      <c r="C47">
        <v>-17.747058920666447</v>
      </c>
    </row>
    <row r="48" spans="1:3" x14ac:dyDescent="0.3">
      <c r="A48">
        <v>24</v>
      </c>
      <c r="B48">
        <v>41.819579796366185</v>
      </c>
      <c r="C48">
        <v>-17.819579796366185</v>
      </c>
    </row>
    <row r="49" spans="1:3" x14ac:dyDescent="0.3">
      <c r="A49">
        <v>25</v>
      </c>
      <c r="B49">
        <v>54.177403549734066</v>
      </c>
      <c r="C49">
        <v>-29.177403549734066</v>
      </c>
    </row>
    <row r="50" spans="1:3" x14ac:dyDescent="0.3">
      <c r="A50">
        <v>26</v>
      </c>
      <c r="B50">
        <v>31.711921824400093</v>
      </c>
      <c r="C50">
        <v>-5.7119218244000933</v>
      </c>
    </row>
    <row r="51" spans="1:3" x14ac:dyDescent="0.3">
      <c r="A51">
        <v>27</v>
      </c>
      <c r="B51">
        <v>33.209620599876331</v>
      </c>
      <c r="C51">
        <v>-6.209620599876331</v>
      </c>
    </row>
    <row r="52" spans="1:3" x14ac:dyDescent="0.3">
      <c r="A52">
        <v>28</v>
      </c>
      <c r="B52">
        <v>25.584972237529868</v>
      </c>
      <c r="C52">
        <v>2.4150277624701317</v>
      </c>
    </row>
    <row r="53" spans="1:3" x14ac:dyDescent="0.3">
      <c r="A53">
        <v>29</v>
      </c>
      <c r="B53">
        <v>29.326697846915863</v>
      </c>
      <c r="C53">
        <v>-0.32669784691586301</v>
      </c>
    </row>
    <row r="54" spans="1:3" x14ac:dyDescent="0.3">
      <c r="A54">
        <v>30</v>
      </c>
      <c r="B54">
        <v>32.950759061267945</v>
      </c>
      <c r="C54">
        <v>-2.9507590612679451</v>
      </c>
    </row>
    <row r="55" spans="1:3" x14ac:dyDescent="0.3">
      <c r="A55">
        <v>31</v>
      </c>
      <c r="B55">
        <v>31.462305354054863</v>
      </c>
      <c r="C55">
        <v>-0.46230535405486251</v>
      </c>
    </row>
    <row r="56" spans="1:3" x14ac:dyDescent="0.3">
      <c r="A56">
        <v>32</v>
      </c>
      <c r="B56">
        <v>27.385236447138084</v>
      </c>
      <c r="C56">
        <v>4.6147635528619162</v>
      </c>
    </row>
    <row r="57" spans="1:3" x14ac:dyDescent="0.3">
      <c r="A57">
        <v>33</v>
      </c>
      <c r="B57">
        <v>35.962965831480332</v>
      </c>
      <c r="C57">
        <v>-2.9629658314803322</v>
      </c>
    </row>
    <row r="58" spans="1:3" x14ac:dyDescent="0.3">
      <c r="A58">
        <v>34</v>
      </c>
      <c r="B58">
        <v>29.185500656746299</v>
      </c>
      <c r="C58">
        <v>4.8144993432537007</v>
      </c>
    </row>
    <row r="59" spans="1:3" x14ac:dyDescent="0.3">
      <c r="A59">
        <v>35</v>
      </c>
      <c r="B59">
        <v>43.46053670869567</v>
      </c>
      <c r="C59">
        <v>-8.4605367086956704</v>
      </c>
    </row>
    <row r="60" spans="1:3" x14ac:dyDescent="0.3">
      <c r="A60">
        <v>36</v>
      </c>
      <c r="B60">
        <v>43.141728325228712</v>
      </c>
      <c r="C60">
        <v>-7.141728325228712</v>
      </c>
    </row>
    <row r="61" spans="1:3" x14ac:dyDescent="0.3">
      <c r="A61">
        <v>37</v>
      </c>
      <c r="B61">
        <v>35.021651230349917</v>
      </c>
      <c r="C61">
        <v>1.9783487696500828</v>
      </c>
    </row>
    <row r="62" spans="1:3" x14ac:dyDescent="0.3">
      <c r="A62">
        <v>38</v>
      </c>
      <c r="B62">
        <v>26.802798031864256</v>
      </c>
      <c r="C62">
        <v>11.197201968135744</v>
      </c>
    </row>
    <row r="63" spans="1:3" x14ac:dyDescent="0.3">
      <c r="A63">
        <v>39</v>
      </c>
      <c r="B63">
        <v>29.482014742123852</v>
      </c>
      <c r="C63">
        <v>9.5179852578761484</v>
      </c>
    </row>
    <row r="64" spans="1:3" x14ac:dyDescent="0.3">
      <c r="A64">
        <v>40</v>
      </c>
      <c r="B64">
        <v>27.967674862411911</v>
      </c>
      <c r="C64">
        <v>12.032325137588089</v>
      </c>
    </row>
    <row r="65" spans="1:3" x14ac:dyDescent="0.3">
      <c r="A65">
        <v>41</v>
      </c>
      <c r="B65">
        <v>24.667190524725257</v>
      </c>
      <c r="C65">
        <v>16.332809475274743</v>
      </c>
    </row>
    <row r="66" spans="1:3" x14ac:dyDescent="0.3">
      <c r="A66">
        <v>42</v>
      </c>
      <c r="B66">
        <v>29.132551692959552</v>
      </c>
      <c r="C66">
        <v>12.867448307040448</v>
      </c>
    </row>
    <row r="67" spans="1:3" x14ac:dyDescent="0.3">
      <c r="A67">
        <v>43</v>
      </c>
      <c r="B67">
        <v>32.04474376932869</v>
      </c>
      <c r="C67">
        <v>10.95525623067131</v>
      </c>
    </row>
    <row r="68" spans="1:3" x14ac:dyDescent="0.3">
      <c r="A68">
        <v>44</v>
      </c>
      <c r="B68">
        <v>32.433036030646207</v>
      </c>
      <c r="C68">
        <v>11.566963969353793</v>
      </c>
    </row>
    <row r="69" spans="1:3" x14ac:dyDescent="0.3">
      <c r="A69">
        <v>45</v>
      </c>
      <c r="B69">
        <v>34.956935845697814</v>
      </c>
      <c r="C69">
        <v>10.043064154302186</v>
      </c>
    </row>
    <row r="70" spans="1:3" x14ac:dyDescent="0.3">
      <c r="A70">
        <v>46</v>
      </c>
      <c r="B70">
        <v>38.201949866995534</v>
      </c>
      <c r="C70">
        <v>7.798050133004466</v>
      </c>
    </row>
    <row r="71" spans="1:3" x14ac:dyDescent="0.3">
      <c r="A71">
        <v>47</v>
      </c>
      <c r="B71">
        <v>50.682773058091101</v>
      </c>
      <c r="C71">
        <v>-3.6827730580911009</v>
      </c>
    </row>
    <row r="72" spans="1:3" x14ac:dyDescent="0.3">
      <c r="A72">
        <v>48</v>
      </c>
      <c r="B72">
        <v>55.57525574639125</v>
      </c>
      <c r="C72">
        <v>-7.5752557463912495</v>
      </c>
    </row>
    <row r="73" spans="1:3" x14ac:dyDescent="0.3">
      <c r="A73">
        <v>49</v>
      </c>
      <c r="B73">
        <v>54.759841965007894</v>
      </c>
      <c r="C73">
        <v>-5.7598419650078938</v>
      </c>
    </row>
    <row r="74" spans="1:3" x14ac:dyDescent="0.3">
      <c r="A74">
        <v>50</v>
      </c>
      <c r="B74">
        <v>60.531277153959408</v>
      </c>
      <c r="C74">
        <v>-10.531277153959408</v>
      </c>
    </row>
    <row r="75" spans="1:3" x14ac:dyDescent="0.3">
      <c r="A75">
        <v>51</v>
      </c>
      <c r="B75">
        <v>65.243733439936747</v>
      </c>
      <c r="C75">
        <v>-14.243733439936747</v>
      </c>
    </row>
    <row r="76" spans="1:3" x14ac:dyDescent="0.3">
      <c r="A76">
        <v>52</v>
      </c>
      <c r="B76">
        <v>58.060326302694534</v>
      </c>
      <c r="C76">
        <v>-6.0603263026945342</v>
      </c>
    </row>
    <row r="77" spans="1:3" x14ac:dyDescent="0.3">
      <c r="A77">
        <v>53</v>
      </c>
      <c r="B77">
        <v>45.440827320626681</v>
      </c>
      <c r="C77">
        <v>7.5591726793733187</v>
      </c>
    </row>
    <row r="78" spans="1:3" x14ac:dyDescent="0.3">
      <c r="A78">
        <v>54</v>
      </c>
      <c r="B78">
        <v>43.111073659531371</v>
      </c>
      <c r="C78">
        <v>10.888926340468629</v>
      </c>
    </row>
    <row r="79" spans="1:3" x14ac:dyDescent="0.3">
      <c r="A79">
        <v>55</v>
      </c>
      <c r="B79">
        <v>45.440827320626681</v>
      </c>
      <c r="C79">
        <v>9.5591726793733187</v>
      </c>
    </row>
    <row r="80" spans="1:3" x14ac:dyDescent="0.3">
      <c r="A80">
        <v>56</v>
      </c>
      <c r="B80">
        <v>44.858388905352854</v>
      </c>
      <c r="C80">
        <v>11.141611094647146</v>
      </c>
    </row>
    <row r="81" spans="1:3" x14ac:dyDescent="0.3">
      <c r="A81">
        <v>57</v>
      </c>
      <c r="B81">
        <v>43.693512074805199</v>
      </c>
      <c r="C81">
        <v>13.306487925194801</v>
      </c>
    </row>
    <row r="82" spans="1:3" x14ac:dyDescent="0.3">
      <c r="A82">
        <v>58</v>
      </c>
      <c r="B82">
        <v>48.935457812269632</v>
      </c>
      <c r="C82">
        <v>9.0645421877303676</v>
      </c>
    </row>
    <row r="83" spans="1:3" x14ac:dyDescent="0.3">
      <c r="A83">
        <v>59</v>
      </c>
      <c r="B83">
        <v>65.049587285980436</v>
      </c>
      <c r="C83">
        <v>-6.0495872859804365</v>
      </c>
    </row>
    <row r="84" spans="1:3" x14ac:dyDescent="0.3">
      <c r="A84">
        <v>60</v>
      </c>
      <c r="B84">
        <v>70.306467350148452</v>
      </c>
      <c r="C84">
        <v>-10.306467350148452</v>
      </c>
    </row>
    <row r="85" spans="1:3" x14ac:dyDescent="0.3">
      <c r="A85">
        <v>61</v>
      </c>
      <c r="B85">
        <v>66.99104868575823</v>
      </c>
      <c r="C85">
        <v>-5.9910486857582299</v>
      </c>
    </row>
    <row r="86" spans="1:3" x14ac:dyDescent="0.3">
      <c r="A86">
        <v>62</v>
      </c>
      <c r="B86">
        <v>51.847649888638756</v>
      </c>
      <c r="C86">
        <v>10.152350111361244</v>
      </c>
    </row>
    <row r="87" spans="1:3" x14ac:dyDescent="0.3">
      <c r="A87">
        <v>63</v>
      </c>
      <c r="B87">
        <v>45.440827320626681</v>
      </c>
      <c r="C87">
        <v>17.559172679373319</v>
      </c>
    </row>
    <row r="88" spans="1:3" x14ac:dyDescent="0.3">
      <c r="A88">
        <v>64</v>
      </c>
      <c r="B88">
        <v>48.353019396995805</v>
      </c>
      <c r="C88">
        <v>15.646980603004195</v>
      </c>
    </row>
    <row r="89" spans="1:3" x14ac:dyDescent="0.3">
      <c r="A89">
        <v>65</v>
      </c>
      <c r="B89">
        <v>49.51789622754346</v>
      </c>
      <c r="C89">
        <v>15.48210377245654</v>
      </c>
    </row>
    <row r="90" spans="1:3" x14ac:dyDescent="0.3">
      <c r="A90">
        <v>66</v>
      </c>
      <c r="B90">
        <v>61.749102948293796</v>
      </c>
      <c r="C90">
        <v>4.2508970517062039</v>
      </c>
    </row>
    <row r="91" spans="1:3" x14ac:dyDescent="0.3">
      <c r="A91">
        <v>67</v>
      </c>
      <c r="B91">
        <v>56.718953019381232</v>
      </c>
      <c r="C91">
        <v>10.281046980618768</v>
      </c>
    </row>
    <row r="92" spans="1:3" x14ac:dyDescent="0.3">
      <c r="A92">
        <v>68</v>
      </c>
      <c r="B92">
        <v>53.178937714948262</v>
      </c>
      <c r="C92">
        <v>14.821062285051738</v>
      </c>
    </row>
    <row r="93" spans="1:3" x14ac:dyDescent="0.3">
      <c r="A93">
        <v>69</v>
      </c>
      <c r="B93">
        <v>49.226677019906546</v>
      </c>
      <c r="C93">
        <v>19.773322980093454</v>
      </c>
    </row>
    <row r="94" spans="1:3" x14ac:dyDescent="0.3">
      <c r="A94">
        <v>70</v>
      </c>
      <c r="B94">
        <v>42.683952139465546</v>
      </c>
      <c r="C94">
        <v>27.316047860534454</v>
      </c>
    </row>
    <row r="95" spans="1:3" x14ac:dyDescent="0.3">
      <c r="A95">
        <v>71</v>
      </c>
      <c r="B95">
        <v>37.286689506793124</v>
      </c>
      <c r="C95">
        <v>33.713310493206876</v>
      </c>
    </row>
    <row r="96" spans="1:3" x14ac:dyDescent="0.3">
      <c r="A96">
        <v>72</v>
      </c>
      <c r="B96">
        <v>37.610266383458551</v>
      </c>
      <c r="C96">
        <v>34.389733616541449</v>
      </c>
    </row>
    <row r="97" spans="1:3" x14ac:dyDescent="0.3">
      <c r="A97">
        <v>73</v>
      </c>
      <c r="B97">
        <v>40.198881583162247</v>
      </c>
      <c r="C97">
        <v>32.801118416837753</v>
      </c>
    </row>
    <row r="98" spans="1:3" x14ac:dyDescent="0.3">
      <c r="A98">
        <v>74</v>
      </c>
      <c r="B98">
        <v>48.935457812269632</v>
      </c>
      <c r="C98">
        <v>25.064542187730368</v>
      </c>
    </row>
    <row r="99" spans="1:3" x14ac:dyDescent="0.3">
      <c r="A99">
        <v>75</v>
      </c>
      <c r="B99">
        <v>68.155925516305871</v>
      </c>
      <c r="C99">
        <v>6.8440744836941292</v>
      </c>
    </row>
    <row r="100" spans="1:3" x14ac:dyDescent="0.3">
      <c r="A100">
        <v>76</v>
      </c>
      <c r="B100">
        <v>53.711452817514996</v>
      </c>
      <c r="C100">
        <v>22.288547182485004</v>
      </c>
    </row>
    <row r="101" spans="1:3" x14ac:dyDescent="0.3">
      <c r="A101">
        <v>77</v>
      </c>
      <c r="B101">
        <v>71.381738267069736</v>
      </c>
      <c r="C101">
        <v>5.6182617329302644</v>
      </c>
    </row>
    <row r="102" spans="1:3" x14ac:dyDescent="0.3">
      <c r="A102">
        <v>78</v>
      </c>
      <c r="B102">
        <v>71.262263746631319</v>
      </c>
      <c r="C102">
        <v>6.7377362533686807</v>
      </c>
    </row>
    <row r="103" spans="1:3" x14ac:dyDescent="0.3">
      <c r="A103">
        <v>79</v>
      </c>
      <c r="B103">
        <v>65.049587285980436</v>
      </c>
      <c r="C103">
        <v>13.950412714019564</v>
      </c>
    </row>
    <row r="104" spans="1:3" x14ac:dyDescent="0.3">
      <c r="A104">
        <v>80</v>
      </c>
      <c r="B104">
        <v>72.815432838496477</v>
      </c>
      <c r="C104">
        <v>7.1845671615035229</v>
      </c>
    </row>
    <row r="105" spans="1:3" x14ac:dyDescent="0.3">
      <c r="A105">
        <v>81</v>
      </c>
      <c r="B105">
        <v>83.299324313425345</v>
      </c>
      <c r="C105">
        <v>-2.2993243134253447</v>
      </c>
    </row>
    <row r="106" spans="1:3" x14ac:dyDescent="0.3">
      <c r="A106">
        <v>82</v>
      </c>
      <c r="B106">
        <v>86.793954805068296</v>
      </c>
      <c r="C106">
        <v>-4.7939548050682959</v>
      </c>
    </row>
    <row r="107" spans="1:3" x14ac:dyDescent="0.3">
      <c r="A107">
        <v>83</v>
      </c>
      <c r="B107">
        <v>91.065169865941385</v>
      </c>
      <c r="C107">
        <v>-8.0651698659413853</v>
      </c>
    </row>
    <row r="108" spans="1:3" x14ac:dyDescent="0.3">
      <c r="A108">
        <v>84</v>
      </c>
      <c r="B108">
        <v>79.804693821782394</v>
      </c>
      <c r="C108">
        <v>4.1953061782176064</v>
      </c>
    </row>
    <row r="109" spans="1:3" x14ac:dyDescent="0.3">
      <c r="A109">
        <v>85</v>
      </c>
      <c r="B109">
        <v>91.919412859477973</v>
      </c>
      <c r="C109">
        <v>-6.9194128594779727</v>
      </c>
    </row>
    <row r="110" spans="1:3" x14ac:dyDescent="0.3">
      <c r="A110">
        <v>86</v>
      </c>
      <c r="B110">
        <v>93.783215788354198</v>
      </c>
      <c r="C110">
        <v>-7.7832157883541981</v>
      </c>
    </row>
    <row r="111" spans="1:3" x14ac:dyDescent="0.3">
      <c r="A111">
        <v>87</v>
      </c>
      <c r="B111">
        <v>95.595246418827799</v>
      </c>
      <c r="C111">
        <v>-8.5952464188277986</v>
      </c>
    </row>
    <row r="112" spans="1:3" x14ac:dyDescent="0.3">
      <c r="A112">
        <v>88</v>
      </c>
      <c r="B112">
        <v>100.77247677164013</v>
      </c>
      <c r="C112">
        <v>-12.772476771640129</v>
      </c>
    </row>
    <row r="113" spans="1:3" x14ac:dyDescent="0.3">
      <c r="A113">
        <v>89</v>
      </c>
      <c r="B113">
        <v>92.784749953568394</v>
      </c>
      <c r="C113">
        <v>-3.7847499535683937</v>
      </c>
    </row>
    <row r="114" spans="1:3" x14ac:dyDescent="0.3">
      <c r="A114">
        <v>90</v>
      </c>
      <c r="B114">
        <v>99.025161525818646</v>
      </c>
      <c r="C114">
        <v>-9.0251615258186462</v>
      </c>
    </row>
    <row r="115" spans="1:3" x14ac:dyDescent="0.3">
      <c r="A115">
        <v>91</v>
      </c>
      <c r="B115">
        <v>102.51979201746158</v>
      </c>
      <c r="C115">
        <v>-11.519792017461583</v>
      </c>
    </row>
    <row r="116" spans="1:3" x14ac:dyDescent="0.3">
      <c r="A116">
        <v>92</v>
      </c>
      <c r="B116">
        <v>94.948092618901853</v>
      </c>
      <c r="C116">
        <v>-2.9480926189018533</v>
      </c>
    </row>
    <row r="117" spans="1:3" x14ac:dyDescent="0.3">
      <c r="A117">
        <v>93</v>
      </c>
      <c r="B117">
        <v>98.442723110544819</v>
      </c>
      <c r="C117">
        <v>-5.4427231105448186</v>
      </c>
    </row>
    <row r="118" spans="1:3" x14ac:dyDescent="0.3">
      <c r="A118">
        <v>94</v>
      </c>
      <c r="B118">
        <v>100.46184293462906</v>
      </c>
      <c r="C118">
        <v>-6.4618429346290611</v>
      </c>
    </row>
    <row r="119" spans="1:3" x14ac:dyDescent="0.3">
      <c r="A119">
        <v>95</v>
      </c>
      <c r="B119">
        <v>92.5287330441802</v>
      </c>
      <c r="C119">
        <v>2.4712669558198002</v>
      </c>
    </row>
    <row r="120" spans="1:3" x14ac:dyDescent="0.3">
      <c r="A120">
        <v>96</v>
      </c>
      <c r="B120">
        <v>101.80792283288355</v>
      </c>
      <c r="C120">
        <v>-5.8079228328835484</v>
      </c>
    </row>
    <row r="121" spans="1:3" x14ac:dyDescent="0.3">
      <c r="A121">
        <v>97</v>
      </c>
      <c r="B121">
        <v>82.13444748287769</v>
      </c>
      <c r="C121">
        <v>14.86555251712231</v>
      </c>
    </row>
    <row r="122" spans="1:3" x14ac:dyDescent="0.3">
      <c r="A122">
        <v>98</v>
      </c>
      <c r="B122">
        <v>75.727624914865615</v>
      </c>
      <c r="C122">
        <v>22.272375085134385</v>
      </c>
    </row>
    <row r="123" spans="1:3" x14ac:dyDescent="0.3">
      <c r="A123">
        <v>99</v>
      </c>
      <c r="B123">
        <v>82.716885898151517</v>
      </c>
      <c r="C123">
        <v>16.283114101848483</v>
      </c>
    </row>
    <row r="124" spans="1:3" x14ac:dyDescent="0.3">
      <c r="A124">
        <v>100</v>
      </c>
      <c r="B124">
        <v>86.128310915211102</v>
      </c>
      <c r="C124">
        <v>13.871689084788898</v>
      </c>
    </row>
    <row r="125" spans="1:3" x14ac:dyDescent="0.3">
      <c r="A125">
        <v>101</v>
      </c>
      <c r="B125">
        <v>92.618338957806543</v>
      </c>
      <c r="C125">
        <v>8.381661042193457</v>
      </c>
    </row>
    <row r="126" spans="1:3" x14ac:dyDescent="0.3">
      <c r="A126">
        <v>102</v>
      </c>
      <c r="B126">
        <v>92.618338957806543</v>
      </c>
      <c r="C126">
        <v>9.381661042193457</v>
      </c>
    </row>
    <row r="127" spans="1:3" x14ac:dyDescent="0.3">
      <c r="A127">
        <v>103</v>
      </c>
      <c r="B127">
        <v>94.559800357584351</v>
      </c>
      <c r="C127">
        <v>8.4401996424156494</v>
      </c>
    </row>
    <row r="128" spans="1:3" x14ac:dyDescent="0.3">
      <c r="A128">
        <v>104</v>
      </c>
      <c r="B128">
        <v>98.442723110544819</v>
      </c>
      <c r="C128">
        <v>5.5572768894551814</v>
      </c>
    </row>
    <row r="129" spans="1:3" x14ac:dyDescent="0.3">
      <c r="A129">
        <v>105</v>
      </c>
      <c r="B129">
        <v>101.80792283288355</v>
      </c>
      <c r="C129">
        <v>3.1920771671164516</v>
      </c>
    </row>
    <row r="130" spans="1:3" x14ac:dyDescent="0.3">
      <c r="A130">
        <v>106</v>
      </c>
      <c r="B130">
        <v>100.77247677164013</v>
      </c>
      <c r="C130">
        <v>5.2275232283598712</v>
      </c>
    </row>
    <row r="131" spans="1:3" x14ac:dyDescent="0.3">
      <c r="A131">
        <v>107</v>
      </c>
      <c r="B131">
        <v>108.02059929353445</v>
      </c>
      <c r="C131">
        <v>-1.0205992935344455</v>
      </c>
    </row>
    <row r="132" spans="1:3" x14ac:dyDescent="0.3">
      <c r="A132">
        <v>108</v>
      </c>
      <c r="B132">
        <v>114.75099873821193</v>
      </c>
      <c r="C132">
        <v>-6.7509987382119334</v>
      </c>
    </row>
    <row r="133" spans="1:3" x14ac:dyDescent="0.3">
      <c r="A133">
        <v>109</v>
      </c>
      <c r="B133">
        <v>112.42124507711662</v>
      </c>
      <c r="C133">
        <v>-3.4212450771166232</v>
      </c>
    </row>
    <row r="134" spans="1:3" x14ac:dyDescent="0.3">
      <c r="A134">
        <v>110</v>
      </c>
      <c r="B134">
        <v>117.08075239930724</v>
      </c>
      <c r="C134">
        <v>-7.0807523993072436</v>
      </c>
    </row>
    <row r="135" spans="1:3" x14ac:dyDescent="0.3">
      <c r="A135">
        <v>111</v>
      </c>
      <c r="B135">
        <v>115.91587556875959</v>
      </c>
      <c r="C135">
        <v>-4.9158755687595885</v>
      </c>
    </row>
    <row r="136" spans="1:3" x14ac:dyDescent="0.3">
      <c r="A136">
        <v>112</v>
      </c>
      <c r="B136">
        <v>109.62554068380226</v>
      </c>
      <c r="C136">
        <v>2.3744593161977434</v>
      </c>
    </row>
    <row r="137" spans="1:3" x14ac:dyDescent="0.3">
      <c r="A137">
        <v>113</v>
      </c>
      <c r="B137">
        <v>109.50905300074751</v>
      </c>
      <c r="C137">
        <v>3.4909469992524862</v>
      </c>
    </row>
    <row r="138" spans="1:3" ht="15" thickBot="1" x14ac:dyDescent="0.35">
      <c r="A138" s="6">
        <v>114</v>
      </c>
      <c r="B138" s="6">
        <v>105.43198409383072</v>
      </c>
      <c r="C138" s="6">
        <v>8.5680159061692791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C779-00D8-48DD-9B91-EE0A66B380D0}">
  <dimension ref="A2:M36"/>
  <sheetViews>
    <sheetView workbookViewId="0">
      <selection activeCell="G12" sqref="G12"/>
    </sheetView>
  </sheetViews>
  <sheetFormatPr defaultRowHeight="14.4" x14ac:dyDescent="0.3"/>
  <cols>
    <col min="5" max="5" width="17.6640625" bestFit="1" customWidth="1"/>
    <col min="6" max="6" width="12" bestFit="1" customWidth="1"/>
    <col min="13" max="13" width="14.5546875" bestFit="1" customWidth="1"/>
  </cols>
  <sheetData>
    <row r="2" spans="1:13" x14ac:dyDescent="0.3">
      <c r="B2" s="21" t="s">
        <v>126</v>
      </c>
      <c r="C2" s="21"/>
      <c r="D2" s="21"/>
      <c r="E2" s="21"/>
      <c r="F2" s="21"/>
      <c r="G2" s="21"/>
      <c r="H2" s="21"/>
      <c r="I2" s="21"/>
      <c r="J2" s="21"/>
    </row>
    <row r="3" spans="1:13" x14ac:dyDescent="0.3">
      <c r="B3" s="21"/>
      <c r="C3" s="21"/>
      <c r="D3" s="21"/>
      <c r="E3" s="21"/>
      <c r="F3" s="21"/>
      <c r="G3" s="21"/>
      <c r="H3" s="21"/>
      <c r="I3" s="21"/>
      <c r="J3" s="21"/>
    </row>
    <row r="5" spans="1:13" x14ac:dyDescent="0.3">
      <c r="A5" s="4" t="s">
        <v>0</v>
      </c>
      <c r="B5" s="4" t="s">
        <v>117</v>
      </c>
      <c r="C5" s="4" t="s">
        <v>118</v>
      </c>
      <c r="D5" s="4" t="s">
        <v>74</v>
      </c>
      <c r="E5" s="4" t="s">
        <v>119</v>
      </c>
      <c r="F5" s="4" t="s">
        <v>120</v>
      </c>
    </row>
    <row r="6" spans="1:13" x14ac:dyDescent="0.3">
      <c r="A6" s="22">
        <v>2001</v>
      </c>
      <c r="B6" s="2" t="s">
        <v>121</v>
      </c>
      <c r="C6" s="2">
        <v>75</v>
      </c>
      <c r="D6" s="2"/>
      <c r="E6" s="2"/>
      <c r="F6" s="2"/>
      <c r="H6" s="4" t="s">
        <v>0</v>
      </c>
      <c r="I6" s="4">
        <v>2001</v>
      </c>
      <c r="J6" s="4">
        <v>2002</v>
      </c>
      <c r="K6" s="4">
        <v>2003</v>
      </c>
      <c r="L6" s="4">
        <v>2004</v>
      </c>
      <c r="M6" s="4" t="s">
        <v>125</v>
      </c>
    </row>
    <row r="7" spans="1:13" x14ac:dyDescent="0.3">
      <c r="A7" s="22"/>
      <c r="B7" s="2"/>
      <c r="C7" s="2"/>
      <c r="D7" s="2"/>
      <c r="E7" s="2"/>
      <c r="F7" s="2"/>
      <c r="H7" s="4" t="s">
        <v>121</v>
      </c>
      <c r="I7" s="2"/>
      <c r="J7" s="2">
        <v>128.11918063314712</v>
      </c>
      <c r="K7" s="2">
        <v>117.45513866231647</v>
      </c>
      <c r="L7" s="2">
        <v>120.48192771084338</v>
      </c>
      <c r="M7" s="4">
        <f>AVERAGE(J7:L7)</f>
        <v>122.01874900210233</v>
      </c>
    </row>
    <row r="8" spans="1:13" x14ac:dyDescent="0.3">
      <c r="A8" s="22"/>
      <c r="B8" s="2" t="s">
        <v>122</v>
      </c>
      <c r="C8" s="2">
        <v>60</v>
      </c>
      <c r="D8" s="2"/>
      <c r="E8" s="2"/>
      <c r="F8" s="2"/>
      <c r="H8" s="4" t="s">
        <v>122</v>
      </c>
      <c r="I8" s="2"/>
      <c r="J8" s="2">
        <v>91.710758377425037</v>
      </c>
      <c r="K8" s="2">
        <v>92.753623188405797</v>
      </c>
      <c r="L8" s="2">
        <v>92.035398230088489</v>
      </c>
      <c r="M8" s="4">
        <f>AVERAGE(J8:L8)</f>
        <v>92.166593265306446</v>
      </c>
    </row>
    <row r="9" spans="1:13" x14ac:dyDescent="0.3">
      <c r="A9" s="22"/>
      <c r="B9" s="2"/>
      <c r="C9" s="2"/>
      <c r="D9" s="2">
        <f>AVERAGE(C6:C12)</f>
        <v>62</v>
      </c>
      <c r="E9" s="2"/>
      <c r="F9" s="2"/>
      <c r="H9" s="4" t="s">
        <v>123</v>
      </c>
      <c r="I9" s="2">
        <v>85.207100591715985</v>
      </c>
      <c r="J9" s="2">
        <v>85.13513513513513</v>
      </c>
      <c r="K9" s="2">
        <v>83.018867924528308</v>
      </c>
      <c r="L9" s="2"/>
      <c r="M9" s="4">
        <f>AVERAGE(I9:K9)</f>
        <v>84.453701217126479</v>
      </c>
    </row>
    <row r="10" spans="1:13" x14ac:dyDescent="0.3">
      <c r="A10" s="22"/>
      <c r="B10" s="2" t="s">
        <v>123</v>
      </c>
      <c r="C10" s="2">
        <v>54</v>
      </c>
      <c r="D10" s="2"/>
      <c r="E10" s="2">
        <f>AVERAGE(D9:D11)</f>
        <v>63.375</v>
      </c>
      <c r="F10" s="2">
        <f>(C10/E10)*100</f>
        <v>85.207100591715985</v>
      </c>
      <c r="H10" s="4" t="s">
        <v>124</v>
      </c>
      <c r="I10" s="2">
        <v>90.248565965583168</v>
      </c>
      <c r="J10" s="2">
        <v>106.13598673300166</v>
      </c>
      <c r="K10" s="2">
        <v>104.29447852760735</v>
      </c>
      <c r="L10" s="2"/>
      <c r="M10" s="5">
        <f>AVERAGE(I10:K10)</f>
        <v>100.22634374206406</v>
      </c>
    </row>
    <row r="11" spans="1:13" x14ac:dyDescent="0.3">
      <c r="A11" s="22"/>
      <c r="B11" s="2"/>
      <c r="C11" s="2"/>
      <c r="D11" s="2">
        <f>AVERAGE(C8:C14)</f>
        <v>64.75</v>
      </c>
      <c r="E11" s="2"/>
      <c r="F11" s="2"/>
    </row>
    <row r="12" spans="1:13" x14ac:dyDescent="0.3">
      <c r="A12" s="22"/>
      <c r="B12" s="2" t="s">
        <v>124</v>
      </c>
      <c r="C12" s="2">
        <v>59</v>
      </c>
      <c r="D12" s="2"/>
      <c r="E12" s="2">
        <f>AVERAGE(D11:D13)</f>
        <v>65.375</v>
      </c>
      <c r="F12" s="2">
        <f t="shared" ref="F12:F32" si="0">(C12/E12)*100</f>
        <v>90.248565965583168</v>
      </c>
    </row>
    <row r="13" spans="1:13" x14ac:dyDescent="0.3">
      <c r="A13" s="4"/>
      <c r="B13" s="2"/>
      <c r="C13" s="2"/>
      <c r="D13" s="2">
        <f>AVERAGE(C10:C16)</f>
        <v>66</v>
      </c>
      <c r="E13" s="2"/>
      <c r="F13" s="2"/>
    </row>
    <row r="14" spans="1:13" x14ac:dyDescent="0.3">
      <c r="A14" s="22">
        <v>2002</v>
      </c>
      <c r="B14" s="2" t="s">
        <v>121</v>
      </c>
      <c r="C14" s="2">
        <v>86</v>
      </c>
      <c r="D14" s="2"/>
      <c r="E14" s="2">
        <f>AVERAGE(D13:D15)</f>
        <v>67.125</v>
      </c>
      <c r="F14" s="2">
        <f t="shared" si="0"/>
        <v>128.11918063314712</v>
      </c>
    </row>
    <row r="15" spans="1:13" x14ac:dyDescent="0.3">
      <c r="A15" s="22"/>
      <c r="B15" s="2"/>
      <c r="C15" s="2"/>
      <c r="D15" s="2">
        <f>AVERAGE(C12:C18)</f>
        <v>68.25</v>
      </c>
      <c r="E15" s="2"/>
      <c r="F15" s="2"/>
    </row>
    <row r="16" spans="1:13" x14ac:dyDescent="0.3">
      <c r="A16" s="22"/>
      <c r="B16" s="2" t="s">
        <v>122</v>
      </c>
      <c r="C16" s="2">
        <v>65</v>
      </c>
      <c r="D16" s="2"/>
      <c r="E16" s="2">
        <f>AVERAGE(D15:D17)</f>
        <v>70.875</v>
      </c>
      <c r="F16" s="2">
        <f t="shared" si="0"/>
        <v>91.710758377425037</v>
      </c>
    </row>
    <row r="17" spans="1:6" x14ac:dyDescent="0.3">
      <c r="A17" s="22"/>
      <c r="B17" s="2"/>
      <c r="C17" s="2"/>
      <c r="D17" s="2">
        <f>AVERAGE(C14:C20)</f>
        <v>73.5</v>
      </c>
      <c r="E17" s="2"/>
      <c r="F17" s="2"/>
    </row>
    <row r="18" spans="1:6" x14ac:dyDescent="0.3">
      <c r="A18" s="22"/>
      <c r="B18" s="2" t="s">
        <v>123</v>
      </c>
      <c r="C18" s="2">
        <v>63</v>
      </c>
      <c r="D18" s="2"/>
      <c r="E18" s="2">
        <f>AVERAGE(D17:D19)</f>
        <v>74</v>
      </c>
      <c r="F18" s="2">
        <f t="shared" si="0"/>
        <v>85.13513513513513</v>
      </c>
    </row>
    <row r="19" spans="1:6" x14ac:dyDescent="0.3">
      <c r="A19" s="22"/>
      <c r="B19" s="2"/>
      <c r="C19" s="2"/>
      <c r="D19" s="2">
        <f>AVERAGE(C16:C22)</f>
        <v>74.5</v>
      </c>
      <c r="E19" s="2"/>
      <c r="F19" s="2"/>
    </row>
    <row r="20" spans="1:6" x14ac:dyDescent="0.3">
      <c r="A20" s="22"/>
      <c r="B20" s="2" t="s">
        <v>124</v>
      </c>
      <c r="C20" s="2">
        <v>80</v>
      </c>
      <c r="D20" s="2"/>
      <c r="E20" s="2">
        <f>AVERAGE(D19:D21)</f>
        <v>75.375</v>
      </c>
      <c r="F20" s="2">
        <f t="shared" si="0"/>
        <v>106.13598673300166</v>
      </c>
    </row>
    <row r="21" spans="1:6" x14ac:dyDescent="0.3">
      <c r="A21" s="4"/>
      <c r="B21" s="2"/>
      <c r="C21" s="2"/>
      <c r="D21" s="2">
        <f>AVERAGE(C18:C24)</f>
        <v>76.25</v>
      </c>
      <c r="E21" s="2"/>
      <c r="F21" s="2"/>
    </row>
    <row r="22" spans="1:6" x14ac:dyDescent="0.3">
      <c r="A22" s="22">
        <v>2003</v>
      </c>
      <c r="B22" s="2" t="s">
        <v>121</v>
      </c>
      <c r="C22" s="2">
        <v>90</v>
      </c>
      <c r="D22" s="2"/>
      <c r="E22" s="2">
        <f>AVERAGE(D21:D23)</f>
        <v>76.625</v>
      </c>
      <c r="F22" s="2">
        <f t="shared" si="0"/>
        <v>117.45513866231647</v>
      </c>
    </row>
    <row r="23" spans="1:6" x14ac:dyDescent="0.3">
      <c r="A23" s="22"/>
      <c r="B23" s="2"/>
      <c r="C23" s="2"/>
      <c r="D23" s="2">
        <f>AVERAGE(C20:C26)</f>
        <v>77</v>
      </c>
      <c r="E23" s="2"/>
      <c r="F23" s="2"/>
    </row>
    <row r="24" spans="1:6" x14ac:dyDescent="0.3">
      <c r="A24" s="22"/>
      <c r="B24" s="2" t="s">
        <v>122</v>
      </c>
      <c r="C24" s="2">
        <v>72</v>
      </c>
      <c r="D24" s="2"/>
      <c r="E24" s="2">
        <f>AVERAGE(D23:D25)</f>
        <v>77.625</v>
      </c>
      <c r="F24" s="2">
        <f t="shared" si="0"/>
        <v>92.753623188405797</v>
      </c>
    </row>
    <row r="25" spans="1:6" x14ac:dyDescent="0.3">
      <c r="A25" s="22"/>
      <c r="B25" s="2"/>
      <c r="C25" s="2"/>
      <c r="D25" s="2">
        <f>AVERAGE(C22:C28)</f>
        <v>78.25</v>
      </c>
      <c r="E25" s="2"/>
      <c r="F25" s="2"/>
    </row>
    <row r="26" spans="1:6" x14ac:dyDescent="0.3">
      <c r="A26" s="22"/>
      <c r="B26" s="2" t="s">
        <v>123</v>
      </c>
      <c r="C26" s="2">
        <v>66</v>
      </c>
      <c r="D26" s="2"/>
      <c r="E26" s="2">
        <f>AVERAGE(D25:D27)</f>
        <v>79.5</v>
      </c>
      <c r="F26" s="2">
        <f t="shared" si="0"/>
        <v>83.018867924528308</v>
      </c>
    </row>
    <row r="27" spans="1:6" x14ac:dyDescent="0.3">
      <c r="A27" s="22"/>
      <c r="B27" s="2"/>
      <c r="C27" s="2"/>
      <c r="D27" s="2">
        <f>AVERAGE(C24:C30)</f>
        <v>80.75</v>
      </c>
      <c r="E27" s="2"/>
      <c r="F27" s="2"/>
    </row>
    <row r="28" spans="1:6" x14ac:dyDescent="0.3">
      <c r="A28" s="22"/>
      <c r="B28" s="2" t="s">
        <v>124</v>
      </c>
      <c r="C28" s="2">
        <v>85</v>
      </c>
      <c r="D28" s="2"/>
      <c r="E28" s="2">
        <f>AVERAGE(D27:D29)</f>
        <v>81.5</v>
      </c>
      <c r="F28" s="2">
        <f t="shared" si="0"/>
        <v>104.29447852760735</v>
      </c>
    </row>
    <row r="29" spans="1:6" x14ac:dyDescent="0.3">
      <c r="A29" s="4"/>
      <c r="B29" s="2"/>
      <c r="C29" s="2"/>
      <c r="D29" s="2">
        <f>AVERAGE(C26:C32)</f>
        <v>82.25</v>
      </c>
      <c r="E29" s="2"/>
      <c r="F29" s="2"/>
    </row>
    <row r="30" spans="1:6" x14ac:dyDescent="0.3">
      <c r="A30" s="22">
        <v>2004</v>
      </c>
      <c r="B30" s="2" t="s">
        <v>121</v>
      </c>
      <c r="C30" s="2">
        <v>100</v>
      </c>
      <c r="D30" s="2"/>
      <c r="E30" s="2">
        <f>AVERAGE(D29:D31)</f>
        <v>83</v>
      </c>
      <c r="F30" s="2">
        <f t="shared" si="0"/>
        <v>120.48192771084338</v>
      </c>
    </row>
    <row r="31" spans="1:6" x14ac:dyDescent="0.3">
      <c r="A31" s="22"/>
      <c r="B31" s="2"/>
      <c r="C31" s="2"/>
      <c r="D31" s="2">
        <f>AVERAGE(C28:C34)</f>
        <v>83.75</v>
      </c>
      <c r="E31" s="2"/>
      <c r="F31" s="2"/>
    </row>
    <row r="32" spans="1:6" x14ac:dyDescent="0.3">
      <c r="A32" s="22"/>
      <c r="B32" s="2" t="s">
        <v>122</v>
      </c>
      <c r="C32" s="2">
        <v>78</v>
      </c>
      <c r="D32" s="2"/>
      <c r="E32" s="2">
        <f>AVERAGE(D31:D33)</f>
        <v>84.75</v>
      </c>
      <c r="F32" s="2">
        <f t="shared" si="0"/>
        <v>92.035398230088489</v>
      </c>
    </row>
    <row r="33" spans="1:6" x14ac:dyDescent="0.3">
      <c r="A33" s="22"/>
      <c r="B33" s="2"/>
      <c r="C33" s="2"/>
      <c r="D33" s="2">
        <f>AVERAGE(C30:C36)</f>
        <v>85.75</v>
      </c>
      <c r="E33" s="2"/>
      <c r="F33" s="2"/>
    </row>
    <row r="34" spans="1:6" x14ac:dyDescent="0.3">
      <c r="A34" s="22"/>
      <c r="B34" s="2" t="s">
        <v>123</v>
      </c>
      <c r="C34" s="2">
        <v>72</v>
      </c>
      <c r="D34" s="2"/>
      <c r="E34" s="2"/>
      <c r="F34" s="2"/>
    </row>
    <row r="35" spans="1:6" x14ac:dyDescent="0.3">
      <c r="A35" s="22"/>
      <c r="B35" s="2"/>
      <c r="C35" s="2"/>
      <c r="D35" s="2"/>
      <c r="E35" s="2"/>
      <c r="F35" s="2"/>
    </row>
    <row r="36" spans="1:6" x14ac:dyDescent="0.3">
      <c r="A36" s="22"/>
      <c r="B36" s="2" t="s">
        <v>124</v>
      </c>
      <c r="C36" s="2">
        <v>93</v>
      </c>
      <c r="D36" s="2"/>
      <c r="E36" s="2"/>
      <c r="F36" s="2"/>
    </row>
  </sheetData>
  <mergeCells count="5">
    <mergeCell ref="B2:J3"/>
    <mergeCell ref="A6:A12"/>
    <mergeCell ref="A14:A20"/>
    <mergeCell ref="A22:A28"/>
    <mergeCell ref="A30:A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A780-7EB3-4CA4-83A8-62F0129DA713}">
  <dimension ref="A2:O30"/>
  <sheetViews>
    <sheetView workbookViewId="0">
      <selection activeCell="G29" sqref="G29"/>
    </sheetView>
  </sheetViews>
  <sheetFormatPr defaultRowHeight="14.4" x14ac:dyDescent="0.3"/>
  <cols>
    <col min="7" max="7" width="10.88671875" bestFit="1" customWidth="1"/>
    <col min="11" max="11" width="11.109375" bestFit="1" customWidth="1"/>
  </cols>
  <sheetData>
    <row r="2" spans="1:15" x14ac:dyDescent="0.3">
      <c r="B2" s="23" t="s">
        <v>127</v>
      </c>
      <c r="C2" s="23"/>
      <c r="D2" s="23"/>
      <c r="E2" s="23"/>
      <c r="F2" s="23"/>
      <c r="G2" s="23"/>
      <c r="H2" s="23"/>
      <c r="I2" s="23"/>
    </row>
    <row r="3" spans="1:15" x14ac:dyDescent="0.3">
      <c r="B3" s="23"/>
      <c r="C3" s="23"/>
      <c r="D3" s="23"/>
      <c r="E3" s="23"/>
      <c r="F3" s="23"/>
      <c r="G3" s="23"/>
      <c r="H3" s="23"/>
      <c r="I3" s="23"/>
    </row>
    <row r="5" spans="1:15" x14ac:dyDescent="0.3">
      <c r="A5" s="4" t="s">
        <v>0</v>
      </c>
      <c r="B5" s="4" t="s">
        <v>121</v>
      </c>
      <c r="C5" s="4" t="s">
        <v>122</v>
      </c>
      <c r="D5" s="4" t="s">
        <v>123</v>
      </c>
      <c r="E5" s="4" t="s">
        <v>124</v>
      </c>
      <c r="F5" s="4" t="s">
        <v>83</v>
      </c>
      <c r="G5" s="4" t="s">
        <v>128</v>
      </c>
      <c r="H5" s="4" t="s">
        <v>129</v>
      </c>
      <c r="I5" s="4" t="s">
        <v>130</v>
      </c>
      <c r="J5" s="4" t="s">
        <v>131</v>
      </c>
      <c r="K5" s="4" t="s">
        <v>137</v>
      </c>
    </row>
    <row r="6" spans="1:15" x14ac:dyDescent="0.3">
      <c r="A6" s="4">
        <v>1995</v>
      </c>
      <c r="B6" s="2">
        <v>30</v>
      </c>
      <c r="C6" s="2">
        <v>40</v>
      </c>
      <c r="D6" s="2">
        <v>36</v>
      </c>
      <c r="E6" s="2">
        <v>34</v>
      </c>
      <c r="F6" s="2">
        <f>SUM(B6:E6)</f>
        <v>140</v>
      </c>
      <c r="G6" s="2">
        <f>AVERAGE(B6:E6)</f>
        <v>35</v>
      </c>
      <c r="H6" s="2">
        <v>-2</v>
      </c>
      <c r="I6" s="2">
        <v>4</v>
      </c>
      <c r="J6" s="2">
        <f>H6*G6</f>
        <v>-70</v>
      </c>
      <c r="K6" s="2">
        <f xml:space="preserve"> 56 + 12*H6</f>
        <v>32</v>
      </c>
    </row>
    <row r="7" spans="1:15" x14ac:dyDescent="0.3">
      <c r="A7" s="4">
        <v>1996</v>
      </c>
      <c r="B7" s="2">
        <v>34</v>
      </c>
      <c r="C7" s="2">
        <v>52</v>
      </c>
      <c r="D7" s="2">
        <v>50</v>
      </c>
      <c r="E7" s="2">
        <v>44</v>
      </c>
      <c r="F7" s="2">
        <f t="shared" ref="F7:F10" si="0">SUM(B7:E7)</f>
        <v>180</v>
      </c>
      <c r="G7" s="2">
        <f t="shared" ref="G7:G10" si="1">AVERAGE(B7:E7)</f>
        <v>45</v>
      </c>
      <c r="H7" s="2">
        <v>-1</v>
      </c>
      <c r="I7" s="2">
        <v>1</v>
      </c>
      <c r="J7" s="2">
        <f t="shared" ref="J7:J10" si="2">H7*G7</f>
        <v>-45</v>
      </c>
      <c r="K7" s="2">
        <f t="shared" ref="K7:K10" si="3" xml:space="preserve"> 56 + 12*H7</f>
        <v>44</v>
      </c>
    </row>
    <row r="8" spans="1:15" x14ac:dyDescent="0.3">
      <c r="A8" s="4">
        <v>1997</v>
      </c>
      <c r="B8" s="2">
        <v>40</v>
      </c>
      <c r="C8" s="2">
        <v>58</v>
      </c>
      <c r="D8" s="2">
        <v>54</v>
      </c>
      <c r="E8" s="2">
        <v>48</v>
      </c>
      <c r="F8" s="2">
        <f t="shared" si="0"/>
        <v>200</v>
      </c>
      <c r="G8" s="2">
        <f t="shared" si="1"/>
        <v>50</v>
      </c>
      <c r="H8" s="2">
        <v>0</v>
      </c>
      <c r="I8" s="2">
        <v>0</v>
      </c>
      <c r="J8" s="2">
        <f t="shared" si="2"/>
        <v>0</v>
      </c>
      <c r="K8" s="2">
        <f t="shared" si="3"/>
        <v>56</v>
      </c>
      <c r="M8" t="s">
        <v>134</v>
      </c>
      <c r="O8" t="s">
        <v>135</v>
      </c>
    </row>
    <row r="9" spans="1:15" x14ac:dyDescent="0.3">
      <c r="A9" s="4">
        <v>1998</v>
      </c>
      <c r="B9" s="2">
        <v>54</v>
      </c>
      <c r="C9" s="2">
        <v>76</v>
      </c>
      <c r="D9" s="2">
        <v>68</v>
      </c>
      <c r="E9" s="2">
        <v>62</v>
      </c>
      <c r="F9" s="2">
        <f t="shared" si="0"/>
        <v>260</v>
      </c>
      <c r="G9" s="2">
        <f t="shared" si="1"/>
        <v>65</v>
      </c>
      <c r="H9" s="2">
        <v>1</v>
      </c>
      <c r="I9" s="2">
        <v>1</v>
      </c>
      <c r="J9" s="2">
        <f t="shared" si="2"/>
        <v>65</v>
      </c>
      <c r="K9" s="2">
        <f t="shared" si="3"/>
        <v>68</v>
      </c>
      <c r="M9" s="10" t="s">
        <v>133</v>
      </c>
      <c r="O9" s="10" t="s">
        <v>136</v>
      </c>
    </row>
    <row r="10" spans="1:15" x14ac:dyDescent="0.3">
      <c r="A10" s="4">
        <v>1999</v>
      </c>
      <c r="B10" s="2">
        <v>80</v>
      </c>
      <c r="C10" s="2">
        <v>92</v>
      </c>
      <c r="D10" s="2">
        <v>86</v>
      </c>
      <c r="E10" s="2">
        <v>82</v>
      </c>
      <c r="F10" s="2">
        <f t="shared" si="0"/>
        <v>340</v>
      </c>
      <c r="G10" s="2">
        <f t="shared" si="1"/>
        <v>85</v>
      </c>
      <c r="H10" s="2">
        <v>2</v>
      </c>
      <c r="I10" s="2">
        <v>4</v>
      </c>
      <c r="J10" s="2">
        <f t="shared" si="2"/>
        <v>170</v>
      </c>
      <c r="K10" s="2">
        <f t="shared" si="3"/>
        <v>80</v>
      </c>
      <c r="N10" s="10" t="s">
        <v>138</v>
      </c>
    </row>
    <row r="11" spans="1:15" x14ac:dyDescent="0.3">
      <c r="A11" s="22" t="s">
        <v>83</v>
      </c>
      <c r="B11" s="22"/>
      <c r="C11" s="22"/>
      <c r="D11" s="22"/>
      <c r="E11" s="22"/>
      <c r="F11" s="22"/>
      <c r="G11" s="4">
        <f>SUM(G6:G10)</f>
        <v>280</v>
      </c>
      <c r="H11" s="4">
        <f t="shared" ref="H11:J11" si="4">SUM(H6:H10)</f>
        <v>0</v>
      </c>
      <c r="I11" s="4">
        <f t="shared" si="4"/>
        <v>10</v>
      </c>
      <c r="J11" s="4">
        <f t="shared" si="4"/>
        <v>120</v>
      </c>
      <c r="K11" s="4"/>
    </row>
    <row r="14" spans="1:15" x14ac:dyDescent="0.3">
      <c r="B14" s="19" t="s">
        <v>139</v>
      </c>
      <c r="C14" s="19"/>
      <c r="D14" s="19"/>
      <c r="E14" s="19"/>
      <c r="F14" s="19"/>
      <c r="G14" s="19"/>
    </row>
    <row r="15" spans="1:15" x14ac:dyDescent="0.3">
      <c r="B15" s="4" t="s">
        <v>0</v>
      </c>
      <c r="C15" s="4" t="s">
        <v>121</v>
      </c>
      <c r="D15" s="4" t="s">
        <v>122</v>
      </c>
      <c r="E15" s="4" t="s">
        <v>132</v>
      </c>
      <c r="F15" s="4" t="s">
        <v>123</v>
      </c>
      <c r="G15" s="4" t="s">
        <v>124</v>
      </c>
    </row>
    <row r="16" spans="1:15" x14ac:dyDescent="0.3">
      <c r="B16" s="4">
        <v>1995</v>
      </c>
      <c r="C16" s="2">
        <f>D16-3</f>
        <v>27.5</v>
      </c>
      <c r="D16" s="2">
        <f>E16-1.5</f>
        <v>30.5</v>
      </c>
      <c r="E16" s="2">
        <v>32</v>
      </c>
      <c r="F16" s="2">
        <f>E16+1.5</f>
        <v>33.5</v>
      </c>
      <c r="G16" s="2">
        <f>F16+3</f>
        <v>36.5</v>
      </c>
    </row>
    <row r="17" spans="2:7" x14ac:dyDescent="0.3">
      <c r="B17" s="4">
        <v>1996</v>
      </c>
      <c r="C17" s="2">
        <f t="shared" ref="C17:C20" si="5">D17-3</f>
        <v>39.5</v>
      </c>
      <c r="D17" s="2">
        <f t="shared" ref="D17:D20" si="6">E17-1.5</f>
        <v>42.5</v>
      </c>
      <c r="E17" s="2">
        <v>44</v>
      </c>
      <c r="F17" s="2">
        <f t="shared" ref="F17:F20" si="7">E17+1.5</f>
        <v>45.5</v>
      </c>
      <c r="G17" s="2">
        <f t="shared" ref="G17:G20" si="8">F17+3</f>
        <v>48.5</v>
      </c>
    </row>
    <row r="18" spans="2:7" x14ac:dyDescent="0.3">
      <c r="B18" s="4">
        <v>1997</v>
      </c>
      <c r="C18" s="2">
        <f t="shared" si="5"/>
        <v>51.5</v>
      </c>
      <c r="D18" s="2">
        <f t="shared" si="6"/>
        <v>54.5</v>
      </c>
      <c r="E18" s="2">
        <v>56</v>
      </c>
      <c r="F18" s="2">
        <f t="shared" si="7"/>
        <v>57.5</v>
      </c>
      <c r="G18" s="2">
        <f t="shared" si="8"/>
        <v>60.5</v>
      </c>
    </row>
    <row r="19" spans="2:7" x14ac:dyDescent="0.3">
      <c r="B19" s="4">
        <v>1998</v>
      </c>
      <c r="C19" s="2">
        <f t="shared" si="5"/>
        <v>63.5</v>
      </c>
      <c r="D19" s="2">
        <f t="shared" si="6"/>
        <v>66.5</v>
      </c>
      <c r="E19" s="2">
        <v>68</v>
      </c>
      <c r="F19" s="2">
        <f t="shared" si="7"/>
        <v>69.5</v>
      </c>
      <c r="G19" s="2">
        <f t="shared" si="8"/>
        <v>72.5</v>
      </c>
    </row>
    <row r="20" spans="2:7" x14ac:dyDescent="0.3">
      <c r="B20" s="4">
        <v>1999</v>
      </c>
      <c r="C20" s="2">
        <f t="shared" si="5"/>
        <v>75.5</v>
      </c>
      <c r="D20" s="2">
        <f t="shared" si="6"/>
        <v>78.5</v>
      </c>
      <c r="E20" s="2">
        <v>80</v>
      </c>
      <c r="F20" s="2">
        <f t="shared" si="7"/>
        <v>81.5</v>
      </c>
      <c r="G20" s="2">
        <f t="shared" si="8"/>
        <v>84.5</v>
      </c>
    </row>
    <row r="21" spans="2:7" x14ac:dyDescent="0.3">
      <c r="B21" s="10"/>
    </row>
    <row r="23" spans="2:7" x14ac:dyDescent="0.3">
      <c r="B23" s="19" t="s">
        <v>125</v>
      </c>
      <c r="C23" s="19"/>
      <c r="D23" s="19"/>
      <c r="E23" s="19"/>
      <c r="F23" s="19"/>
    </row>
    <row r="24" spans="2:7" x14ac:dyDescent="0.3">
      <c r="B24" s="4" t="s">
        <v>0</v>
      </c>
      <c r="C24" s="4" t="s">
        <v>121</v>
      </c>
      <c r="D24" s="4" t="s">
        <v>122</v>
      </c>
      <c r="E24" s="4" t="s">
        <v>123</v>
      </c>
      <c r="F24" s="4" t="s">
        <v>124</v>
      </c>
    </row>
    <row r="25" spans="2:7" x14ac:dyDescent="0.3">
      <c r="B25" s="4">
        <v>1995</v>
      </c>
      <c r="C25" s="2">
        <f t="shared" ref="C25:D29" si="9">(B6/C16)*100</f>
        <v>109.09090909090908</v>
      </c>
      <c r="D25" s="2">
        <f t="shared" si="9"/>
        <v>131.14754098360655</v>
      </c>
      <c r="E25" s="2">
        <f t="shared" ref="E25:F29" si="10">(D6/F16)*100</f>
        <v>107.46268656716418</v>
      </c>
      <c r="F25" s="2">
        <f t="shared" si="10"/>
        <v>93.150684931506845</v>
      </c>
    </row>
    <row r="26" spans="2:7" x14ac:dyDescent="0.3">
      <c r="B26" s="4">
        <v>1996</v>
      </c>
      <c r="C26" s="2">
        <f t="shared" si="9"/>
        <v>86.075949367088612</v>
      </c>
      <c r="D26" s="2">
        <f t="shared" si="9"/>
        <v>122.35294117647059</v>
      </c>
      <c r="E26" s="2">
        <f t="shared" si="10"/>
        <v>109.8901098901099</v>
      </c>
      <c r="F26" s="2">
        <f t="shared" si="10"/>
        <v>90.721649484536087</v>
      </c>
    </row>
    <row r="27" spans="2:7" x14ac:dyDescent="0.3">
      <c r="B27" s="4">
        <v>1997</v>
      </c>
      <c r="C27" s="2">
        <f t="shared" si="9"/>
        <v>77.669902912621353</v>
      </c>
      <c r="D27" s="2">
        <f t="shared" si="9"/>
        <v>106.42201834862387</v>
      </c>
      <c r="E27" s="2">
        <f t="shared" si="10"/>
        <v>93.913043478260875</v>
      </c>
      <c r="F27" s="2">
        <f t="shared" si="10"/>
        <v>79.338842975206617</v>
      </c>
    </row>
    <row r="28" spans="2:7" x14ac:dyDescent="0.3">
      <c r="B28" s="4">
        <v>1998</v>
      </c>
      <c r="C28" s="2">
        <f t="shared" si="9"/>
        <v>85.039370078740163</v>
      </c>
      <c r="D28" s="2">
        <f t="shared" si="9"/>
        <v>114.28571428571428</v>
      </c>
      <c r="E28" s="2">
        <f t="shared" si="10"/>
        <v>97.841726618705039</v>
      </c>
      <c r="F28" s="2">
        <f t="shared" si="10"/>
        <v>85.517241379310349</v>
      </c>
    </row>
    <row r="29" spans="2:7" x14ac:dyDescent="0.3">
      <c r="B29" s="4">
        <v>1999</v>
      </c>
      <c r="C29" s="2">
        <f t="shared" si="9"/>
        <v>105.96026490066225</v>
      </c>
      <c r="D29" s="2">
        <f t="shared" si="9"/>
        <v>117.19745222929936</v>
      </c>
      <c r="E29" s="2">
        <f t="shared" si="10"/>
        <v>105.52147239263803</v>
      </c>
      <c r="F29" s="2">
        <f t="shared" si="10"/>
        <v>97.041420118343197</v>
      </c>
    </row>
    <row r="30" spans="2:7" x14ac:dyDescent="0.3">
      <c r="B30" s="4" t="s">
        <v>84</v>
      </c>
      <c r="C30" s="4">
        <f>AVERAGE(C25:C29)</f>
        <v>92.767279270004295</v>
      </c>
      <c r="D30" s="5">
        <f t="shared" ref="D30:F30" si="11">AVERAGE(D25:D29)</f>
        <v>118.28113340474292</v>
      </c>
      <c r="E30" s="4">
        <f t="shared" si="11"/>
        <v>102.92580778937558</v>
      </c>
      <c r="F30" s="4">
        <f t="shared" si="11"/>
        <v>89.153967777780608</v>
      </c>
    </row>
  </sheetData>
  <mergeCells count="4">
    <mergeCell ref="B2:I3"/>
    <mergeCell ref="A11:F11"/>
    <mergeCell ref="B14:G14"/>
    <mergeCell ref="B23:F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7370D-B35C-4D2B-8200-C3C41704A3AA}">
  <dimension ref="A2:I18"/>
  <sheetViews>
    <sheetView workbookViewId="0">
      <selection activeCell="I16" sqref="I16"/>
    </sheetView>
  </sheetViews>
  <sheetFormatPr defaultRowHeight="14.4" x14ac:dyDescent="0.3"/>
  <cols>
    <col min="1" max="1" width="10.6640625" bestFit="1" customWidth="1"/>
    <col min="6" max="6" width="14.5546875" bestFit="1" customWidth="1"/>
  </cols>
  <sheetData>
    <row r="2" spans="1:9" x14ac:dyDescent="0.3">
      <c r="B2" s="23" t="s">
        <v>140</v>
      </c>
      <c r="C2" s="23"/>
      <c r="D2" s="23"/>
      <c r="E2" s="23"/>
      <c r="F2" s="23"/>
      <c r="G2" s="23"/>
      <c r="H2" s="23"/>
      <c r="I2" s="23"/>
    </row>
    <row r="3" spans="1:9" x14ac:dyDescent="0.3">
      <c r="B3" s="23"/>
      <c r="C3" s="23"/>
      <c r="D3" s="23"/>
      <c r="E3" s="23"/>
      <c r="F3" s="23"/>
      <c r="G3" s="23"/>
      <c r="H3" s="23"/>
      <c r="I3" s="23"/>
    </row>
    <row r="5" spans="1:9" x14ac:dyDescent="0.3">
      <c r="A5" s="4" t="s">
        <v>141</v>
      </c>
      <c r="B5" s="4">
        <v>2002</v>
      </c>
      <c r="C5" s="4">
        <v>2003</v>
      </c>
      <c r="D5" s="4">
        <v>2004</v>
      </c>
      <c r="E5" s="4" t="s">
        <v>154</v>
      </c>
      <c r="F5" s="4" t="s">
        <v>125</v>
      </c>
    </row>
    <row r="6" spans="1:9" x14ac:dyDescent="0.3">
      <c r="A6" s="4" t="s">
        <v>142</v>
      </c>
      <c r="B6" s="2">
        <v>12</v>
      </c>
      <c r="C6" s="2">
        <v>15</v>
      </c>
      <c r="D6" s="2">
        <v>16</v>
      </c>
      <c r="E6" s="2">
        <f>AVERAGE(B6:D6)</f>
        <v>14.333333333333334</v>
      </c>
      <c r="F6" s="4">
        <f>(E6/E$18)*100</f>
        <v>104.8780487804878</v>
      </c>
    </row>
    <row r="7" spans="1:9" x14ac:dyDescent="0.3">
      <c r="A7" s="4" t="s">
        <v>143</v>
      </c>
      <c r="B7" s="2">
        <v>11</v>
      </c>
      <c r="C7" s="2">
        <v>14</v>
      </c>
      <c r="D7" s="2">
        <v>15</v>
      </c>
      <c r="E7" s="2">
        <f t="shared" ref="E7:E17" si="0">AVERAGE(B7:D7)</f>
        <v>13.333333333333334</v>
      </c>
      <c r="F7" s="4">
        <f t="shared" ref="F7:F17" si="1">(E7/E$18)*100</f>
        <v>97.560975609756113</v>
      </c>
    </row>
    <row r="8" spans="1:9" x14ac:dyDescent="0.3">
      <c r="A8" s="4" t="s">
        <v>144</v>
      </c>
      <c r="B8" s="2">
        <v>10</v>
      </c>
      <c r="C8" s="2">
        <v>13</v>
      </c>
      <c r="D8" s="2">
        <v>14</v>
      </c>
      <c r="E8" s="2">
        <f t="shared" si="0"/>
        <v>12.333333333333334</v>
      </c>
      <c r="F8" s="4">
        <f t="shared" si="1"/>
        <v>90.24390243902441</v>
      </c>
    </row>
    <row r="9" spans="1:9" x14ac:dyDescent="0.3">
      <c r="A9" s="4" t="s">
        <v>145</v>
      </c>
      <c r="B9" s="2">
        <v>14</v>
      </c>
      <c r="C9" s="2">
        <v>16</v>
      </c>
      <c r="D9" s="2">
        <v>16</v>
      </c>
      <c r="E9" s="2">
        <f t="shared" si="0"/>
        <v>15.333333333333334</v>
      </c>
      <c r="F9" s="4">
        <f t="shared" si="1"/>
        <v>112.19512195121952</v>
      </c>
    </row>
    <row r="10" spans="1:9" x14ac:dyDescent="0.3">
      <c r="A10" s="4" t="s">
        <v>146</v>
      </c>
      <c r="B10" s="2">
        <v>15</v>
      </c>
      <c r="C10" s="2">
        <v>16</v>
      </c>
      <c r="D10" s="2">
        <v>15</v>
      </c>
      <c r="E10" s="2">
        <f t="shared" si="0"/>
        <v>15.333333333333334</v>
      </c>
      <c r="F10" s="4">
        <f t="shared" si="1"/>
        <v>112.19512195121952</v>
      </c>
    </row>
    <row r="11" spans="1:9" x14ac:dyDescent="0.3">
      <c r="A11" s="4" t="s">
        <v>147</v>
      </c>
      <c r="B11" s="2">
        <v>15</v>
      </c>
      <c r="C11" s="2">
        <v>15</v>
      </c>
      <c r="D11" s="2">
        <v>17</v>
      </c>
      <c r="E11" s="2">
        <f t="shared" si="0"/>
        <v>15.666666666666666</v>
      </c>
      <c r="F11" s="4">
        <f t="shared" si="1"/>
        <v>114.63414634146341</v>
      </c>
    </row>
    <row r="12" spans="1:9" x14ac:dyDescent="0.3">
      <c r="A12" s="4" t="s">
        <v>148</v>
      </c>
      <c r="B12" s="2">
        <v>16</v>
      </c>
      <c r="C12" s="2">
        <v>17</v>
      </c>
      <c r="D12" s="2">
        <v>16</v>
      </c>
      <c r="E12" s="2">
        <f t="shared" si="0"/>
        <v>16.333333333333332</v>
      </c>
      <c r="F12" s="5">
        <f t="shared" si="1"/>
        <v>119.51219512195121</v>
      </c>
    </row>
    <row r="13" spans="1:9" x14ac:dyDescent="0.3">
      <c r="A13" s="4" t="s">
        <v>149</v>
      </c>
      <c r="B13" s="2">
        <v>13</v>
      </c>
      <c r="C13" s="2">
        <v>12</v>
      </c>
      <c r="D13" s="2">
        <v>13</v>
      </c>
      <c r="E13" s="2">
        <f t="shared" si="0"/>
        <v>12.666666666666666</v>
      </c>
      <c r="F13" s="4">
        <f t="shared" si="1"/>
        <v>92.682926829268297</v>
      </c>
    </row>
    <row r="14" spans="1:9" x14ac:dyDescent="0.3">
      <c r="A14" s="4" t="s">
        <v>150</v>
      </c>
      <c r="B14" s="2">
        <v>11</v>
      </c>
      <c r="C14" s="2">
        <v>13</v>
      </c>
      <c r="D14" s="2">
        <v>10</v>
      </c>
      <c r="E14" s="2">
        <f t="shared" si="0"/>
        <v>11.333333333333334</v>
      </c>
      <c r="F14" s="4">
        <f t="shared" si="1"/>
        <v>82.926829268292693</v>
      </c>
    </row>
    <row r="15" spans="1:9" x14ac:dyDescent="0.3">
      <c r="A15" s="4" t="s">
        <v>151</v>
      </c>
      <c r="B15" s="2">
        <v>10</v>
      </c>
      <c r="C15" s="2">
        <v>12</v>
      </c>
      <c r="D15" s="2">
        <v>10</v>
      </c>
      <c r="E15" s="2">
        <f t="shared" si="0"/>
        <v>10.666666666666666</v>
      </c>
      <c r="F15" s="4">
        <f t="shared" si="1"/>
        <v>78.048780487804876</v>
      </c>
    </row>
    <row r="16" spans="1:9" x14ac:dyDescent="0.3">
      <c r="A16" s="4" t="s">
        <v>152</v>
      </c>
      <c r="B16" s="2">
        <v>12</v>
      </c>
      <c r="C16" s="2">
        <v>13</v>
      </c>
      <c r="D16" s="2">
        <v>11</v>
      </c>
      <c r="E16" s="2">
        <f t="shared" si="0"/>
        <v>12</v>
      </c>
      <c r="F16" s="4">
        <f t="shared" si="1"/>
        <v>87.804878048780495</v>
      </c>
    </row>
    <row r="17" spans="1:6" x14ac:dyDescent="0.3">
      <c r="A17" s="4" t="s">
        <v>153</v>
      </c>
      <c r="B17" s="2">
        <v>15</v>
      </c>
      <c r="C17" s="2">
        <v>14</v>
      </c>
      <c r="D17" s="2">
        <v>15</v>
      </c>
      <c r="E17" s="2">
        <f t="shared" si="0"/>
        <v>14.666666666666666</v>
      </c>
      <c r="F17" s="4">
        <f t="shared" si="1"/>
        <v>107.31707317073172</v>
      </c>
    </row>
    <row r="18" spans="1:6" x14ac:dyDescent="0.3">
      <c r="A18" s="19" t="s">
        <v>84</v>
      </c>
      <c r="B18" s="19"/>
      <c r="C18" s="19"/>
      <c r="D18" s="19"/>
      <c r="E18" s="4">
        <f>AVERAGE(E6:E17)</f>
        <v>13.666666666666666</v>
      </c>
      <c r="F18" s="4">
        <f>SUM(F6:F17)</f>
        <v>1200</v>
      </c>
    </row>
  </sheetData>
  <mergeCells count="2">
    <mergeCell ref="B2:I3"/>
    <mergeCell ref="A18:D18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Question- Delhi Climate</vt:lpstr>
      <vt:lpstr>Mean Temp</vt:lpstr>
      <vt:lpstr>Sheet1</vt:lpstr>
      <vt:lpstr>Averages</vt:lpstr>
      <vt:lpstr>LSE</vt:lpstr>
      <vt:lpstr>Sheet5</vt:lpstr>
      <vt:lpstr>Ratio-to-MA</vt:lpstr>
      <vt:lpstr>Ratio-to Trend</vt:lpstr>
      <vt:lpstr>Monthly Average</vt:lpstr>
      <vt:lpstr>Link-Relative</vt:lpstr>
      <vt:lpstr>Link relative Full</vt:lpstr>
      <vt:lpstr>Ratio-To-MA (yearly)</vt:lpstr>
      <vt:lpstr>Exponential Smoothing</vt:lpstr>
      <vt:lpstr>ACF,PACF</vt:lpstr>
      <vt:lpstr>ACF, PACF2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SANGEETA PARAB</dc:creator>
  <cp:lastModifiedBy>Vidit Kaloya</cp:lastModifiedBy>
  <dcterms:created xsi:type="dcterms:W3CDTF">2024-10-06T05:36:58Z</dcterms:created>
  <dcterms:modified xsi:type="dcterms:W3CDTF">2024-10-07T04:52:32Z</dcterms:modified>
</cp:coreProperties>
</file>