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vidit\Downloads\"/>
    </mc:Choice>
  </mc:AlternateContent>
  <xr:revisionPtr revIDLastSave="0" documentId="13_ncr:1_{A24B6810-2991-41EF-85FA-C129CE5FD398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Q1" sheetId="1" r:id="rId1"/>
    <sheet name="Q2" sheetId="5" r:id="rId2"/>
    <sheet name="Q3" sheetId="9" r:id="rId3"/>
    <sheet name="Q4" sheetId="7" r:id="rId4"/>
    <sheet name="Q5" sheetId="11" r:id="rId5"/>
    <sheet name="Q6 - CPI" sheetId="1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C14" i="5"/>
  <c r="B14" i="5" s="1"/>
  <c r="I14" i="5" s="1"/>
  <c r="E14" i="5"/>
  <c r="M10" i="5"/>
  <c r="L10" i="5"/>
  <c r="L9" i="5"/>
  <c r="N10" i="5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6" i="10"/>
  <c r="E7" i="10" l="1"/>
  <c r="E8" i="10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6" i="10"/>
  <c r="D7" i="10"/>
  <c r="D6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E25" i="11"/>
  <c r="D23" i="11"/>
  <c r="D25" i="11" s="1"/>
  <c r="C25" i="11"/>
  <c r="B25" i="11"/>
  <c r="E23" i="11"/>
  <c r="C23" i="11"/>
  <c r="K15" i="11"/>
  <c r="K14" i="11"/>
  <c r="K13" i="11"/>
  <c r="C22" i="11"/>
  <c r="D22" i="11"/>
  <c r="E22" i="11"/>
  <c r="C20" i="11"/>
  <c r="D20" i="11"/>
  <c r="E20" i="11"/>
  <c r="B20" i="11"/>
  <c r="E18" i="11"/>
  <c r="D18" i="11"/>
  <c r="C18" i="11"/>
  <c r="B18" i="11"/>
  <c r="E17" i="11"/>
  <c r="D17" i="11"/>
  <c r="C17" i="11"/>
  <c r="B17" i="11"/>
  <c r="E16" i="11"/>
  <c r="D16" i="11"/>
  <c r="C16" i="11"/>
  <c r="B16" i="11"/>
  <c r="E14" i="11"/>
  <c r="E15" i="11"/>
  <c r="D15" i="11"/>
  <c r="C15" i="11"/>
  <c r="B15" i="11"/>
  <c r="D14" i="11"/>
  <c r="C14" i="11"/>
  <c r="E6" i="9" l="1"/>
  <c r="E7" i="9"/>
  <c r="E8" i="9"/>
  <c r="E9" i="9"/>
  <c r="E10" i="9"/>
  <c r="E11" i="9"/>
  <c r="E12" i="9"/>
  <c r="E13" i="9"/>
  <c r="E14" i="9"/>
  <c r="E15" i="9"/>
  <c r="E16" i="9"/>
  <c r="E5" i="9"/>
  <c r="D64" i="7"/>
  <c r="D62" i="7"/>
  <c r="D60" i="7"/>
  <c r="E61" i="7" s="1"/>
  <c r="F61" i="7" s="1"/>
  <c r="D58" i="7"/>
  <c r="E59" i="7" s="1"/>
  <c r="F59" i="7" s="1"/>
  <c r="D56" i="7"/>
  <c r="D54" i="7"/>
  <c r="D52" i="7"/>
  <c r="E53" i="7" s="1"/>
  <c r="F53" i="7" s="1"/>
  <c r="D50" i="7"/>
  <c r="D48" i="7"/>
  <c r="E49" i="7" s="1"/>
  <c r="F49" i="7" s="1"/>
  <c r="D46" i="7"/>
  <c r="D44" i="7"/>
  <c r="E45" i="7" s="1"/>
  <c r="F45" i="7" s="1"/>
  <c r="D42" i="7"/>
  <c r="D40" i="7"/>
  <c r="E41" i="7" s="1"/>
  <c r="F41" i="7" s="1"/>
  <c r="D38" i="7"/>
  <c r="D36" i="7"/>
  <c r="E37" i="7" s="1"/>
  <c r="F37" i="7" s="1"/>
  <c r="D34" i="7"/>
  <c r="D32" i="7"/>
  <c r="D30" i="7"/>
  <c r="D28" i="7"/>
  <c r="E29" i="7" s="1"/>
  <c r="F29" i="7" s="1"/>
  <c r="D26" i="7"/>
  <c r="E27" i="7" s="1"/>
  <c r="F27" i="7" s="1"/>
  <c r="D24" i="7"/>
  <c r="E25" i="7" s="1"/>
  <c r="F25" i="7" s="1"/>
  <c r="D22" i="7"/>
  <c r="D20" i="7"/>
  <c r="E21" i="7" s="1"/>
  <c r="F21" i="7" s="1"/>
  <c r="D18" i="7"/>
  <c r="L16" i="7"/>
  <c r="D16" i="7"/>
  <c r="L15" i="7"/>
  <c r="L14" i="7"/>
  <c r="L13" i="7"/>
  <c r="L12" i="7"/>
  <c r="L11" i="7"/>
  <c r="L10" i="7"/>
  <c r="L9" i="7"/>
  <c r="L8" i="7"/>
  <c r="L7" i="7"/>
  <c r="L6" i="7"/>
  <c r="L5" i="7"/>
  <c r="H9" i="5"/>
  <c r="G9" i="5"/>
  <c r="F9" i="5"/>
  <c r="H8" i="5"/>
  <c r="I8" i="5" s="1"/>
  <c r="G8" i="5"/>
  <c r="F8" i="5"/>
  <c r="H7" i="5"/>
  <c r="I7" i="5" s="1"/>
  <c r="G7" i="5"/>
  <c r="F7" i="5"/>
  <c r="H6" i="5"/>
  <c r="I6" i="5" s="1"/>
  <c r="G6" i="5"/>
  <c r="F6" i="5"/>
  <c r="H5" i="5"/>
  <c r="I5" i="5" s="1"/>
  <c r="G5" i="5"/>
  <c r="F5" i="5"/>
  <c r="M5" i="1"/>
  <c r="M6" i="1"/>
  <c r="M7" i="1"/>
  <c r="M4" i="1"/>
  <c r="D31" i="1"/>
  <c r="D29" i="1"/>
  <c r="D27" i="1"/>
  <c r="E28" i="1" s="1"/>
  <c r="F28" i="1" s="1"/>
  <c r="D25" i="1"/>
  <c r="D23" i="1"/>
  <c r="E24" i="1" s="1"/>
  <c r="F24" i="1" s="1"/>
  <c r="D21" i="1"/>
  <c r="D19" i="1"/>
  <c r="E20" i="1" s="1"/>
  <c r="F20" i="1" s="1"/>
  <c r="D17" i="1"/>
  <c r="D15" i="1"/>
  <c r="D13" i="1"/>
  <c r="D11" i="1"/>
  <c r="E12" i="1" s="1"/>
  <c r="F12" i="1" s="1"/>
  <c r="D9" i="1"/>
  <c r="D7" i="1"/>
  <c r="E10" i="1" l="1"/>
  <c r="F10" i="1" s="1"/>
  <c r="E17" i="7"/>
  <c r="F17" i="7" s="1"/>
  <c r="E31" i="7"/>
  <c r="F31" i="7" s="1"/>
  <c r="E35" i="7"/>
  <c r="F35" i="7" s="1"/>
  <c r="E51" i="7"/>
  <c r="F51" i="7" s="1"/>
  <c r="E17" i="9"/>
  <c r="F11" i="9" s="1"/>
  <c r="E39" i="7"/>
  <c r="F39" i="7" s="1"/>
  <c r="E55" i="7"/>
  <c r="F55" i="7" s="1"/>
  <c r="F9" i="9"/>
  <c r="F16" i="9"/>
  <c r="F15" i="9"/>
  <c r="F13" i="9"/>
  <c r="F12" i="9"/>
  <c r="F10" i="9"/>
  <c r="F7" i="9"/>
  <c r="F14" i="9"/>
  <c r="F6" i="9"/>
  <c r="E63" i="7"/>
  <c r="F63" i="7" s="1"/>
  <c r="E19" i="7"/>
  <c r="F19" i="7" s="1"/>
  <c r="E43" i="7"/>
  <c r="F43" i="7" s="1"/>
  <c r="E23" i="7"/>
  <c r="F23" i="7" s="1"/>
  <c r="E47" i="7"/>
  <c r="F47" i="7" s="1"/>
  <c r="E33" i="7"/>
  <c r="F33" i="7" s="1"/>
  <c r="E57" i="7"/>
  <c r="F57" i="7" s="1"/>
  <c r="J5" i="5"/>
  <c r="J6" i="5"/>
  <c r="J9" i="5"/>
  <c r="G10" i="5"/>
  <c r="J7" i="5"/>
  <c r="H10" i="5"/>
  <c r="J8" i="5"/>
  <c r="I9" i="5"/>
  <c r="I10" i="5" s="1"/>
  <c r="E30" i="1"/>
  <c r="F30" i="1" s="1"/>
  <c r="E26" i="1"/>
  <c r="F26" i="1" s="1"/>
  <c r="E14" i="1"/>
  <c r="F14" i="1" s="1"/>
  <c r="E22" i="1"/>
  <c r="F22" i="1" s="1"/>
  <c r="E16" i="1"/>
  <c r="F16" i="1" s="1"/>
  <c r="E8" i="1"/>
  <c r="F8" i="1" s="1"/>
  <c r="E18" i="1"/>
  <c r="F18" i="1" s="1"/>
  <c r="F8" i="9" l="1"/>
  <c r="D15" i="5"/>
  <c r="J10" i="5"/>
  <c r="D16" i="5" s="1"/>
  <c r="E16" i="5" l="1"/>
  <c r="C16" i="5"/>
  <c r="E15" i="5"/>
  <c r="C15" i="5"/>
  <c r="D14" i="5"/>
  <c r="D18" i="5"/>
  <c r="D17" i="5"/>
  <c r="J16" i="5" l="1"/>
  <c r="B16" i="5"/>
  <c r="I16" i="5" s="1"/>
  <c r="F16" i="5"/>
  <c r="L16" i="5" s="1"/>
  <c r="K16" i="5"/>
  <c r="E17" i="5"/>
  <c r="C17" i="5"/>
  <c r="C18" i="5"/>
  <c r="E18" i="5"/>
  <c r="J15" i="5"/>
  <c r="B15" i="5"/>
  <c r="I15" i="5" s="1"/>
  <c r="F15" i="5"/>
  <c r="L15" i="5" s="1"/>
  <c r="K15" i="5"/>
  <c r="K18" i="5" l="1"/>
  <c r="F18" i="5"/>
  <c r="L18" i="5" s="1"/>
  <c r="B17" i="5"/>
  <c r="I17" i="5" s="1"/>
  <c r="J17" i="5"/>
  <c r="K17" i="5"/>
  <c r="F17" i="5"/>
  <c r="L17" i="5" s="1"/>
  <c r="J14" i="5"/>
  <c r="J19" i="5" s="1"/>
  <c r="I19" i="5"/>
  <c r="J18" i="5"/>
  <c r="B18" i="5"/>
  <c r="I18" i="5" s="1"/>
  <c r="K14" i="5"/>
  <c r="K19" i="5" s="1"/>
  <c r="F14" i="5"/>
  <c r="L14" i="5" s="1"/>
  <c r="L19" i="5" l="1"/>
</calcChain>
</file>

<file path=xl/sharedStrings.xml><?xml version="1.0" encoding="utf-8"?>
<sst xmlns="http://schemas.openxmlformats.org/spreadsheetml/2006/main" count="182" uniqueCount="64">
  <si>
    <t>Year</t>
  </si>
  <si>
    <t>Quarter</t>
  </si>
  <si>
    <t>Q1</t>
  </si>
  <si>
    <t>Q2</t>
  </si>
  <si>
    <t>Q3</t>
  </si>
  <si>
    <t>Q4</t>
  </si>
  <si>
    <t>Years</t>
  </si>
  <si>
    <t>Quarters</t>
  </si>
  <si>
    <t>Total</t>
  </si>
  <si>
    <t>Average (yt)</t>
  </si>
  <si>
    <t>t</t>
  </si>
  <si>
    <t>t^2</t>
  </si>
  <si>
    <t>tyt</t>
  </si>
  <si>
    <t>a</t>
  </si>
  <si>
    <t>b</t>
  </si>
  <si>
    <t>year</t>
  </si>
  <si>
    <t>Trend Values</t>
  </si>
  <si>
    <t>Seasonal Indices</t>
  </si>
  <si>
    <t>predicted values (annualy)</t>
  </si>
  <si>
    <t>Price</t>
  </si>
  <si>
    <t>4Year MA</t>
  </si>
  <si>
    <t>4Year MA centered</t>
  </si>
  <si>
    <t>Ratio to MA</t>
  </si>
  <si>
    <t>Months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</si>
  <si>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</si>
  <si>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</si>
  <si>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</si>
  <si>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</si>
  <si>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</si>
  <si>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</si>
  <si>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</si>
  <si>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</si>
  <si>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</si>
  <si>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</si>
  <si>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</si>
  <si>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</si>
  <si>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Avg</t>
  </si>
  <si>
    <t>Month</t>
  </si>
  <si>
    <t>No of Visits</t>
  </si>
  <si>
    <t>12 points MA</t>
  </si>
  <si>
    <t>12 points MA (centered)</t>
  </si>
  <si>
    <t>ratio to MA</t>
  </si>
  <si>
    <t>DATA</t>
  </si>
  <si>
    <t>I</t>
  </si>
  <si>
    <t>II</t>
  </si>
  <si>
    <t>III</t>
  </si>
  <si>
    <t>IV</t>
  </si>
  <si>
    <t>AVG</t>
  </si>
  <si>
    <t>Average</t>
  </si>
  <si>
    <t>Observation (Yt)</t>
  </si>
  <si>
    <t>Ft + 1</t>
  </si>
  <si>
    <t>Ft + 2</t>
  </si>
  <si>
    <t>2Ft+1 - Ft+2</t>
  </si>
  <si>
    <t>Year\Quarter</t>
  </si>
  <si>
    <t>Average of Link Relative</t>
  </si>
  <si>
    <t>Chain Relative</t>
  </si>
  <si>
    <t>Corrected Chain Relative</t>
  </si>
  <si>
    <t>LINK RELATIVE</t>
  </si>
  <si>
    <t>New Chain Relative for Q1</t>
  </si>
  <si>
    <t>Correction Factor</t>
  </si>
  <si>
    <t>d</t>
  </si>
  <si>
    <t>Average of Corrected Chain Relative</t>
  </si>
  <si>
    <t>Single Order</t>
  </si>
  <si>
    <t>Second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</si>
</sst>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59999389629810485"/>
        <bgColor indexed="65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indexed="64"/>
      </bottom>
      <diagonal/>
    </border>
    <border>
      <left/>
      <right/>
      <top style="thin">
        <color rgb="FF7F7F7F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70">
    <xf numFmtId="0" fontId="0" fillId="0" borderId="0" xfId="0"/>
    <xf numFmtId="0" fontId="3" fillId="0" borderId="2" xfId="0" applyFont="1" applyBorder="1"/>
    <xf numFmtId="0" fontId="0" fillId="0" borderId="2" xfId="0" applyBorder="1"/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" xfId="0" applyBorder="1"/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/>
    <xf numFmtId="0" fontId="1" fillId="4" borderId="2" xfId="3" applyBorder="1"/>
    <xf numFmtId="0" fontId="3" fillId="4" borderId="8" xfId="3" applyFont="1" applyBorder="1"/>
    <xf numFmtId="0" fontId="5" fillId="5" borderId="2" xfId="4" applyFont="1" applyFill="1" applyBorder="1"/>
    <xf numFmtId="0" fontId="3" fillId="5" borderId="3" xfId="0" applyFont="1" applyFill="1" applyBorder="1"/>
    <xf numFmtId="0" fontId="3" fillId="4" borderId="2" xfId="3" applyFont="1" applyBorder="1" applyAlignment="1">
      <alignment horizontal="center" vertical="center"/>
    </xf>
    <xf numFmtId="0" fontId="3" fillId="4" borderId="2" xfId="3" applyFont="1" applyBorder="1"/>
    <xf numFmtId="0" fontId="3" fillId="0" borderId="3" xfId="0" applyFont="1" applyBorder="1" applyAlignment="1">
      <alignment horizontal="center" vertical="center"/>
    </xf>
    <xf numFmtId="0" fontId="0" fillId="0" borderId="5" xfId="0" applyBorder="1"/>
    <xf numFmtId="0" fontId="3" fillId="7" borderId="0" xfId="0" applyFont="1" applyFill="1"/>
    <xf numFmtId="0" fontId="3" fillId="6" borderId="2" xfId="0" applyFont="1" applyFill="1" applyBorder="1"/>
    <xf numFmtId="0" fontId="3" fillId="0" borderId="4" xfId="0" applyFont="1" applyBorder="1" applyAlignment="1">
      <alignment horizontal="center" vertical="center"/>
    </xf>
    <xf numFmtId="0" fontId="3" fillId="3" borderId="2" xfId="2" applyFont="1" applyBorder="1"/>
    <xf numFmtId="0" fontId="3" fillId="4" borderId="3" xfId="3" applyFont="1" applyBorder="1"/>
    <xf numFmtId="0" fontId="3" fillId="8" borderId="2" xfId="5" applyFont="1" applyBorder="1"/>
    <xf numFmtId="0" fontId="3" fillId="0" borderId="15" xfId="0" applyFont="1" applyBorder="1" applyAlignment="1">
      <alignment horizontal="center"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vertical="center" wrapText="1"/>
    </xf>
    <xf numFmtId="0" fontId="1" fillId="4" borderId="13" xfId="3" applyBorder="1" applyAlignment="1">
      <alignment horizontal="center" vertical="center" wrapText="1"/>
    </xf>
    <xf numFmtId="0" fontId="1" fillId="4" borderId="14" xfId="3" applyBorder="1" applyAlignment="1">
      <alignment horizontal="center" vertical="center" wrapText="1"/>
    </xf>
    <xf numFmtId="0" fontId="3" fillId="0" borderId="14" xfId="0" applyFont="1" applyBorder="1" applyAlignment="1">
      <alignment horizontal="right" wrapText="1"/>
    </xf>
    <xf numFmtId="0" fontId="3" fillId="0" borderId="16" xfId="0" applyFont="1" applyBorder="1" applyAlignment="1">
      <alignment horizontal="right" wrapText="1"/>
    </xf>
    <xf numFmtId="0" fontId="0" fillId="0" borderId="0" xfId="0" applyAlignment="1">
      <alignment horizontal="left" vertical="top"/>
    </xf>
    <xf numFmtId="0" fontId="8" fillId="0" borderId="0" xfId="0" applyFont="1" applyAlignment="1">
      <alignment horizontal="center" vertical="center" wrapText="1"/>
    </xf>
    <xf numFmtId="17" fontId="7" fillId="0" borderId="2" xfId="0" applyNumberFormat="1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9" borderId="2" xfId="6" applyFont="1" applyBorder="1" applyAlignment="1">
      <alignment horizontal="center" vertical="center"/>
    </xf>
    <xf numFmtId="0" fontId="3" fillId="9" borderId="2" xfId="6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5" borderId="2" xfId="0" applyFont="1" applyFill="1" applyBorder="1" applyAlignment="1">
      <alignment horizontal="center"/>
    </xf>
    <xf numFmtId="0" fontId="3" fillId="4" borderId="5" xfId="3" applyFont="1" applyBorder="1" applyAlignment="1">
      <alignment horizontal="center"/>
    </xf>
    <xf numFmtId="0" fontId="3" fillId="4" borderId="6" xfId="3" applyFont="1" applyBorder="1" applyAlignment="1">
      <alignment horizontal="center"/>
    </xf>
    <xf numFmtId="0" fontId="3" fillId="4" borderId="7" xfId="3" applyFont="1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wrapText="1"/>
    </xf>
    <xf numFmtId="0" fontId="3" fillId="3" borderId="3" xfId="2" applyFont="1" applyBorder="1" applyAlignment="1">
      <alignment horizontal="center" vertical="center"/>
    </xf>
    <xf numFmtId="0" fontId="3" fillId="3" borderId="4" xfId="2" applyFont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6" fillId="2" borderId="10" xfId="1" applyFont="1" applyBorder="1" applyAlignment="1">
      <alignment horizontal="center"/>
    </xf>
    <xf numFmtId="0" fontId="6" fillId="2" borderId="11" xfId="1" applyFont="1" applyBorder="1" applyAlignment="1">
      <alignment horizontal="center"/>
    </xf>
    <xf numFmtId="0" fontId="6" fillId="2" borderId="12" xfId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3" fillId="7" borderId="18" xfId="3" applyFont="1" applyFill="1" applyBorder="1" applyAlignment="1">
      <alignment horizontal="center" vertical="center" wrapText="1"/>
    </xf>
    <xf numFmtId="0" fontId="3" fillId="7" borderId="17" xfId="3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wrapText="1"/>
    </xf>
    <xf numFmtId="0" fontId="3" fillId="6" borderId="21" xfId="0" applyFont="1" applyFill="1" applyBorder="1" applyAlignment="1">
      <alignment wrapText="1"/>
    </xf>
    <xf numFmtId="0" fontId="3" fillId="6" borderId="22" xfId="0" applyFont="1" applyFill="1" applyBorder="1" applyAlignment="1">
      <alignment wrapText="1"/>
    </xf>
    <xf numFmtId="0" fontId="9" fillId="0" borderId="18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</cellXfs>
  <cellStyles count="7">
    <cellStyle name="20% - Accent2" xfId="2" builtinId="34"/>
    <cellStyle name="40% - Accent2" xfId="3" builtinId="35"/>
    <cellStyle name="40% - Accent5" xfId="6" builtinId="47"/>
    <cellStyle name="60% - Accent2" xfId="5" builtinId="36"/>
    <cellStyle name="Hyperlink" xfId="4" builtinId="8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'Q6 - CPI'!$C$4</c:f>
              <c:strCache>
                <c:ptCount val="1"/>
                <c:pt idx="0">
                  <c:v>Observation 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'Q6 - CPI'!$C$5:$C$28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152.5</c:v>
                </c:pt>
                <c:pt idx="5">
                  <c:v>152.5</c:v>
                </c:pt>
                <c:pt idx="6">
                  <c:v>152.9</c:v>
                </c:pt>
                <c:pt idx="7">
                  <c:v>153.19999999999999</c:v>
                </c:pt>
                <c:pt idx="8">
                  <c:v>153.69999999999999</c:v>
                </c:pt>
                <c:pt idx="9">
                  <c:v>153.6</c:v>
                </c:pt>
                <c:pt idx="10">
                  <c:v>153.5</c:v>
                </c:pt>
                <c:pt idx="11">
                  <c:v>154.4</c:v>
                </c:pt>
                <c:pt idx="12">
                  <c:v>154.9</c:v>
                </c:pt>
                <c:pt idx="13">
                  <c:v>155.69999999999999</c:v>
                </c:pt>
                <c:pt idx="14">
                  <c:v>156.30000000000001</c:v>
                </c:pt>
                <c:pt idx="15">
                  <c:v>156.6</c:v>
                </c:pt>
                <c:pt idx="16">
                  <c:v>156.69999999999999</c:v>
                </c:pt>
                <c:pt idx="17">
                  <c:v>157</c:v>
                </c:pt>
                <c:pt idx="18">
                  <c:v>157.30000000000001</c:v>
                </c:pt>
                <c:pt idx="19">
                  <c:v>157.80000000000001</c:v>
                </c:pt>
                <c:pt idx="20">
                  <c:v>158.30000000000001</c:v>
                </c:pt>
                <c:pt idx="21">
                  <c:v>158.6</c:v>
                </c:pt>
                <c:pt idx="22">
                  <c:v>158.6</c:v>
                </c:pt>
                <c:pt idx="23">
                  <c:v>159.1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3-4917-817E-041BAEF3FB11}"/>
            </c:ext>
          </c:extLst>
        </c:ser>
        <c:ser>
          <c:idx val="1"/>
          <c:order val="1"/>
          <c:tx>
            <c:strRef>
              <c:f>'Q6 - CPI'!$D$4</c:f>
              <c:strCache>
                <c:ptCount val="1"/>
                <c:pt idx="0">
                  <c:v>Ft + 1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'Q6 - CPI'!$D$5:$D$28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150.48000000000002</c:v>
                </c:pt>
                <c:pt idx="2">
                  <c:v>150.75600000000003</c:v>
                </c:pt>
                <c:pt idx="3">
                  <c:v>151.09920000000002</c:v>
                </c:pt>
                <c:pt idx="4">
                  <c:v>151.51944000000003</c:v>
                </c:pt>
                <c:pt idx="5">
                  <c:v>151.81360800000002</c:v>
                </c:pt>
                <c:pt idx="6">
                  <c:v>152.13952560000001</c:v>
                </c:pt>
                <c:pt idx="7">
                  <c:v>152.45766792000001</c:v>
                </c:pt>
                <c:pt idx="8">
                  <c:v>152.83036754399998</c:v>
                </c:pt>
                <c:pt idx="9">
                  <c:v>153.06125728079996</c:v>
                </c:pt>
                <c:pt idx="10">
                  <c:v>153.19288009655997</c:v>
                </c:pt>
                <c:pt idx="11">
                  <c:v>153.55501606759196</c:v>
                </c:pt>
                <c:pt idx="12">
                  <c:v>153.95851124731436</c:v>
                </c:pt>
                <c:pt idx="13">
                  <c:v>154.48095787312005</c:v>
                </c:pt>
                <c:pt idx="14">
                  <c:v>155.02667051118402</c:v>
                </c:pt>
                <c:pt idx="15">
                  <c:v>155.49866935782882</c:v>
                </c:pt>
                <c:pt idx="16">
                  <c:v>155.85906855048017</c:v>
                </c:pt>
                <c:pt idx="17">
                  <c:v>156.20134798533613</c:v>
                </c:pt>
                <c:pt idx="18">
                  <c:v>156.5309435897353</c:v>
                </c:pt>
                <c:pt idx="19">
                  <c:v>156.91166051281471</c:v>
                </c:pt>
                <c:pt idx="20">
                  <c:v>157.3281623589703</c:v>
                </c:pt>
                <c:pt idx="21">
                  <c:v>157.7097136512792</c:v>
                </c:pt>
                <c:pt idx="22">
                  <c:v>157.97679955589544</c:v>
                </c:pt>
                <c:pt idx="23">
                  <c:v>158.31375968912681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3-4917-817E-041BAEF3F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665455"/>
        <c:axId val="634646735"/>
      </c:lineChart>
      <c:catAx>
        <c:axId val="63466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46735"/>
        <c:crosses val="autoZero"/>
        <c:auto val="1"/>
        <c:lblAlgn val="ctr"/>
        <c:lblOffset val="100"/>
        <c:noMultiLvlLbl val="0"/>
      </c:catAx>
      <c:valAx>
        <c:axId val="63464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6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'Q6 - CPI'!$C$4</c:f>
              <c:strCache>
                <c:ptCount val="1"/>
                <c:pt idx="0">
                  <c:v>Observation (Yt)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'Q6 - CPI'!$C$5:$C$28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150.9</c:v>
                </c:pt>
                <c:pt idx="2">
                  <c:v>151.4</c:v>
                </c:pt>
                <c:pt idx="3">
                  <c:v>151.9</c:v>
                </c:pt>
                <c:pt idx="4">
                  <c:v>152.5</c:v>
                </c:pt>
                <c:pt idx="5">
                  <c:v>152.5</c:v>
                </c:pt>
                <c:pt idx="6">
                  <c:v>152.9</c:v>
                </c:pt>
                <c:pt idx="7">
                  <c:v>153.19999999999999</c:v>
                </c:pt>
                <c:pt idx="8">
                  <c:v>153.69999999999999</c:v>
                </c:pt>
                <c:pt idx="9">
                  <c:v>153.6</c:v>
                </c:pt>
                <c:pt idx="10">
                  <c:v>153.5</c:v>
                </c:pt>
                <c:pt idx="11">
                  <c:v>154.4</c:v>
                </c:pt>
                <c:pt idx="12">
                  <c:v>154.9</c:v>
                </c:pt>
                <c:pt idx="13">
                  <c:v>155.69999999999999</c:v>
                </c:pt>
                <c:pt idx="14">
                  <c:v>156.30000000000001</c:v>
                </c:pt>
                <c:pt idx="15">
                  <c:v>156.6</c:v>
                </c:pt>
                <c:pt idx="16">
                  <c:v>156.69999999999999</c:v>
                </c:pt>
                <c:pt idx="17">
                  <c:v>157</c:v>
                </c:pt>
                <c:pt idx="18">
                  <c:v>157.30000000000001</c:v>
                </c:pt>
                <c:pt idx="19">
                  <c:v>157.80000000000001</c:v>
                </c:pt>
                <c:pt idx="20">
                  <c:v>158.30000000000001</c:v>
                </c:pt>
                <c:pt idx="21">
                  <c:v>158.6</c:v>
                </c:pt>
                <c:pt idx="22">
                  <c:v>158.6</c:v>
                </c:pt>
                <c:pt idx="23">
                  <c:v>159.1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F-4CA0-B0DD-2B6F539BCE73}"/>
            </c:ext>
          </c:extLst>
        </c:ser>
        <c:ser>
          <c:idx val="1"/>
          <c:order val="1"/>
          <c:tx>
            <c:strRef>
              <c:f>'Q6 - CPI'!$F$4</c:f>
              <c:strCache>
                <c:ptCount val="1"/>
                <c:pt idx="0">
                  <c:v>2Ft+1 - Ft+2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'Q6 - CPI'!$F$5:$F$28</c:f>
              <c:numCache>
                <c:formatCode>General</c:formatCode>
                <c:ptCount val="24"/>
                <c:pt idx="0">
                  <c:v>150.30000000000001</c:v>
                </c:pt>
                <c:pt idx="1">
                  <c:v>150.60600000000002</c:v>
                </c:pt>
                <c:pt idx="2">
                  <c:v>151.03740000000005</c:v>
                </c:pt>
                <c:pt idx="3">
                  <c:v>151.53642000000002</c:v>
                </c:pt>
                <c:pt idx="4">
                  <c:v>152.11966200000003</c:v>
                </c:pt>
                <c:pt idx="5">
                  <c:v>152.43968100000001</c:v>
                </c:pt>
                <c:pt idx="6">
                  <c:v>152.80591902000003</c:v>
                </c:pt>
                <c:pt idx="7">
                  <c:v>153.14684293800002</c:v>
                </c:pt>
                <c:pt idx="8">
                  <c:v>153.57367979339998</c:v>
                </c:pt>
                <c:pt idx="9">
                  <c:v>153.74319867113996</c:v>
                </c:pt>
                <c:pt idx="10">
                  <c:v>153.76237504082999</c:v>
                </c:pt>
                <c:pt idx="11">
                  <c:v>154.20715770830338</c:v>
                </c:pt>
                <c:pt idx="12">
                  <c:v>154.69745702161805</c:v>
                </c:pt>
                <c:pt idx="13">
                  <c:v>155.36393255319661</c:v>
                </c:pt>
                <c:pt idx="14">
                  <c:v>156.02675163388241</c:v>
                </c:pt>
                <c:pt idx="15">
                  <c:v>156.52912533636905</c:v>
                </c:pt>
                <c:pt idx="16">
                  <c:v>156.83266717031429</c:v>
                </c:pt>
                <c:pt idx="17">
                  <c:v>157.12246262361919</c:v>
                </c:pt>
                <c:pt idx="18">
                  <c:v>157.40644075961288</c:v>
                </c:pt>
                <c:pt idx="19">
                  <c:v>157.79101037788462</c:v>
                </c:pt>
                <c:pt idx="20">
                  <c:v>158.23525855682817</c:v>
                </c:pt>
                <c:pt idx="21">
                  <c:v>158.61176689439594</c:v>
                </c:pt>
                <c:pt idx="22">
                  <c:v>158.79519695930853</c:v>
                </c:pt>
                <c:pt idx="23">
                  <c:v>159.12250996477792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F-4CA0-B0DD-2B6F539BC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856783"/>
        <c:axId val="714869743"/>
      </c:lineChart>
      <c:catAx>
        <c:axId val="714856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69743"/>
        <c:crosses val="autoZero"/>
        <c:auto val="1"/>
        <c:lblAlgn val="ctr"/>
        <c:lblOffset val="100"/>
        <c:noMultiLvlLbl val="0"/>
      </c:catAx>
      <c:valAx>
        <c:axId val="71486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5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17146</xdr:colOff>
      <xdr:row>0</xdr:row>
      <xdr:rowOff>9525</xdr:rowOff>
    </xdr:from>
    <xdr:to>
      <xdr:col>8</xdr:col>
      <xdr:colOff>483871</xdr:colOff>
      <xdr:row>1</xdr:row>
      <xdr:rowOff>169139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6" y="9525"/>
          <a:ext cx="5374005" cy="3424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38101</xdr:colOff>
      <xdr:row>0</xdr:row>
      <xdr:rowOff>60960</xdr:rowOff>
    </xdr:from>
    <xdr:to>
      <xdr:col>10</xdr:col>
      <xdr:colOff>45721</xdr:colOff>
      <xdr:row>1</xdr:row>
      <xdr:rowOff>110583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4AE802-C425-CB23-80BA-DC063B6D7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1" y="60960"/>
          <a:ext cx="5562600" cy="23250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392842</xdr:colOff>
      <xdr:row>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75382" cy="3657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8</xdr:col>
      <xdr:colOff>175159</xdr:colOff>
      <xdr:row>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57150"/>
          <a:ext cx="6061609" cy="419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53339</xdr:colOff>
      <xdr:row>0</xdr:row>
      <xdr:rowOff>76200</xdr:rowOff>
    </xdr:from>
    <xdr:to>
      <xdr:col>8</xdr:col>
      <xdr:colOff>558010</xdr:colOff>
      <xdr:row>2</xdr:row>
      <xdr:rowOff>83820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132AE0-65D6-47A5-96CD-796FC5917C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39" y="76200"/>
          <a:ext cx="6974051" cy="3733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129540</xdr:colOff>
      <xdr:row>1</xdr:row>
      <xdr:rowOff>91440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709" t="23842" b="24139"/>
        <a:stretch/>
      </xdr:blipFill>
      <xdr:spPr>
        <a:xfrm>
          <a:off x="0" y="0"/>
          <a:ext cx="5006340" cy="274320"/>
        </a:xfrm>
        <a:prstGeom prst="rect">
          <a:avLst/>
        </a:prstGeom>
      </xdr:spPr>
    </xdr:pic>
    <xdr:clientData/>
  </xdr:twoCellAnchor>
  <xdr:twoCellAnchor>
    <xdr:from>
      <xdr:col>7</xdr:col>
      <xdr:colOff>114300</xdr:colOff>
      <xdr:row>0</xdr:row>
      <xdr:rowOff>19050</xdr:rowOff>
    </xdr:from>
    <xdr:to>
      <xdr:col>14</xdr:col>
      <xdr:colOff>419100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F27DF0-623A-EEAD-5537-31A09C2436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83820</xdr:colOff>
      <xdr:row>14</xdr:row>
      <xdr:rowOff>148590</xdr:rowOff>
    </xdr:from>
    <xdr:to>
      <xdr:col>14</xdr:col>
      <xdr:colOff>388620</xdr:colOff>
      <xdr:row>29</xdr:row>
      <xdr:rowOff>148590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6148AA-F9B6-DA6C-4B55-AB79D55202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34"/>
  <sheetViews>
    <sheetView workbookViewId="0">
      <selection activeCell="K15" sqref="K15"/>
    </sheetView>
  </sheetViews>
  <sheetFormatPr defaultRowHeight="14.4" x14ac:dyDescent="0.3"/>
  <cols>
    <col min="4" max="4" width="9.33203125" bestFit="1" customWidth="1"/>
    <col min="13" max="13" width="15.6640625" bestFit="1" customWidth="1"/>
  </cols>
  <sheetData>
    <row r="3" spans="1:13" s="5" customFormat="1" ht="43.2" x14ac:dyDescent="0.3">
      <c r="A3" s="7" t="s">
        <v>0</v>
      </c>
      <c r="B3" s="7" t="s">
        <v>1</v>
      </c>
      <c r="C3" s="7" t="s">
        <v>19</v>
      </c>
      <c r="D3" s="7" t="s">
        <v>20</v>
      </c>
      <c r="E3" s="8" t="s">
        <v>21</v>
      </c>
      <c r="F3" s="8" t="s">
        <v>22</v>
      </c>
      <c r="H3" s="7" t="s">
        <v>23</v>
      </c>
      <c r="I3" s="7">
        <v>2001</v>
      </c>
      <c r="J3" s="7">
        <v>2002</v>
      </c>
      <c r="K3" s="7">
        <v>2003</v>
      </c>
      <c r="L3" s="7">
        <v>2004</v>
      </c>
      <c r="M3" s="14" t="s">
        <v>17</v>
      </c>
    </row>
    <row r="4" spans="1:13" x14ac:dyDescent="0.3">
      <c r="A4" s="40">
        <v>2001</v>
      </c>
      <c r="B4" s="2" t="s">
        <v>2</v>
      </c>
      <c r="C4" s="2">
        <v>75</v>
      </c>
      <c r="D4" s="2"/>
      <c r="E4" s="2"/>
      <c r="F4" s="2"/>
      <c r="H4" s="9" t="s">
        <v>2</v>
      </c>
      <c r="I4" s="2"/>
      <c r="J4" s="2">
        <v>128.11918063314712</v>
      </c>
      <c r="K4" s="2">
        <v>117.45513866231647</v>
      </c>
      <c r="L4" s="2">
        <v>120.48192771084338</v>
      </c>
      <c r="M4" s="15">
        <f>AVERAGE(I4:L4)</f>
        <v>122.01874900210233</v>
      </c>
    </row>
    <row r="5" spans="1:13" x14ac:dyDescent="0.3">
      <c r="A5" s="40"/>
      <c r="B5" s="2"/>
      <c r="C5" s="2"/>
      <c r="D5" s="2"/>
      <c r="E5" s="2"/>
      <c r="F5" s="2"/>
      <c r="H5" s="12" t="s">
        <v>3</v>
      </c>
      <c r="I5" s="2"/>
      <c r="J5" s="2">
        <v>91.710758377425037</v>
      </c>
      <c r="K5" s="2">
        <v>92.753623188405797</v>
      </c>
      <c r="L5" s="6">
        <v>92.035398230088489</v>
      </c>
      <c r="M5" s="15">
        <f>AVERAGE(I5:L5)</f>
        <v>92.166593265306446</v>
      </c>
    </row>
    <row r="6" spans="1:13" x14ac:dyDescent="0.3">
      <c r="A6" s="40"/>
      <c r="B6" s="2" t="s">
        <v>3</v>
      </c>
      <c r="C6" s="2">
        <v>60</v>
      </c>
      <c r="D6" s="2"/>
      <c r="E6" s="2"/>
      <c r="F6" s="2"/>
      <c r="H6" s="13" t="s">
        <v>4</v>
      </c>
      <c r="I6" s="2">
        <v>85.207100591715985</v>
      </c>
      <c r="J6" s="2">
        <v>85.13513513513513</v>
      </c>
      <c r="K6" s="2">
        <v>83.018867924528308</v>
      </c>
      <c r="L6" s="6"/>
      <c r="M6" s="15">
        <f>AVERAGE(I6:L6)</f>
        <v>84.453701217126479</v>
      </c>
    </row>
    <row r="7" spans="1:13" x14ac:dyDescent="0.3">
      <c r="A7" s="40"/>
      <c r="B7" s="2"/>
      <c r="C7" s="2"/>
      <c r="D7" s="2">
        <f>AVERAGE(C4,C6,C8,C10)</f>
        <v>62</v>
      </c>
      <c r="E7" s="2"/>
      <c r="F7" s="2"/>
      <c r="H7" s="9" t="s">
        <v>5</v>
      </c>
      <c r="I7" s="2">
        <v>90.248565965583168</v>
      </c>
      <c r="J7" s="2">
        <v>106.13598673300166</v>
      </c>
      <c r="K7" s="2">
        <v>104.29447852760735</v>
      </c>
      <c r="L7" s="2"/>
      <c r="M7" s="15">
        <f>AVERAGE(I7:L7)</f>
        <v>100.22634374206406</v>
      </c>
    </row>
    <row r="8" spans="1:13" x14ac:dyDescent="0.3">
      <c r="A8" s="40"/>
      <c r="B8" s="2" t="s">
        <v>4</v>
      </c>
      <c r="C8" s="2">
        <v>54</v>
      </c>
      <c r="D8" s="2"/>
      <c r="E8" s="2">
        <f>AVERAGE(D7,D9)</f>
        <v>63.375</v>
      </c>
      <c r="F8" s="2">
        <f>(C8/E8)*100</f>
        <v>85.207100591715985</v>
      </c>
    </row>
    <row r="9" spans="1:13" x14ac:dyDescent="0.3">
      <c r="A9" s="40"/>
      <c r="B9" s="2"/>
      <c r="C9" s="2"/>
      <c r="D9" s="2">
        <f>AVERAGE(C6,C8,C10,C12)</f>
        <v>64.75</v>
      </c>
      <c r="E9" s="2"/>
      <c r="F9" s="2"/>
    </row>
    <row r="10" spans="1:13" x14ac:dyDescent="0.3">
      <c r="A10" s="40"/>
      <c r="B10" s="2" t="s">
        <v>5</v>
      </c>
      <c r="C10" s="2">
        <v>59</v>
      </c>
      <c r="D10" s="2"/>
      <c r="E10" s="2">
        <f>AVERAGE(D9,D11)</f>
        <v>65.375</v>
      </c>
      <c r="F10" s="2">
        <f t="shared" ref="F10:F30" si="0">(C10/E10)*100</f>
        <v>90.248565965583168</v>
      </c>
    </row>
    <row r="11" spans="1:13" x14ac:dyDescent="0.3">
      <c r="A11" s="2"/>
      <c r="B11" s="2"/>
      <c r="C11" s="2"/>
      <c r="D11" s="2">
        <f>AVERAGE(C8,C10,C12,C14)</f>
        <v>66</v>
      </c>
      <c r="E11" s="2"/>
      <c r="F11" s="2"/>
    </row>
    <row r="12" spans="1:13" x14ac:dyDescent="0.3">
      <c r="A12" s="40">
        <v>2002</v>
      </c>
      <c r="B12" s="2" t="s">
        <v>2</v>
      </c>
      <c r="C12" s="2">
        <v>86</v>
      </c>
      <c r="D12" s="2"/>
      <c r="E12" s="2">
        <f>AVERAGE(D11,D13)</f>
        <v>67.125</v>
      </c>
      <c r="F12" s="2">
        <f t="shared" si="0"/>
        <v>128.11918063314712</v>
      </c>
    </row>
    <row r="13" spans="1:13" x14ac:dyDescent="0.3">
      <c r="A13" s="40"/>
      <c r="B13" s="2"/>
      <c r="C13" s="2"/>
      <c r="D13" s="2">
        <f>AVERAGE(C10,C12,C14,C16)</f>
        <v>68.25</v>
      </c>
      <c r="E13" s="2"/>
      <c r="F13" s="2"/>
    </row>
    <row r="14" spans="1:13" x14ac:dyDescent="0.3">
      <c r="A14" s="40"/>
      <c r="B14" s="2" t="s">
        <v>3</v>
      </c>
      <c r="C14" s="2">
        <v>65</v>
      </c>
      <c r="D14" s="2"/>
      <c r="E14" s="2">
        <f>AVERAGE(D13,D15)</f>
        <v>70.875</v>
      </c>
      <c r="F14" s="2">
        <f t="shared" si="0"/>
        <v>91.710758377425037</v>
      </c>
    </row>
    <row r="15" spans="1:13" x14ac:dyDescent="0.3">
      <c r="A15" s="40"/>
      <c r="B15" s="2"/>
      <c r="C15" s="2"/>
      <c r="D15" s="2">
        <f>AVERAGE(C12,C14,C16,C18)</f>
        <v>73.5</v>
      </c>
      <c r="E15" s="2"/>
      <c r="F15" s="2"/>
    </row>
    <row r="16" spans="1:13" x14ac:dyDescent="0.3">
      <c r="A16" s="40"/>
      <c r="B16" s="2" t="s">
        <v>4</v>
      </c>
      <c r="C16" s="2">
        <v>63</v>
      </c>
      <c r="D16" s="2"/>
      <c r="E16" s="2">
        <f>AVERAGE(D15,D17)</f>
        <v>74</v>
      </c>
      <c r="F16" s="2">
        <f t="shared" si="0"/>
        <v>85.13513513513513</v>
      </c>
    </row>
    <row r="17" spans="1:6" x14ac:dyDescent="0.3">
      <c r="A17" s="40"/>
      <c r="B17" s="2"/>
      <c r="C17" s="2"/>
      <c r="D17" s="2">
        <f>AVERAGE(C14,C16,C18,C20)</f>
        <v>74.5</v>
      </c>
      <c r="E17" s="2"/>
      <c r="F17" s="2"/>
    </row>
    <row r="18" spans="1:6" x14ac:dyDescent="0.3">
      <c r="A18" s="40"/>
      <c r="B18" s="2" t="s">
        <v>5</v>
      </c>
      <c r="C18" s="2">
        <v>80</v>
      </c>
      <c r="D18" s="2"/>
      <c r="E18" s="2">
        <f>AVERAGE(D17,D19)</f>
        <v>75.375</v>
      </c>
      <c r="F18" s="2">
        <f t="shared" si="0"/>
        <v>106.13598673300166</v>
      </c>
    </row>
    <row r="19" spans="1:6" x14ac:dyDescent="0.3">
      <c r="A19" s="2"/>
      <c r="B19" s="2"/>
      <c r="C19" s="2"/>
      <c r="D19" s="2">
        <f>AVERAGE(C16,C18,C20,C22)</f>
        <v>76.25</v>
      </c>
      <c r="E19" s="2"/>
      <c r="F19" s="2"/>
    </row>
    <row r="20" spans="1:6" x14ac:dyDescent="0.3">
      <c r="A20" s="40">
        <v>2003</v>
      </c>
      <c r="B20" s="2" t="s">
        <v>2</v>
      </c>
      <c r="C20" s="2">
        <v>90</v>
      </c>
      <c r="D20" s="2"/>
      <c r="E20" s="2">
        <f>AVERAGE(D19,D21)</f>
        <v>76.625</v>
      </c>
      <c r="F20" s="2">
        <f t="shared" si="0"/>
        <v>117.45513866231647</v>
      </c>
    </row>
    <row r="21" spans="1:6" x14ac:dyDescent="0.3">
      <c r="A21" s="40"/>
      <c r="B21" s="2"/>
      <c r="C21" s="2"/>
      <c r="D21" s="2">
        <f>AVERAGE(C18,C20,C22,C24)</f>
        <v>77</v>
      </c>
      <c r="E21" s="2"/>
      <c r="F21" s="2"/>
    </row>
    <row r="22" spans="1:6" x14ac:dyDescent="0.3">
      <c r="A22" s="40"/>
      <c r="B22" s="2" t="s">
        <v>3</v>
      </c>
      <c r="C22" s="2">
        <v>72</v>
      </c>
      <c r="D22" s="2"/>
      <c r="E22" s="2">
        <f>AVERAGE(D21,D23)</f>
        <v>77.625</v>
      </c>
      <c r="F22" s="2">
        <f t="shared" si="0"/>
        <v>92.753623188405797</v>
      </c>
    </row>
    <row r="23" spans="1:6" x14ac:dyDescent="0.3">
      <c r="A23" s="40"/>
      <c r="B23" s="2"/>
      <c r="C23" s="2"/>
      <c r="D23" s="2">
        <f>AVERAGE(C20,C22,C24,C26)</f>
        <v>78.25</v>
      </c>
      <c r="E23" s="2"/>
      <c r="F23" s="2"/>
    </row>
    <row r="24" spans="1:6" x14ac:dyDescent="0.3">
      <c r="A24" s="40"/>
      <c r="B24" s="2" t="s">
        <v>4</v>
      </c>
      <c r="C24" s="2">
        <v>66</v>
      </c>
      <c r="D24" s="2"/>
      <c r="E24" s="2">
        <f>AVERAGE(D23,D25)</f>
        <v>79.5</v>
      </c>
      <c r="F24" s="2">
        <f t="shared" si="0"/>
        <v>83.018867924528308</v>
      </c>
    </row>
    <row r="25" spans="1:6" x14ac:dyDescent="0.3">
      <c r="A25" s="40"/>
      <c r="B25" s="2"/>
      <c r="C25" s="2"/>
      <c r="D25" s="2">
        <f>AVERAGE(C22,C24,C26,C28)</f>
        <v>80.75</v>
      </c>
      <c r="E25" s="2"/>
      <c r="F25" s="2"/>
    </row>
    <row r="26" spans="1:6" x14ac:dyDescent="0.3">
      <c r="A26" s="40"/>
      <c r="B26" s="2" t="s">
        <v>5</v>
      </c>
      <c r="C26" s="2">
        <v>85</v>
      </c>
      <c r="D26" s="2"/>
      <c r="E26" s="2">
        <f>AVERAGE(D25,D27)</f>
        <v>81.5</v>
      </c>
      <c r="F26" s="2">
        <f t="shared" si="0"/>
        <v>104.29447852760735</v>
      </c>
    </row>
    <row r="27" spans="1:6" x14ac:dyDescent="0.3">
      <c r="A27" s="2"/>
      <c r="B27" s="2"/>
      <c r="C27" s="2"/>
      <c r="D27" s="2">
        <f>AVERAGE(C24,C26,C28,C30)</f>
        <v>82.25</v>
      </c>
      <c r="E27" s="2"/>
      <c r="F27" s="2"/>
    </row>
    <row r="28" spans="1:6" x14ac:dyDescent="0.3">
      <c r="A28" s="40">
        <v>2004</v>
      </c>
      <c r="B28" s="2" t="s">
        <v>2</v>
      </c>
      <c r="C28" s="2">
        <v>100</v>
      </c>
      <c r="D28" s="2"/>
      <c r="E28" s="2">
        <f>AVERAGE(D27,D29)</f>
        <v>83</v>
      </c>
      <c r="F28" s="2">
        <f t="shared" si="0"/>
        <v>120.48192771084338</v>
      </c>
    </row>
    <row r="29" spans="1:6" x14ac:dyDescent="0.3">
      <c r="A29" s="40"/>
      <c r="B29" s="2"/>
      <c r="C29" s="2"/>
      <c r="D29" s="2">
        <f>AVERAGE(C26,C28,C30,C32)</f>
        <v>83.75</v>
      </c>
      <c r="E29" s="2"/>
      <c r="F29" s="2"/>
    </row>
    <row r="30" spans="1:6" x14ac:dyDescent="0.3">
      <c r="A30" s="40"/>
      <c r="B30" s="2" t="s">
        <v>3</v>
      </c>
      <c r="C30" s="2">
        <v>78</v>
      </c>
      <c r="D30" s="2"/>
      <c r="E30" s="2">
        <f>AVERAGE(D29,D31)</f>
        <v>84.75</v>
      </c>
      <c r="F30" s="2">
        <f t="shared" si="0"/>
        <v>92.035398230088489</v>
      </c>
    </row>
    <row r="31" spans="1:6" x14ac:dyDescent="0.3">
      <c r="A31" s="40"/>
      <c r="B31" s="2"/>
      <c r="C31" s="2"/>
      <c r="D31" s="2">
        <f>AVERAGE(C28,C30,C32,C34)</f>
        <v>85.75</v>
      </c>
      <c r="E31" s="2"/>
      <c r="F31" s="2"/>
    </row>
    <row r="32" spans="1:6" x14ac:dyDescent="0.3">
      <c r="A32" s="40"/>
      <c r="B32" s="2" t="s">
        <v>4</v>
      </c>
      <c r="C32" s="2">
        <v>72</v>
      </c>
      <c r="D32" s="2"/>
      <c r="E32" s="2"/>
      <c r="F32" s="2"/>
    </row>
    <row r="33" spans="1:6" x14ac:dyDescent="0.3">
      <c r="A33" s="40"/>
      <c r="B33" s="2"/>
      <c r="C33" s="2"/>
      <c r="D33" s="2"/>
      <c r="E33" s="2"/>
      <c r="F33" s="2"/>
    </row>
    <row r="34" spans="1:6" x14ac:dyDescent="0.3">
      <c r="A34" s="40"/>
      <c r="B34" s="2" t="s">
        <v>5</v>
      </c>
      <c r="C34" s="2">
        <v>93</v>
      </c>
      <c r="D34" s="2"/>
      <c r="E34" s="2"/>
      <c r="F34" s="2"/>
    </row>
  </sheetData>
  <mergeCells count="4">
    <mergeCell ref="A4:A10"/>
    <mergeCell ref="A12:A18"/>
    <mergeCell ref="A20:A26"/>
    <mergeCell ref="A28:A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20"/>
  <sheetViews>
    <sheetView zoomScale="80" workbookViewId="0">
      <selection activeCell="I14" sqref="I14"/>
    </sheetView>
  </sheetViews>
  <sheetFormatPr defaultRowHeight="14.4" x14ac:dyDescent="0.3"/>
  <cols>
    <col min="2" max="3" width="5" bestFit="1" customWidth="1"/>
    <col min="4" max="4" width="10.33203125" customWidth="1"/>
    <col min="5" max="5" width="5" bestFit="1" customWidth="1"/>
    <col min="6" max="6" width="5.44140625" bestFit="1" customWidth="1"/>
    <col min="7" max="7" width="11.88671875" bestFit="1" customWidth="1"/>
    <col min="8" max="8" width="5.44140625" bestFit="1" customWidth="1"/>
    <col min="9" max="12" width="12" bestFit="1" customWidth="1"/>
  </cols>
  <sheetData>
    <row r="3" spans="1:14" x14ac:dyDescent="0.3">
      <c r="A3" s="41" t="s">
        <v>6</v>
      </c>
      <c r="B3" s="41" t="s">
        <v>7</v>
      </c>
      <c r="C3" s="41"/>
      <c r="D3" s="41"/>
      <c r="E3" s="41"/>
      <c r="F3" s="41" t="s">
        <v>8</v>
      </c>
      <c r="G3" s="46" t="s">
        <v>9</v>
      </c>
      <c r="H3" s="41" t="s">
        <v>10</v>
      </c>
      <c r="I3" s="41" t="s">
        <v>11</v>
      </c>
      <c r="J3" s="41" t="s">
        <v>12</v>
      </c>
    </row>
    <row r="4" spans="1:14" x14ac:dyDescent="0.3">
      <c r="A4" s="41"/>
      <c r="B4" s="9" t="s">
        <v>2</v>
      </c>
      <c r="C4" s="9" t="s">
        <v>3</v>
      </c>
      <c r="D4" s="9" t="s">
        <v>4</v>
      </c>
      <c r="E4" s="9" t="s">
        <v>5</v>
      </c>
      <c r="F4" s="41"/>
      <c r="G4" s="46"/>
      <c r="H4" s="41"/>
      <c r="I4" s="41"/>
      <c r="J4" s="41"/>
    </row>
    <row r="5" spans="1:14" x14ac:dyDescent="0.3">
      <c r="A5" s="9">
        <v>1995</v>
      </c>
      <c r="B5" s="2">
        <v>30</v>
      </c>
      <c r="C5" s="2">
        <v>40</v>
      </c>
      <c r="D5" s="2">
        <v>36</v>
      </c>
      <c r="E5" s="2">
        <v>34</v>
      </c>
      <c r="F5" s="2">
        <f>SUM(B5:E5)</f>
        <v>140</v>
      </c>
      <c r="G5" s="2">
        <f>AVERAGE(B5:E5)</f>
        <v>35</v>
      </c>
      <c r="H5" s="2">
        <f>(A5-A$7)</f>
        <v>-2</v>
      </c>
      <c r="I5" s="2">
        <f>(H5^2)</f>
        <v>4</v>
      </c>
      <c r="J5" s="2">
        <f>(H5*G5)</f>
        <v>-70</v>
      </c>
    </row>
    <row r="6" spans="1:14" x14ac:dyDescent="0.3">
      <c r="A6" s="9">
        <v>1996</v>
      </c>
      <c r="B6" s="2">
        <v>34</v>
      </c>
      <c r="C6" s="2">
        <v>52</v>
      </c>
      <c r="D6" s="2">
        <v>50</v>
      </c>
      <c r="E6" s="2">
        <v>44</v>
      </c>
      <c r="F6" s="2">
        <f t="shared" ref="F6:F9" si="0">SUM(B6:E6)</f>
        <v>180</v>
      </c>
      <c r="G6" s="2">
        <f t="shared" ref="G6:G9" si="1">AVERAGE(B6:E6)</f>
        <v>45</v>
      </c>
      <c r="H6" s="2">
        <f t="shared" ref="H6:H9" si="2">(A6-A$7)</f>
        <v>-1</v>
      </c>
      <c r="I6" s="2">
        <f t="shared" ref="I6:I9" si="3">(H6^2)</f>
        <v>1</v>
      </c>
      <c r="J6" s="2">
        <f t="shared" ref="J6:J9" si="4">(H6*G6)</f>
        <v>-45</v>
      </c>
    </row>
    <row r="7" spans="1:14" x14ac:dyDescent="0.3">
      <c r="A7" s="9">
        <v>1997</v>
      </c>
      <c r="B7" s="2">
        <v>40</v>
      </c>
      <c r="C7" s="2">
        <v>58</v>
      </c>
      <c r="D7" s="2">
        <v>54</v>
      </c>
      <c r="E7" s="2">
        <v>48</v>
      </c>
      <c r="F7" s="2">
        <f t="shared" si="0"/>
        <v>200</v>
      </c>
      <c r="G7" s="2">
        <f t="shared" si="1"/>
        <v>50</v>
      </c>
      <c r="H7" s="2">
        <f t="shared" si="2"/>
        <v>0</v>
      </c>
      <c r="I7" s="2">
        <f t="shared" si="3"/>
        <v>0</v>
      </c>
      <c r="J7" s="2">
        <f t="shared" si="4"/>
        <v>0</v>
      </c>
    </row>
    <row r="8" spans="1:14" x14ac:dyDescent="0.3">
      <c r="A8" s="9">
        <v>1998</v>
      </c>
      <c r="B8" s="2">
        <v>54</v>
      </c>
      <c r="C8" s="2">
        <v>76</v>
      </c>
      <c r="D8" s="2">
        <v>68</v>
      </c>
      <c r="E8" s="2">
        <v>62</v>
      </c>
      <c r="F8" s="2">
        <f t="shared" si="0"/>
        <v>260</v>
      </c>
      <c r="G8" s="2">
        <f t="shared" si="1"/>
        <v>65</v>
      </c>
      <c r="H8" s="2">
        <f t="shared" si="2"/>
        <v>1</v>
      </c>
      <c r="I8" s="2">
        <f t="shared" si="3"/>
        <v>1</v>
      </c>
      <c r="J8" s="2">
        <f t="shared" si="4"/>
        <v>65</v>
      </c>
    </row>
    <row r="9" spans="1:14" x14ac:dyDescent="0.3">
      <c r="A9" s="9">
        <v>1999</v>
      </c>
      <c r="B9" s="2">
        <v>80</v>
      </c>
      <c r="C9" s="2">
        <v>92</v>
      </c>
      <c r="D9" s="2">
        <v>86</v>
      </c>
      <c r="E9" s="2">
        <v>82</v>
      </c>
      <c r="F9" s="2">
        <f t="shared" si="0"/>
        <v>340</v>
      </c>
      <c r="G9" s="2">
        <f t="shared" si="1"/>
        <v>85</v>
      </c>
      <c r="H9" s="2">
        <f t="shared" si="2"/>
        <v>2</v>
      </c>
      <c r="I9" s="2">
        <f t="shared" si="3"/>
        <v>4</v>
      </c>
      <c r="J9" s="2">
        <f t="shared" si="4"/>
        <v>170</v>
      </c>
      <c r="K9" s="3" t="s">
        <v>13</v>
      </c>
      <c r="L9" s="3">
        <f>(G10/5)</f>
        <v>56</v>
      </c>
    </row>
    <row r="10" spans="1:14" x14ac:dyDescent="0.3">
      <c r="A10" s="42" t="s">
        <v>8</v>
      </c>
      <c r="B10" s="43"/>
      <c r="C10" s="43"/>
      <c r="D10" s="43"/>
      <c r="E10" s="43"/>
      <c r="F10" s="44"/>
      <c r="G10" s="10">
        <f>SUM(G5:G9)</f>
        <v>280</v>
      </c>
      <c r="H10" s="10">
        <f t="shared" ref="H10:I10" si="5">SUM(H5:H9)</f>
        <v>0</v>
      </c>
      <c r="I10" s="10">
        <f t="shared" si="5"/>
        <v>10</v>
      </c>
      <c r="J10" s="10">
        <f>SUM(J5:J9)</f>
        <v>120</v>
      </c>
      <c r="K10" s="3" t="s">
        <v>14</v>
      </c>
      <c r="L10" s="3">
        <f>(J10/I10)</f>
        <v>12</v>
      </c>
      <c r="M10" s="3">
        <f>(12/4)</f>
        <v>3</v>
      </c>
      <c r="N10" s="3">
        <f>(M10/2)</f>
        <v>1.5</v>
      </c>
    </row>
    <row r="12" spans="1:14" x14ac:dyDescent="0.3">
      <c r="A12" s="45" t="s">
        <v>15</v>
      </c>
      <c r="B12" s="45" t="s">
        <v>16</v>
      </c>
      <c r="C12" s="45"/>
      <c r="D12" s="45"/>
      <c r="E12" s="45"/>
      <c r="F12" s="45"/>
      <c r="H12" s="45" t="s">
        <v>15</v>
      </c>
      <c r="I12" s="45" t="s">
        <v>17</v>
      </c>
      <c r="J12" s="45"/>
      <c r="K12" s="45"/>
      <c r="L12" s="45"/>
    </row>
    <row r="13" spans="1:14" ht="43.2" x14ac:dyDescent="0.3">
      <c r="A13" s="45"/>
      <c r="B13" s="7" t="s">
        <v>2</v>
      </c>
      <c r="C13" s="7" t="s">
        <v>3</v>
      </c>
      <c r="D13" s="8" t="s">
        <v>18</v>
      </c>
      <c r="E13" s="7" t="s">
        <v>4</v>
      </c>
      <c r="F13" s="7" t="s">
        <v>5</v>
      </c>
      <c r="H13" s="45"/>
      <c r="I13" s="7" t="s">
        <v>2</v>
      </c>
      <c r="J13" s="7" t="s">
        <v>3</v>
      </c>
      <c r="K13" s="7" t="s">
        <v>4</v>
      </c>
      <c r="L13" s="7" t="s">
        <v>5</v>
      </c>
    </row>
    <row r="14" spans="1:14" x14ac:dyDescent="0.3">
      <c r="A14" s="9">
        <v>1995</v>
      </c>
      <c r="B14" s="2">
        <f>ABS(C14-M$10)</f>
        <v>27.5</v>
      </c>
      <c r="C14" s="2">
        <f>ABS(D14-N$10)</f>
        <v>30.5</v>
      </c>
      <c r="D14" s="4">
        <f>(L$9+L$10*H5)</f>
        <v>32</v>
      </c>
      <c r="E14" s="2">
        <f>(D14+N$10)</f>
        <v>33.5</v>
      </c>
      <c r="F14" s="2">
        <f>(E14+M$10)</f>
        <v>36.5</v>
      </c>
      <c r="H14" s="9">
        <v>1995</v>
      </c>
      <c r="I14" s="2">
        <f>(B5/B14)*100</f>
        <v>109.09090909090908</v>
      </c>
      <c r="J14" s="2">
        <f>(C5/C14)*100</f>
        <v>131.14754098360655</v>
      </c>
      <c r="K14" s="2">
        <f t="shared" ref="K14:L18" si="6">(D5/E14)*100</f>
        <v>107.46268656716418</v>
      </c>
      <c r="L14" s="2">
        <f t="shared" si="6"/>
        <v>93.150684931506845</v>
      </c>
    </row>
    <row r="15" spans="1:14" x14ac:dyDescent="0.3">
      <c r="A15" s="9">
        <v>1996</v>
      </c>
      <c r="B15" s="2">
        <f t="shared" ref="B15:C18" si="7">ABS(C15-M$10)</f>
        <v>39.5</v>
      </c>
      <c r="C15" s="2">
        <f t="shared" si="7"/>
        <v>42.5</v>
      </c>
      <c r="D15" s="4">
        <f t="shared" ref="D15:D18" si="8">(L$9+L$10*H6)</f>
        <v>44</v>
      </c>
      <c r="E15" s="2">
        <f>(D15+N$10)</f>
        <v>45.5</v>
      </c>
      <c r="F15" s="2">
        <f>(E15+M$10)</f>
        <v>48.5</v>
      </c>
      <c r="H15" s="9">
        <v>1996</v>
      </c>
      <c r="I15" s="2">
        <f>(B6/B15)*100</f>
        <v>86.075949367088612</v>
      </c>
      <c r="J15" s="2">
        <f t="shared" ref="J15:J18" si="9">(C6/C15)*100</f>
        <v>122.35294117647059</v>
      </c>
      <c r="K15" s="2">
        <f t="shared" si="6"/>
        <v>109.8901098901099</v>
      </c>
      <c r="L15" s="2">
        <f t="shared" si="6"/>
        <v>90.721649484536087</v>
      </c>
    </row>
    <row r="16" spans="1:14" x14ac:dyDescent="0.3">
      <c r="A16" s="9">
        <v>1997</v>
      </c>
      <c r="B16" s="2">
        <f t="shared" si="7"/>
        <v>51.5</v>
      </c>
      <c r="C16" s="2">
        <f t="shared" si="7"/>
        <v>54.5</v>
      </c>
      <c r="D16" s="4">
        <f t="shared" si="8"/>
        <v>56</v>
      </c>
      <c r="E16" s="2">
        <f>(D16+N$10)</f>
        <v>57.5</v>
      </c>
      <c r="F16" s="2">
        <f>(E16+M$10)</f>
        <v>60.5</v>
      </c>
      <c r="H16" s="9">
        <v>1997</v>
      </c>
      <c r="I16" s="2">
        <f t="shared" ref="I16:I18" si="10">(B7/B16)*100</f>
        <v>77.669902912621353</v>
      </c>
      <c r="J16" s="2">
        <f t="shared" si="9"/>
        <v>106.42201834862387</v>
      </c>
      <c r="K16" s="2">
        <f t="shared" si="6"/>
        <v>93.913043478260875</v>
      </c>
      <c r="L16" s="2">
        <f t="shared" si="6"/>
        <v>79.338842975206617</v>
      </c>
    </row>
    <row r="17" spans="1:12" x14ac:dyDescent="0.3">
      <c r="A17" s="9">
        <v>1998</v>
      </c>
      <c r="B17" s="2">
        <f t="shared" si="7"/>
        <v>63.5</v>
      </c>
      <c r="C17" s="2">
        <f t="shared" si="7"/>
        <v>66.5</v>
      </c>
      <c r="D17" s="4">
        <f t="shared" si="8"/>
        <v>68</v>
      </c>
      <c r="E17" s="2">
        <f>(D17+N$10)</f>
        <v>69.5</v>
      </c>
      <c r="F17" s="2">
        <f>(E17+M$10)</f>
        <v>72.5</v>
      </c>
      <c r="H17" s="9">
        <v>1998</v>
      </c>
      <c r="I17" s="2">
        <f t="shared" si="10"/>
        <v>85.039370078740163</v>
      </c>
      <c r="J17" s="2">
        <f t="shared" si="9"/>
        <v>114.28571428571428</v>
      </c>
      <c r="K17" s="2">
        <f t="shared" si="6"/>
        <v>97.841726618705039</v>
      </c>
      <c r="L17" s="2">
        <f t="shared" si="6"/>
        <v>85.517241379310349</v>
      </c>
    </row>
    <row r="18" spans="1:12" x14ac:dyDescent="0.3">
      <c r="A18" s="9">
        <v>1999</v>
      </c>
      <c r="B18" s="2">
        <f t="shared" si="7"/>
        <v>75.5</v>
      </c>
      <c r="C18" s="2">
        <f t="shared" si="7"/>
        <v>78.5</v>
      </c>
      <c r="D18" s="4">
        <f t="shared" si="8"/>
        <v>80</v>
      </c>
      <c r="E18" s="2">
        <f>(D18+N$10)</f>
        <v>81.5</v>
      </c>
      <c r="F18" s="2">
        <f>(E18+M$10)</f>
        <v>84.5</v>
      </c>
      <c r="H18" s="9">
        <v>1999</v>
      </c>
      <c r="I18" s="2">
        <f t="shared" si="10"/>
        <v>105.96026490066225</v>
      </c>
      <c r="J18" s="2">
        <f t="shared" si="9"/>
        <v>117.19745222929936</v>
      </c>
      <c r="K18" s="2">
        <f t="shared" si="6"/>
        <v>105.52147239263803</v>
      </c>
      <c r="L18" s="2">
        <f t="shared" si="6"/>
        <v>97.041420118343197</v>
      </c>
    </row>
    <row r="19" spans="1:12" ht="15" thickBot="1" x14ac:dyDescent="0.35">
      <c r="H19" s="11" t="s">
        <v>36</v>
      </c>
      <c r="I19" s="11">
        <f>AVERAGE(I14:I18)</f>
        <v>92.767279270004295</v>
      </c>
      <c r="J19" s="11">
        <f t="shared" ref="J19:L19" si="11">AVERAGE(J14:J18)</f>
        <v>118.28113340474292</v>
      </c>
      <c r="K19" s="11">
        <f t="shared" si="11"/>
        <v>102.92580778937558</v>
      </c>
      <c r="L19" s="11">
        <f t="shared" si="11"/>
        <v>89.153967777780608</v>
      </c>
    </row>
    <row r="20" spans="1:12" ht="15" thickTop="1" x14ac:dyDescent="0.3"/>
  </sheetData>
  <mergeCells count="12">
    <mergeCell ref="J3:J4"/>
    <mergeCell ref="A10:F10"/>
    <mergeCell ref="A12:A13"/>
    <mergeCell ref="B12:F12"/>
    <mergeCell ref="H12:H13"/>
    <mergeCell ref="I12:L12"/>
    <mergeCell ref="A3:A4"/>
    <mergeCell ref="B3:E3"/>
    <mergeCell ref="F3:F4"/>
    <mergeCell ref="G3:G4"/>
    <mergeCell ref="H3:H4"/>
    <mergeCell ref="I3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7"/>
  <sheetViews>
    <sheetView workbookViewId="0">
      <selection activeCell="F6" sqref="F6"/>
    </sheetView>
  </sheetViews>
  <sheetFormatPr defaultRowHeight="14.4" x14ac:dyDescent="0.3"/>
  <cols>
    <col min="1" max="1" width="10.88671875" style="3" bestFit="1" customWidth="1"/>
    <col min="5" max="5" width="12" bestFit="1" customWidth="1"/>
    <col min="6" max="6" width="15.6640625" bestFit="1" customWidth="1"/>
  </cols>
  <sheetData>
    <row r="3" spans="1:6" s="3" customFormat="1" x14ac:dyDescent="0.3">
      <c r="A3" s="47" t="s">
        <v>37</v>
      </c>
      <c r="B3" s="42" t="s">
        <v>0</v>
      </c>
      <c r="C3" s="43"/>
      <c r="D3" s="44"/>
      <c r="E3" s="47" t="s">
        <v>47</v>
      </c>
      <c r="F3" s="47" t="s">
        <v>17</v>
      </c>
    </row>
    <row r="4" spans="1:6" s="3" customFormat="1" x14ac:dyDescent="0.3">
      <c r="A4" s="48"/>
      <c r="B4" s="21">
        <v>2002</v>
      </c>
      <c r="C4" s="21">
        <v>2003</v>
      </c>
      <c r="D4" s="21">
        <v>2004</v>
      </c>
      <c r="E4" s="48"/>
      <c r="F4" s="48"/>
    </row>
    <row r="5" spans="1:6" x14ac:dyDescent="0.3">
      <c r="A5" s="21" t="s">
        <v>24</v>
      </c>
      <c r="B5" s="2">
        <v>12</v>
      </c>
      <c r="C5" s="2">
        <v>15</v>
      </c>
      <c r="D5" s="2">
        <v>16</v>
      </c>
      <c r="E5" s="2">
        <f>AVERAGE(B5:D5)</f>
        <v>14.333333333333334</v>
      </c>
      <c r="F5" s="15">
        <f>(E5/E$17*100)</f>
        <v>104.8780487804878</v>
      </c>
    </row>
    <row r="6" spans="1:6" x14ac:dyDescent="0.3">
      <c r="A6" s="21" t="s">
        <v>25</v>
      </c>
      <c r="B6" s="2">
        <v>11</v>
      </c>
      <c r="C6" s="2">
        <v>14</v>
      </c>
      <c r="D6" s="2">
        <v>15</v>
      </c>
      <c r="E6" s="2">
        <f t="shared" ref="E6:E16" si="0">AVERAGE(B6:D6)</f>
        <v>13.333333333333334</v>
      </c>
      <c r="F6" s="15">
        <f t="shared" ref="F6:F16" si="1">(E6/E$17*100)</f>
        <v>97.560975609756113</v>
      </c>
    </row>
    <row r="7" spans="1:6" x14ac:dyDescent="0.3">
      <c r="A7" s="21" t="s">
        <v>26</v>
      </c>
      <c r="B7" s="2">
        <v>10</v>
      </c>
      <c r="C7" s="2">
        <v>13</v>
      </c>
      <c r="D7" s="2">
        <v>14</v>
      </c>
      <c r="E7" s="2">
        <f t="shared" si="0"/>
        <v>12.333333333333334</v>
      </c>
      <c r="F7" s="15">
        <f t="shared" si="1"/>
        <v>90.24390243902441</v>
      </c>
    </row>
    <row r="8" spans="1:6" x14ac:dyDescent="0.3">
      <c r="A8" s="21" t="s">
        <v>27</v>
      </c>
      <c r="B8" s="2">
        <v>14</v>
      </c>
      <c r="C8" s="2">
        <v>16</v>
      </c>
      <c r="D8" s="2">
        <v>16</v>
      </c>
      <c r="E8" s="2">
        <f t="shared" si="0"/>
        <v>15.333333333333334</v>
      </c>
      <c r="F8" s="15">
        <f t="shared" si="1"/>
        <v>112.19512195121952</v>
      </c>
    </row>
    <row r="9" spans="1:6" x14ac:dyDescent="0.3">
      <c r="A9" s="21" t="s">
        <v>28</v>
      </c>
      <c r="B9" s="2">
        <v>15</v>
      </c>
      <c r="C9" s="2">
        <v>16</v>
      </c>
      <c r="D9" s="2">
        <v>15</v>
      </c>
      <c r="E9" s="2">
        <f t="shared" si="0"/>
        <v>15.333333333333334</v>
      </c>
      <c r="F9" s="15">
        <f t="shared" si="1"/>
        <v>112.19512195121952</v>
      </c>
    </row>
    <row r="10" spans="1:6" x14ac:dyDescent="0.3">
      <c r="A10" s="21" t="s">
        <v>29</v>
      </c>
      <c r="B10" s="2">
        <v>15</v>
      </c>
      <c r="C10" s="2">
        <v>15</v>
      </c>
      <c r="D10" s="2">
        <v>17</v>
      </c>
      <c r="E10" s="2">
        <f t="shared" si="0"/>
        <v>15.666666666666666</v>
      </c>
      <c r="F10" s="15">
        <f t="shared" si="1"/>
        <v>114.63414634146341</v>
      </c>
    </row>
    <row r="11" spans="1:6" x14ac:dyDescent="0.3">
      <c r="A11" s="21" t="s">
        <v>30</v>
      </c>
      <c r="B11" s="2">
        <v>16</v>
      </c>
      <c r="C11" s="2">
        <v>17</v>
      </c>
      <c r="D11" s="2">
        <v>16</v>
      </c>
      <c r="E11" s="2">
        <f t="shared" si="0"/>
        <v>16.333333333333332</v>
      </c>
      <c r="F11" s="15">
        <f t="shared" si="1"/>
        <v>119.51219512195121</v>
      </c>
    </row>
    <row r="12" spans="1:6" x14ac:dyDescent="0.3">
      <c r="A12" s="21" t="s">
        <v>31</v>
      </c>
      <c r="B12" s="2">
        <v>13</v>
      </c>
      <c r="C12" s="2">
        <v>12</v>
      </c>
      <c r="D12" s="2">
        <v>13</v>
      </c>
      <c r="E12" s="2">
        <f t="shared" si="0"/>
        <v>12.666666666666666</v>
      </c>
      <c r="F12" s="15">
        <f t="shared" si="1"/>
        <v>92.682926829268297</v>
      </c>
    </row>
    <row r="13" spans="1:6" x14ac:dyDescent="0.3">
      <c r="A13" s="21" t="s">
        <v>32</v>
      </c>
      <c r="B13" s="2">
        <v>11</v>
      </c>
      <c r="C13" s="2">
        <v>13</v>
      </c>
      <c r="D13" s="2">
        <v>10</v>
      </c>
      <c r="E13" s="2">
        <f t="shared" si="0"/>
        <v>11.333333333333334</v>
      </c>
      <c r="F13" s="15">
        <f t="shared" si="1"/>
        <v>82.926829268292693</v>
      </c>
    </row>
    <row r="14" spans="1:6" x14ac:dyDescent="0.3">
      <c r="A14" s="21" t="s">
        <v>33</v>
      </c>
      <c r="B14" s="2">
        <v>10</v>
      </c>
      <c r="C14" s="2">
        <v>12</v>
      </c>
      <c r="D14" s="2">
        <v>10</v>
      </c>
      <c r="E14" s="2">
        <f t="shared" si="0"/>
        <v>10.666666666666666</v>
      </c>
      <c r="F14" s="15">
        <f t="shared" si="1"/>
        <v>78.048780487804876</v>
      </c>
    </row>
    <row r="15" spans="1:6" x14ac:dyDescent="0.3">
      <c r="A15" s="21" t="s">
        <v>34</v>
      </c>
      <c r="B15" s="2">
        <v>12</v>
      </c>
      <c r="C15" s="2">
        <v>13</v>
      </c>
      <c r="D15" s="2">
        <v>11</v>
      </c>
      <c r="E15" s="2">
        <f t="shared" si="0"/>
        <v>12</v>
      </c>
      <c r="F15" s="22">
        <f t="shared" si="1"/>
        <v>87.804878048780495</v>
      </c>
    </row>
    <row r="16" spans="1:6" x14ac:dyDescent="0.3">
      <c r="A16" s="21" t="s">
        <v>35</v>
      </c>
      <c r="B16" s="2">
        <v>15</v>
      </c>
      <c r="C16" s="2">
        <v>14</v>
      </c>
      <c r="D16" s="2">
        <v>15</v>
      </c>
      <c r="E16" s="17">
        <f t="shared" si="0"/>
        <v>14.666666666666666</v>
      </c>
      <c r="F16" s="15">
        <f t="shared" si="1"/>
        <v>107.31707317073172</v>
      </c>
    </row>
    <row r="17" spans="1:5" x14ac:dyDescent="0.3">
      <c r="A17" s="42" t="s">
        <v>48</v>
      </c>
      <c r="B17" s="43"/>
      <c r="C17" s="43"/>
      <c r="D17" s="44"/>
      <c r="E17" s="1">
        <f>AVERAGE(E5:E16)</f>
        <v>13.666666666666666</v>
      </c>
    </row>
  </sheetData>
  <mergeCells count="5">
    <mergeCell ref="B3:D3"/>
    <mergeCell ref="A3:A4"/>
    <mergeCell ref="E3:E4"/>
    <mergeCell ref="F3:F4"/>
    <mergeCell ref="A17:D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76"/>
  <sheetViews>
    <sheetView workbookViewId="0">
      <selection activeCell="I24" sqref="I24"/>
    </sheetView>
  </sheetViews>
  <sheetFormatPr defaultRowHeight="14.4" x14ac:dyDescent="0.3"/>
  <cols>
    <col min="1" max="1" width="5" style="3" bestFit="1" customWidth="1"/>
    <col min="2" max="2" width="9.6640625" style="3" bestFit="1" customWidth="1"/>
    <col min="3" max="3" width="10.44140625" bestFit="1" customWidth="1"/>
    <col min="4" max="4" width="12.5546875" bestFit="1" customWidth="1"/>
    <col min="5" max="5" width="21.6640625" bestFit="1" customWidth="1"/>
    <col min="6" max="6" width="10.5546875" bestFit="1" customWidth="1"/>
    <col min="8" max="8" width="10" style="3" bestFit="1" customWidth="1"/>
    <col min="12" max="12" width="14.88671875" style="3" bestFit="1" customWidth="1"/>
  </cols>
  <sheetData>
    <row r="2" spans="1:12" s="3" customFormat="1" x14ac:dyDescent="0.3"/>
    <row r="4" spans="1:12" x14ac:dyDescent="0.3">
      <c r="A4" s="19" t="s">
        <v>0</v>
      </c>
      <c r="B4" s="9" t="s">
        <v>37</v>
      </c>
      <c r="C4" s="9" t="s">
        <v>38</v>
      </c>
      <c r="D4" s="9" t="s">
        <v>39</v>
      </c>
      <c r="E4" s="9" t="s">
        <v>40</v>
      </c>
      <c r="F4" s="9" t="s">
        <v>41</v>
      </c>
      <c r="G4" s="3"/>
      <c r="H4" s="9" t="s">
        <v>23</v>
      </c>
      <c r="I4" s="9">
        <v>2002</v>
      </c>
      <c r="J4" s="9">
        <v>2003</v>
      </c>
      <c r="K4" s="9">
        <v>2004</v>
      </c>
      <c r="L4" s="9" t="s">
        <v>17</v>
      </c>
    </row>
    <row r="5" spans="1:12" x14ac:dyDescent="0.3">
      <c r="A5" s="49">
        <v>2002</v>
      </c>
      <c r="B5" s="9" t="s">
        <v>24</v>
      </c>
      <c r="C5" s="2">
        <v>90</v>
      </c>
      <c r="D5" s="2"/>
      <c r="E5" s="2"/>
      <c r="F5" s="2"/>
      <c r="H5" s="9" t="s">
        <v>24</v>
      </c>
      <c r="I5" s="2"/>
      <c r="J5" s="2">
        <v>130.43478260869566</v>
      </c>
      <c r="K5" s="2">
        <v>138.8742766964755</v>
      </c>
      <c r="L5" s="23">
        <f t="shared" ref="L5:L16" si="0">AVERAGE(I5:K5)</f>
        <v>134.65452965258558</v>
      </c>
    </row>
    <row r="6" spans="1:12" x14ac:dyDescent="0.3">
      <c r="A6" s="50"/>
      <c r="B6" s="9"/>
      <c r="C6" s="2"/>
      <c r="D6" s="2"/>
      <c r="E6" s="2"/>
      <c r="F6" s="2"/>
      <c r="H6" s="9" t="s">
        <v>25</v>
      </c>
      <c r="I6" s="2"/>
      <c r="J6" s="2">
        <v>115.89799240368963</v>
      </c>
      <c r="K6" s="2">
        <v>116.98113207547169</v>
      </c>
      <c r="L6" s="23">
        <f t="shared" si="0"/>
        <v>116.43956223958065</v>
      </c>
    </row>
    <row r="7" spans="1:12" x14ac:dyDescent="0.3">
      <c r="A7" s="50"/>
      <c r="B7" s="9" t="s">
        <v>25</v>
      </c>
      <c r="C7" s="2">
        <v>85</v>
      </c>
      <c r="D7" s="2"/>
      <c r="E7" s="2"/>
      <c r="F7" s="2"/>
      <c r="H7" s="9" t="s">
        <v>26</v>
      </c>
      <c r="I7" s="2"/>
      <c r="J7" s="2">
        <v>96.469310157523068</v>
      </c>
      <c r="K7" s="2">
        <v>97.652582159624416</v>
      </c>
      <c r="L7" s="23">
        <f t="shared" si="0"/>
        <v>97.060946158573742</v>
      </c>
    </row>
    <row r="8" spans="1:12" x14ac:dyDescent="0.3">
      <c r="A8" s="50"/>
      <c r="B8" s="9"/>
      <c r="C8" s="2"/>
      <c r="D8" s="2"/>
      <c r="E8" s="2"/>
      <c r="F8" s="2"/>
      <c r="H8" s="9" t="s">
        <v>27</v>
      </c>
      <c r="I8" s="2"/>
      <c r="J8" s="2">
        <v>80.737927292457954</v>
      </c>
      <c r="K8" s="2">
        <v>82.200311364815775</v>
      </c>
      <c r="L8" s="23">
        <f t="shared" si="0"/>
        <v>81.469119328636864</v>
      </c>
    </row>
    <row r="9" spans="1:12" x14ac:dyDescent="0.3">
      <c r="A9" s="50"/>
      <c r="B9" s="9" t="s">
        <v>26</v>
      </c>
      <c r="C9" s="2">
        <v>70</v>
      </c>
      <c r="D9" s="2"/>
      <c r="E9" s="2"/>
      <c r="F9" s="2"/>
      <c r="H9" s="9" t="s">
        <v>28</v>
      </c>
      <c r="I9" s="2"/>
      <c r="J9" s="2">
        <v>71.235833783054517</v>
      </c>
      <c r="K9" s="2">
        <v>72.124352331606218</v>
      </c>
      <c r="L9" s="23">
        <f t="shared" si="0"/>
        <v>71.680093057330367</v>
      </c>
    </row>
    <row r="10" spans="1:12" x14ac:dyDescent="0.3">
      <c r="A10" s="50"/>
      <c r="B10" s="9"/>
      <c r="C10" s="2"/>
      <c r="D10" s="2"/>
      <c r="E10" s="2"/>
      <c r="F10" s="2"/>
      <c r="H10" s="9" t="s">
        <v>29</v>
      </c>
      <c r="I10" s="2"/>
      <c r="J10" s="2">
        <v>60.710441334768575</v>
      </c>
      <c r="K10" s="2">
        <v>49.638055842812818</v>
      </c>
      <c r="L10" s="23">
        <f t="shared" si="0"/>
        <v>55.174248588790697</v>
      </c>
    </row>
    <row r="11" spans="1:12" x14ac:dyDescent="0.3">
      <c r="A11" s="50"/>
      <c r="B11" s="9" t="s">
        <v>27</v>
      </c>
      <c r="C11" s="2">
        <v>60</v>
      </c>
      <c r="D11" s="2"/>
      <c r="E11" s="2"/>
      <c r="F11" s="2"/>
      <c r="H11" s="9" t="s">
        <v>30</v>
      </c>
      <c r="I11" s="2">
        <v>39.867109634551497</v>
      </c>
      <c r="J11" s="2">
        <v>38.502673796791449</v>
      </c>
      <c r="K11" s="2"/>
      <c r="L11" s="23">
        <f t="shared" si="0"/>
        <v>39.184891715671469</v>
      </c>
    </row>
    <row r="12" spans="1:12" x14ac:dyDescent="0.3">
      <c r="A12" s="50"/>
      <c r="B12" s="9"/>
      <c r="C12" s="2"/>
      <c r="D12" s="2"/>
      <c r="E12" s="2"/>
      <c r="F12" s="2"/>
      <c r="H12" s="9" t="s">
        <v>31</v>
      </c>
      <c r="I12" s="2">
        <v>52.747252747252737</v>
      </c>
      <c r="J12" s="2">
        <v>54.777070063694268</v>
      </c>
      <c r="K12" s="2"/>
      <c r="L12" s="23">
        <f t="shared" si="0"/>
        <v>53.762161405473506</v>
      </c>
    </row>
    <row r="13" spans="1:12" x14ac:dyDescent="0.3">
      <c r="A13" s="50"/>
      <c r="B13" s="9" t="s">
        <v>28</v>
      </c>
      <c r="C13" s="2">
        <v>55</v>
      </c>
      <c r="D13" s="2"/>
      <c r="E13" s="2"/>
      <c r="F13" s="2"/>
      <c r="H13" s="9" t="s">
        <v>32</v>
      </c>
      <c r="I13" s="2">
        <v>91.903719912472653</v>
      </c>
      <c r="J13" s="2">
        <v>82.452431289640586</v>
      </c>
      <c r="K13" s="2"/>
      <c r="L13" s="23">
        <f t="shared" si="0"/>
        <v>87.178075601056619</v>
      </c>
    </row>
    <row r="14" spans="1:12" x14ac:dyDescent="0.3">
      <c r="A14" s="50"/>
      <c r="B14" s="9"/>
      <c r="C14" s="2"/>
      <c r="D14" s="2"/>
      <c r="E14" s="2"/>
      <c r="F14" s="2"/>
      <c r="H14" s="9" t="s">
        <v>33</v>
      </c>
      <c r="I14" s="2">
        <v>157.03380588876774</v>
      </c>
      <c r="J14" s="2">
        <v>159.59400676655389</v>
      </c>
      <c r="K14" s="2"/>
      <c r="L14" s="23">
        <f t="shared" si="0"/>
        <v>158.31390632766082</v>
      </c>
    </row>
    <row r="15" spans="1:12" x14ac:dyDescent="0.3">
      <c r="A15" s="50"/>
      <c r="B15" s="9" t="s">
        <v>29</v>
      </c>
      <c r="C15" s="2">
        <v>45</v>
      </c>
      <c r="D15" s="2"/>
      <c r="E15" s="2"/>
      <c r="F15" s="2"/>
      <c r="H15" s="9" t="s">
        <v>34</v>
      </c>
      <c r="I15" s="2">
        <v>150.32679738562092</v>
      </c>
      <c r="J15" s="2">
        <v>147.74268630362371</v>
      </c>
      <c r="K15" s="2"/>
      <c r="L15" s="23">
        <f t="shared" si="0"/>
        <v>149.03474184462232</v>
      </c>
    </row>
    <row r="16" spans="1:12" x14ac:dyDescent="0.3">
      <c r="A16" s="50"/>
      <c r="B16" s="9"/>
      <c r="C16" s="2"/>
      <c r="D16" s="2">
        <f>AVERAGE(C5,C7,C9,C11,C13,C15,C17,C19,C21,C23,C25,C27)</f>
        <v>74.833333333333329</v>
      </c>
      <c r="E16" s="2"/>
      <c r="F16" s="2"/>
      <c r="H16" s="9" t="s">
        <v>35</v>
      </c>
      <c r="I16" s="2">
        <v>154.08052230685524</v>
      </c>
      <c r="J16" s="2">
        <v>151.33998949027853</v>
      </c>
      <c r="K16" s="2"/>
      <c r="L16" s="23">
        <f t="shared" si="0"/>
        <v>152.71025589856688</v>
      </c>
    </row>
    <row r="17" spans="1:6" x14ac:dyDescent="0.3">
      <c r="A17" s="50"/>
      <c r="B17" s="9" t="s">
        <v>30</v>
      </c>
      <c r="C17" s="2">
        <v>30</v>
      </c>
      <c r="D17" s="2"/>
      <c r="E17" s="2">
        <f>AVERAGE(D16,D18)</f>
        <v>75.25</v>
      </c>
      <c r="F17" s="2">
        <f>(C17/E17)*100</f>
        <v>39.867109634551497</v>
      </c>
    </row>
    <row r="18" spans="1:6" x14ac:dyDescent="0.3">
      <c r="A18" s="50"/>
      <c r="B18" s="9"/>
      <c r="C18" s="2"/>
      <c r="D18" s="2">
        <f>AVERAGE(C7,C9,C11,C13,C15,C17,C19,C21,C23,C25,C27,C29)</f>
        <v>75.666666666666671</v>
      </c>
      <c r="E18" s="2"/>
      <c r="F18" s="2"/>
    </row>
    <row r="19" spans="1:6" x14ac:dyDescent="0.3">
      <c r="A19" s="50"/>
      <c r="B19" s="9" t="s">
        <v>31</v>
      </c>
      <c r="C19" s="2">
        <v>40</v>
      </c>
      <c r="D19" s="2"/>
      <c r="E19" s="2">
        <f>AVERAGE(D18,D20)</f>
        <v>75.833333333333343</v>
      </c>
      <c r="F19" s="2">
        <f t="shared" ref="F19:F63" si="1">(C19/E19)*100</f>
        <v>52.747252747252737</v>
      </c>
    </row>
    <row r="20" spans="1:6" x14ac:dyDescent="0.3">
      <c r="A20" s="50"/>
      <c r="B20" s="9"/>
      <c r="C20" s="2"/>
      <c r="D20" s="2">
        <f>AVERAGE(C9,C11,C13,C15,C17,C19,C21,C23,C25,C27,C29,C31)</f>
        <v>76</v>
      </c>
      <c r="E20" s="2"/>
      <c r="F20" s="2"/>
    </row>
    <row r="21" spans="1:6" x14ac:dyDescent="0.3">
      <c r="A21" s="50"/>
      <c r="B21" s="9" t="s">
        <v>32</v>
      </c>
      <c r="C21" s="2">
        <v>70</v>
      </c>
      <c r="D21" s="2"/>
      <c r="E21" s="2">
        <f>AVERAGE(D20,D22)</f>
        <v>76.166666666666657</v>
      </c>
      <c r="F21" s="2">
        <f t="shared" si="1"/>
        <v>91.903719912472653</v>
      </c>
    </row>
    <row r="22" spans="1:6" x14ac:dyDescent="0.3">
      <c r="A22" s="50"/>
      <c r="B22" s="9"/>
      <c r="C22" s="2"/>
      <c r="D22" s="2">
        <f>AVERAGE(C11,C13,C15,C17,C19,C21,C23,C25,C27,C29,C31,C33)</f>
        <v>76.333333333333329</v>
      </c>
      <c r="E22" s="2"/>
      <c r="F22" s="2"/>
    </row>
    <row r="23" spans="1:6" x14ac:dyDescent="0.3">
      <c r="A23" s="50"/>
      <c r="B23" s="9" t="s">
        <v>33</v>
      </c>
      <c r="C23" s="2">
        <v>120</v>
      </c>
      <c r="D23" s="2"/>
      <c r="E23" s="2">
        <f>AVERAGE(D22,D24)</f>
        <v>76.416666666666657</v>
      </c>
      <c r="F23" s="2">
        <f t="shared" si="1"/>
        <v>157.03380588876774</v>
      </c>
    </row>
    <row r="24" spans="1:6" x14ac:dyDescent="0.3">
      <c r="A24" s="50"/>
      <c r="B24" s="9"/>
      <c r="C24" s="2"/>
      <c r="D24" s="2">
        <f>AVERAGE(C13,C15,C17,C19,C21,C23,C25,C27,C29,C31,C33,C35)</f>
        <v>76.5</v>
      </c>
      <c r="E24" s="2"/>
      <c r="F24" s="2"/>
    </row>
    <row r="25" spans="1:6" x14ac:dyDescent="0.3">
      <c r="A25" s="50"/>
      <c r="B25" s="9" t="s">
        <v>34</v>
      </c>
      <c r="C25" s="2">
        <v>115</v>
      </c>
      <c r="D25" s="2"/>
      <c r="E25" s="2">
        <f>AVERAGE(D24,D26)</f>
        <v>76.5</v>
      </c>
      <c r="F25" s="2">
        <f t="shared" si="1"/>
        <v>150.32679738562092</v>
      </c>
    </row>
    <row r="26" spans="1:6" x14ac:dyDescent="0.3">
      <c r="A26" s="50"/>
      <c r="B26" s="9"/>
      <c r="C26" s="2"/>
      <c r="D26" s="2">
        <f>AVERAGE(C15,C17,C19,C21,C23,C25,C27,C29,C31,C33,C35,C37)</f>
        <v>76.5</v>
      </c>
      <c r="E26" s="2"/>
      <c r="F26" s="2"/>
    </row>
    <row r="27" spans="1:6" x14ac:dyDescent="0.3">
      <c r="A27" s="51"/>
      <c r="B27" s="9" t="s">
        <v>35</v>
      </c>
      <c r="C27" s="2">
        <v>118</v>
      </c>
      <c r="D27" s="2"/>
      <c r="E27" s="2">
        <f>AVERAGE(D26,D28)</f>
        <v>76.583333333333343</v>
      </c>
      <c r="F27" s="2">
        <f t="shared" si="1"/>
        <v>154.08052230685524</v>
      </c>
    </row>
    <row r="28" spans="1:6" x14ac:dyDescent="0.3">
      <c r="A28" s="19"/>
      <c r="B28" s="9"/>
      <c r="C28" s="2"/>
      <c r="D28" s="2">
        <f>AVERAGE(C17,C19,C21,C23,C25,C27,C29,C31,C33,C35,C37,C39)</f>
        <v>76.666666666666671</v>
      </c>
      <c r="E28" s="2"/>
      <c r="F28" s="2"/>
    </row>
    <row r="29" spans="1:6" x14ac:dyDescent="0.3">
      <c r="A29" s="49">
        <v>2003</v>
      </c>
      <c r="B29" s="9" t="s">
        <v>24</v>
      </c>
      <c r="C29" s="2">
        <v>100</v>
      </c>
      <c r="D29" s="2"/>
      <c r="E29" s="2">
        <f>AVERAGE(D28,D30)</f>
        <v>76.666666666666671</v>
      </c>
      <c r="F29" s="2">
        <f t="shared" si="1"/>
        <v>130.43478260869566</v>
      </c>
    </row>
    <row r="30" spans="1:6" x14ac:dyDescent="0.3">
      <c r="A30" s="50"/>
      <c r="B30" s="9"/>
      <c r="C30" s="2"/>
      <c r="D30" s="2">
        <f>AVERAGE(C19,C21,C23,C25,C27,C29,C31,C33,C35,C37,C39,C41)</f>
        <v>76.666666666666671</v>
      </c>
      <c r="E30" s="2"/>
      <c r="F30" s="2"/>
    </row>
    <row r="31" spans="1:6" x14ac:dyDescent="0.3">
      <c r="A31" s="50"/>
      <c r="B31" s="9" t="s">
        <v>25</v>
      </c>
      <c r="C31" s="2">
        <v>89</v>
      </c>
      <c r="D31" s="2"/>
      <c r="E31" s="2">
        <f>AVERAGE(D30,D32)</f>
        <v>76.791666666666671</v>
      </c>
      <c r="F31" s="2">
        <f t="shared" si="1"/>
        <v>115.89799240368963</v>
      </c>
    </row>
    <row r="32" spans="1:6" x14ac:dyDescent="0.3">
      <c r="A32" s="50"/>
      <c r="B32" s="9"/>
      <c r="C32" s="2"/>
      <c r="D32" s="2">
        <f>AVERAGE(C21,C23,C25,C27,C29,C31,C33,C35,C37,C39,C41,C43)</f>
        <v>76.916666666666671</v>
      </c>
      <c r="E32" s="2"/>
      <c r="F32" s="2"/>
    </row>
    <row r="33" spans="1:6" x14ac:dyDescent="0.3">
      <c r="A33" s="50"/>
      <c r="B33" s="9" t="s">
        <v>26</v>
      </c>
      <c r="C33" s="2">
        <v>74</v>
      </c>
      <c r="D33" s="2"/>
      <c r="E33" s="2">
        <f>AVERAGE(D32,D34)</f>
        <v>76.708333333333343</v>
      </c>
      <c r="F33" s="2">
        <f t="shared" si="1"/>
        <v>96.469310157523068</v>
      </c>
    </row>
    <row r="34" spans="1:6" x14ac:dyDescent="0.3">
      <c r="A34" s="50"/>
      <c r="B34" s="9"/>
      <c r="C34" s="2"/>
      <c r="D34" s="2">
        <f>AVERAGE(C23,C25,C27,C29,C31,C33,C35,C37,C39,C41,C43,C45)</f>
        <v>76.5</v>
      </c>
      <c r="E34" s="2"/>
      <c r="F34" s="2"/>
    </row>
    <row r="35" spans="1:6" x14ac:dyDescent="0.3">
      <c r="A35" s="50"/>
      <c r="B35" s="9" t="s">
        <v>27</v>
      </c>
      <c r="C35" s="2">
        <v>62</v>
      </c>
      <c r="D35" s="2"/>
      <c r="E35" s="2">
        <f>AVERAGE(D34,D36)</f>
        <v>76.791666666666657</v>
      </c>
      <c r="F35" s="2">
        <f t="shared" si="1"/>
        <v>80.737927292457954</v>
      </c>
    </row>
    <row r="36" spans="1:6" x14ac:dyDescent="0.3">
      <c r="A36" s="50"/>
      <c r="B36" s="9"/>
      <c r="C36" s="2"/>
      <c r="D36" s="2">
        <f>AVERAGE(C25,C27,C29,C31,C33,C35,C37,C39,C43,C41,C45,C47)</f>
        <v>77.083333333333329</v>
      </c>
      <c r="E36" s="2"/>
      <c r="F36" s="2"/>
    </row>
    <row r="37" spans="1:6" x14ac:dyDescent="0.3">
      <c r="A37" s="50"/>
      <c r="B37" s="9" t="s">
        <v>28</v>
      </c>
      <c r="C37" s="2">
        <v>55</v>
      </c>
      <c r="D37" s="2"/>
      <c r="E37" s="2">
        <f>AVERAGE(D36,D38)</f>
        <v>77.208333333333329</v>
      </c>
      <c r="F37" s="2">
        <f t="shared" si="1"/>
        <v>71.235833783054517</v>
      </c>
    </row>
    <row r="38" spans="1:6" x14ac:dyDescent="0.3">
      <c r="A38" s="50"/>
      <c r="B38" s="9"/>
      <c r="C38" s="2"/>
      <c r="D38" s="2">
        <f>AVERAGE(C27,C29,C31,C33,C35,C37,C39,C41,C43,C45,C47,C49)</f>
        <v>77.333333333333329</v>
      </c>
      <c r="E38" s="2"/>
      <c r="F38" s="2"/>
    </row>
    <row r="39" spans="1:6" x14ac:dyDescent="0.3">
      <c r="A39" s="50"/>
      <c r="B39" s="9" t="s">
        <v>29</v>
      </c>
      <c r="C39" s="2">
        <v>47</v>
      </c>
      <c r="D39" s="2"/>
      <c r="E39" s="2">
        <f>AVERAGE(D38,D40)</f>
        <v>77.416666666666657</v>
      </c>
      <c r="F39" s="2">
        <f t="shared" si="1"/>
        <v>60.710441334768575</v>
      </c>
    </row>
    <row r="40" spans="1:6" x14ac:dyDescent="0.3">
      <c r="A40" s="50"/>
      <c r="B40" s="9"/>
      <c r="C40" s="2"/>
      <c r="D40" s="2">
        <f>AVERAGE(C29,C31,C33,C35,C37,C39,C41,C43,C45,C47,C49,C51)</f>
        <v>77.5</v>
      </c>
      <c r="E40" s="2"/>
      <c r="F40" s="2"/>
    </row>
    <row r="41" spans="1:6" x14ac:dyDescent="0.3">
      <c r="A41" s="50"/>
      <c r="B41" s="9" t="s">
        <v>30</v>
      </c>
      <c r="C41" s="2">
        <v>30</v>
      </c>
      <c r="D41" s="2"/>
      <c r="E41" s="2">
        <f>AVERAGE(D40,D42)</f>
        <v>77.916666666666657</v>
      </c>
      <c r="F41" s="2">
        <f t="shared" si="1"/>
        <v>38.502673796791449</v>
      </c>
    </row>
    <row r="42" spans="1:6" x14ac:dyDescent="0.3">
      <c r="A42" s="50"/>
      <c r="B42" s="9"/>
      <c r="C42" s="2"/>
      <c r="D42" s="2">
        <f>AVERAGE(C31,C33,C35,C37,C39,C41,C43,C45,C47,C49,C51,C53)</f>
        <v>78.333333333333329</v>
      </c>
      <c r="E42" s="2"/>
      <c r="F42" s="2"/>
    </row>
    <row r="43" spans="1:6" x14ac:dyDescent="0.3">
      <c r="A43" s="50"/>
      <c r="B43" s="9" t="s">
        <v>31</v>
      </c>
      <c r="C43" s="2">
        <v>43</v>
      </c>
      <c r="D43" s="2"/>
      <c r="E43" s="2">
        <f>AVERAGE(D42,D44)</f>
        <v>78.5</v>
      </c>
      <c r="F43" s="2">
        <f t="shared" si="1"/>
        <v>54.777070063694268</v>
      </c>
    </row>
    <row r="44" spans="1:6" x14ac:dyDescent="0.3">
      <c r="A44" s="50"/>
      <c r="B44" s="9"/>
      <c r="C44" s="2"/>
      <c r="D44" s="2">
        <f>AVERAGE(C33,C35,C37,C39,C41,C43,C45,C47,C49,C51,C53,C55)</f>
        <v>78.666666666666671</v>
      </c>
      <c r="E44" s="2"/>
      <c r="F44" s="2"/>
    </row>
    <row r="45" spans="1:6" x14ac:dyDescent="0.3">
      <c r="A45" s="50"/>
      <c r="B45" s="9" t="s">
        <v>32</v>
      </c>
      <c r="C45" s="2">
        <v>65</v>
      </c>
      <c r="D45" s="2"/>
      <c r="E45" s="2">
        <f>AVERAGE(D44,D46)</f>
        <v>78.833333333333343</v>
      </c>
      <c r="F45" s="2">
        <f t="shared" si="1"/>
        <v>82.452431289640586</v>
      </c>
    </row>
    <row r="46" spans="1:6" x14ac:dyDescent="0.3">
      <c r="A46" s="50"/>
      <c r="B46" s="9"/>
      <c r="C46" s="2"/>
      <c r="D46" s="2">
        <f>AVERAGE(C35,C37,C39,C41,C43,C45,C47,C49,C51,C53,C55,C57)</f>
        <v>79</v>
      </c>
      <c r="E46" s="2"/>
      <c r="F46" s="2"/>
    </row>
    <row r="47" spans="1:6" x14ac:dyDescent="0.3">
      <c r="A47" s="50"/>
      <c r="B47" s="9" t="s">
        <v>33</v>
      </c>
      <c r="C47" s="2">
        <v>127</v>
      </c>
      <c r="D47" s="2"/>
      <c r="E47" s="2">
        <f>AVERAGE(D46,D48)</f>
        <v>79.57692307692308</v>
      </c>
      <c r="F47" s="2">
        <f t="shared" si="1"/>
        <v>159.59400676655389</v>
      </c>
    </row>
    <row r="48" spans="1:6" x14ac:dyDescent="0.3">
      <c r="A48" s="50"/>
      <c r="B48" s="9"/>
      <c r="C48" s="2"/>
      <c r="D48" s="2">
        <f>AVERAGE(C43,C37,C5,C39,C41,C45,C47,C49,C51,C53,C55,C57,C59)</f>
        <v>80.15384615384616</v>
      </c>
      <c r="E48" s="2"/>
      <c r="F48" s="2"/>
    </row>
    <row r="49" spans="1:6" x14ac:dyDescent="0.3">
      <c r="A49" s="50"/>
      <c r="B49" s="9" t="s">
        <v>34</v>
      </c>
      <c r="C49" s="2">
        <v>118</v>
      </c>
      <c r="D49" s="2"/>
      <c r="E49" s="2">
        <f>AVERAGE(D48,D50)</f>
        <v>79.868589743589752</v>
      </c>
      <c r="F49" s="2">
        <f t="shared" si="1"/>
        <v>147.74268630362371</v>
      </c>
    </row>
    <row r="50" spans="1:6" x14ac:dyDescent="0.3">
      <c r="A50" s="50"/>
      <c r="B50" s="9"/>
      <c r="C50" s="2"/>
      <c r="D50" s="2">
        <f>AVERAGE(C61,C59,C57,C55,C53,C51,C49,C47,C45,C43,C41,C39)</f>
        <v>79.583333333333329</v>
      </c>
      <c r="E50" s="2"/>
      <c r="F50" s="2"/>
    </row>
    <row r="51" spans="1:6" x14ac:dyDescent="0.3">
      <c r="A51" s="51"/>
      <c r="B51" s="9" t="s">
        <v>35</v>
      </c>
      <c r="C51" s="2">
        <v>120</v>
      </c>
      <c r="D51" s="2"/>
      <c r="E51" s="2">
        <f>AVERAGE(D50,D52)</f>
        <v>79.291666666666657</v>
      </c>
      <c r="F51" s="2">
        <f t="shared" si="1"/>
        <v>151.33998949027853</v>
      </c>
    </row>
    <row r="52" spans="1:6" x14ac:dyDescent="0.3">
      <c r="A52" s="19"/>
      <c r="B52" s="9"/>
      <c r="C52" s="2"/>
      <c r="D52" s="2">
        <f>AVERAGE(C41,C43,C45,C47,C49,C51,C53,C55,C57,C59,C61,C63)</f>
        <v>79</v>
      </c>
      <c r="E52" s="2"/>
      <c r="F52" s="2"/>
    </row>
    <row r="53" spans="1:6" x14ac:dyDescent="0.3">
      <c r="A53" s="49">
        <v>2004</v>
      </c>
      <c r="B53" s="9" t="s">
        <v>24</v>
      </c>
      <c r="C53" s="2">
        <v>110</v>
      </c>
      <c r="D53" s="2"/>
      <c r="E53" s="2">
        <f>AVERAGE(D52,D54)</f>
        <v>79.208333333333343</v>
      </c>
      <c r="F53" s="2">
        <f t="shared" si="1"/>
        <v>138.8742766964755</v>
      </c>
    </row>
    <row r="54" spans="1:6" x14ac:dyDescent="0.3">
      <c r="A54" s="50"/>
      <c r="B54" s="9"/>
      <c r="C54" s="2"/>
      <c r="D54" s="2">
        <f>AVERAGE(C43,C45,C47,C49,C51,C53,C55,C57,C59,C61,C63,C65)</f>
        <v>79.416666666666671</v>
      </c>
      <c r="E54" s="2"/>
      <c r="F54" s="2"/>
    </row>
    <row r="55" spans="1:6" x14ac:dyDescent="0.3">
      <c r="A55" s="50"/>
      <c r="B55" s="9" t="s">
        <v>25</v>
      </c>
      <c r="C55" s="2">
        <v>93</v>
      </c>
      <c r="D55" s="2"/>
      <c r="E55" s="2">
        <f>AVERAGE(D54,D56)</f>
        <v>79.5</v>
      </c>
      <c r="F55" s="2">
        <f t="shared" si="1"/>
        <v>116.98113207547169</v>
      </c>
    </row>
    <row r="56" spans="1:6" x14ac:dyDescent="0.3">
      <c r="A56" s="50"/>
      <c r="B56" s="9"/>
      <c r="C56" s="2"/>
      <c r="D56" s="2">
        <f>AVERAGE(C45,C47,C49,C51,C53,C55,C57,C59,C61,C63,C65,C67)</f>
        <v>79.583333333333329</v>
      </c>
      <c r="E56" s="2"/>
      <c r="F56" s="2"/>
    </row>
    <row r="57" spans="1:6" x14ac:dyDescent="0.3">
      <c r="A57" s="50"/>
      <c r="B57" s="9" t="s">
        <v>26</v>
      </c>
      <c r="C57" s="2">
        <v>78</v>
      </c>
      <c r="D57" s="2"/>
      <c r="E57" s="2">
        <f>AVERAGE(D56,D58)</f>
        <v>79.875</v>
      </c>
      <c r="F57" s="2">
        <f t="shared" si="1"/>
        <v>97.652582159624416</v>
      </c>
    </row>
    <row r="58" spans="1:6" x14ac:dyDescent="0.3">
      <c r="A58" s="50"/>
      <c r="B58" s="9"/>
      <c r="C58" s="2"/>
      <c r="D58" s="2">
        <f>AVERAGE(C47,C49,C51,C53,C55,C57,C59,C61,C63,C65,C67,C69)</f>
        <v>80.166666666666671</v>
      </c>
      <c r="E58" s="2"/>
      <c r="F58" s="2"/>
    </row>
    <row r="59" spans="1:6" x14ac:dyDescent="0.3">
      <c r="A59" s="50"/>
      <c r="B59" s="9" t="s">
        <v>27</v>
      </c>
      <c r="C59" s="2">
        <v>66</v>
      </c>
      <c r="D59" s="2"/>
      <c r="E59" s="2">
        <f>AVERAGE(D58,D60)</f>
        <v>80.291666666666671</v>
      </c>
      <c r="F59" s="2">
        <f t="shared" si="1"/>
        <v>82.200311364815775</v>
      </c>
    </row>
    <row r="60" spans="1:6" x14ac:dyDescent="0.3">
      <c r="A60" s="50"/>
      <c r="B60" s="9"/>
      <c r="C60" s="2"/>
      <c r="D60" s="2">
        <f>AVERAGE(C49,C51,C53,C55,C57,C59,C61,C63,C65,C67,C69,C71)</f>
        <v>80.416666666666671</v>
      </c>
      <c r="E60" s="2"/>
      <c r="F60" s="2"/>
    </row>
    <row r="61" spans="1:6" x14ac:dyDescent="0.3">
      <c r="A61" s="50"/>
      <c r="B61" s="9" t="s">
        <v>28</v>
      </c>
      <c r="C61" s="2">
        <v>58</v>
      </c>
      <c r="D61" s="2"/>
      <c r="E61" s="2">
        <f>AVERAGE(D60,D62)</f>
        <v>80.416666666666671</v>
      </c>
      <c r="F61" s="2">
        <f t="shared" si="1"/>
        <v>72.124352331606218</v>
      </c>
    </row>
    <row r="62" spans="1:6" x14ac:dyDescent="0.3">
      <c r="A62" s="50"/>
      <c r="B62" s="9"/>
      <c r="C62" s="2"/>
      <c r="D62" s="2">
        <f>AVERAGE(C51,C53,C55,C57,C59,C61,C63,C65,C67,C69,C71,C73)</f>
        <v>80.416666666666671</v>
      </c>
      <c r="E62" s="2"/>
      <c r="F62" s="2"/>
    </row>
    <row r="63" spans="1:6" x14ac:dyDescent="0.3">
      <c r="A63" s="50"/>
      <c r="B63" s="9" t="s">
        <v>29</v>
      </c>
      <c r="C63" s="2">
        <v>40</v>
      </c>
      <c r="D63" s="2"/>
      <c r="E63" s="2">
        <f>AVERAGE(D64,D62)</f>
        <v>80.583333333333343</v>
      </c>
      <c r="F63" s="2">
        <f t="shared" si="1"/>
        <v>49.638055842812818</v>
      </c>
    </row>
    <row r="64" spans="1:6" x14ac:dyDescent="0.3">
      <c r="A64" s="50"/>
      <c r="B64" s="9"/>
      <c r="C64" s="2"/>
      <c r="D64" s="2">
        <f>AVERAGE(C53,C55,C57,C59,C61,C63,C65,C67,C69,C71,C73,C75)</f>
        <v>80.75</v>
      </c>
      <c r="E64" s="2"/>
      <c r="F64" s="2"/>
    </row>
    <row r="65" spans="1:6" x14ac:dyDescent="0.3">
      <c r="A65" s="50"/>
      <c r="B65" s="9" t="s">
        <v>30</v>
      </c>
      <c r="C65" s="2">
        <v>35</v>
      </c>
      <c r="D65" s="2"/>
      <c r="E65" s="2"/>
      <c r="F65" s="2"/>
    </row>
    <row r="66" spans="1:6" x14ac:dyDescent="0.3">
      <c r="A66" s="50"/>
      <c r="B66" s="9"/>
      <c r="C66" s="2"/>
      <c r="D66" s="2"/>
      <c r="E66" s="2"/>
      <c r="F66" s="2"/>
    </row>
    <row r="67" spans="1:6" x14ac:dyDescent="0.3">
      <c r="A67" s="50"/>
      <c r="B67" s="9" t="s">
        <v>31</v>
      </c>
      <c r="C67" s="2">
        <v>45</v>
      </c>
      <c r="D67" s="2"/>
      <c r="E67" s="2"/>
      <c r="F67" s="2"/>
    </row>
    <row r="68" spans="1:6" x14ac:dyDescent="0.3">
      <c r="A68" s="50"/>
      <c r="B68" s="9"/>
      <c r="C68" s="2"/>
      <c r="D68" s="2"/>
      <c r="E68" s="2"/>
      <c r="F68" s="2"/>
    </row>
    <row r="69" spans="1:6" x14ac:dyDescent="0.3">
      <c r="A69" s="50"/>
      <c r="B69" s="9" t="s">
        <v>32</v>
      </c>
      <c r="C69" s="2">
        <v>72</v>
      </c>
      <c r="D69" s="2"/>
      <c r="E69" s="2"/>
      <c r="F69" s="2"/>
    </row>
    <row r="70" spans="1:6" x14ac:dyDescent="0.3">
      <c r="A70" s="50"/>
      <c r="B70" s="9"/>
      <c r="C70" s="2"/>
      <c r="D70" s="2"/>
      <c r="E70" s="2"/>
      <c r="F70" s="2"/>
    </row>
    <row r="71" spans="1:6" x14ac:dyDescent="0.3">
      <c r="A71" s="50"/>
      <c r="B71" s="9" t="s">
        <v>33</v>
      </c>
      <c r="C71" s="2">
        <v>130</v>
      </c>
      <c r="D71" s="2"/>
      <c r="E71" s="2"/>
      <c r="F71" s="2"/>
    </row>
    <row r="72" spans="1:6" x14ac:dyDescent="0.3">
      <c r="A72" s="50"/>
      <c r="B72" s="9"/>
      <c r="C72" s="2"/>
      <c r="D72" s="2"/>
      <c r="E72" s="2"/>
      <c r="F72" s="2"/>
    </row>
    <row r="73" spans="1:6" x14ac:dyDescent="0.3">
      <c r="A73" s="50"/>
      <c r="B73" s="9" t="s">
        <v>34</v>
      </c>
      <c r="C73" s="2">
        <v>118</v>
      </c>
      <c r="D73" s="2"/>
      <c r="E73" s="2"/>
      <c r="F73" s="2"/>
    </row>
    <row r="74" spans="1:6" x14ac:dyDescent="0.3">
      <c r="A74" s="50"/>
      <c r="B74" s="9"/>
      <c r="C74" s="2"/>
      <c r="D74" s="2"/>
      <c r="E74" s="2"/>
      <c r="F74" s="2"/>
    </row>
    <row r="75" spans="1:6" x14ac:dyDescent="0.3">
      <c r="A75" s="51"/>
      <c r="B75" s="9" t="s">
        <v>35</v>
      </c>
      <c r="C75" s="2">
        <v>124</v>
      </c>
      <c r="D75" s="2"/>
      <c r="E75" s="2"/>
      <c r="F75" s="2"/>
    </row>
    <row r="76" spans="1:6" x14ac:dyDescent="0.3">
      <c r="B76" s="18"/>
    </row>
  </sheetData>
  <mergeCells count="3">
    <mergeCell ref="A5:A27"/>
    <mergeCell ref="A29:A51"/>
    <mergeCell ref="A53:A7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91C5-1655-49D7-83AA-42555EE34F99}">
  <dimension ref="A4:K26"/>
  <sheetViews>
    <sheetView tabSelected="1" workbookViewId="0">
      <selection activeCell="K7" sqref="K7"/>
    </sheetView>
  </sheetViews>
  <sheetFormatPr defaultRowHeight="14.4" x14ac:dyDescent="0.3"/>
  <cols>
    <col min="1" max="1" width="21.44140625" bestFit="1" customWidth="1"/>
    <col min="2" max="5" width="11.5546875" bestFit="1" customWidth="1"/>
    <col min="11" max="11" width="11.5546875" bestFit="1" customWidth="1"/>
  </cols>
  <sheetData>
    <row r="4" spans="1:11" x14ac:dyDescent="0.3">
      <c r="A4" s="52" t="s">
        <v>42</v>
      </c>
      <c r="B4" s="53"/>
      <c r="C4" s="53"/>
      <c r="D4" s="53"/>
      <c r="E4" s="53"/>
      <c r="F4" s="54"/>
    </row>
    <row r="5" spans="1:11" x14ac:dyDescent="0.3">
      <c r="A5" s="16" t="s">
        <v>1</v>
      </c>
      <c r="B5" s="55" t="s">
        <v>0</v>
      </c>
      <c r="C5" s="56"/>
      <c r="D5" s="56"/>
      <c r="E5" s="56"/>
      <c r="F5" s="57"/>
    </row>
    <row r="6" spans="1:11" x14ac:dyDescent="0.3">
      <c r="A6" s="20"/>
      <c r="B6" s="1">
        <v>1996</v>
      </c>
      <c r="C6" s="1">
        <v>1997</v>
      </c>
      <c r="D6" s="1">
        <v>1998</v>
      </c>
      <c r="E6" s="1">
        <v>1999</v>
      </c>
      <c r="F6" s="1">
        <v>2000</v>
      </c>
    </row>
    <row r="7" spans="1:11" x14ac:dyDescent="0.3">
      <c r="A7" s="1" t="s">
        <v>43</v>
      </c>
      <c r="B7" s="2">
        <v>30</v>
      </c>
      <c r="C7" s="2">
        <v>35</v>
      </c>
      <c r="D7" s="2">
        <v>31</v>
      </c>
      <c r="E7" s="2">
        <v>31</v>
      </c>
      <c r="F7" s="2">
        <v>34</v>
      </c>
    </row>
    <row r="8" spans="1:11" x14ac:dyDescent="0.3">
      <c r="A8" s="1" t="s">
        <v>44</v>
      </c>
      <c r="B8" s="2">
        <v>26</v>
      </c>
      <c r="C8" s="2">
        <v>28</v>
      </c>
      <c r="D8" s="2">
        <v>29</v>
      </c>
      <c r="E8" s="2">
        <v>31</v>
      </c>
      <c r="F8" s="2">
        <v>36</v>
      </c>
    </row>
    <row r="9" spans="1:11" x14ac:dyDescent="0.3">
      <c r="A9" s="1" t="s">
        <v>45</v>
      </c>
      <c r="B9" s="2">
        <v>22</v>
      </c>
      <c r="C9" s="2">
        <v>22</v>
      </c>
      <c r="D9" s="2">
        <v>28</v>
      </c>
      <c r="E9" s="2">
        <v>25</v>
      </c>
      <c r="F9" s="2">
        <v>26</v>
      </c>
    </row>
    <row r="10" spans="1:11" x14ac:dyDescent="0.3">
      <c r="A10" s="1" t="s">
        <v>46</v>
      </c>
      <c r="B10" s="2">
        <v>36</v>
      </c>
      <c r="C10" s="2">
        <v>36</v>
      </c>
      <c r="D10" s="2">
        <v>32</v>
      </c>
      <c r="E10" s="2">
        <v>35</v>
      </c>
      <c r="F10" s="2">
        <v>33</v>
      </c>
    </row>
    <row r="12" spans="1:11" ht="15" thickBot="1" x14ac:dyDescent="0.35">
      <c r="A12" s="62" t="s">
        <v>57</v>
      </c>
      <c r="B12" s="62"/>
      <c r="C12" s="62"/>
      <c r="D12" s="62"/>
      <c r="E12" s="62"/>
    </row>
    <row r="13" spans="1:11" ht="15" thickBot="1" x14ac:dyDescent="0.35">
      <c r="A13" s="28" t="s">
        <v>53</v>
      </c>
      <c r="B13" s="29" t="s">
        <v>2</v>
      </c>
      <c r="C13" s="29" t="s">
        <v>3</v>
      </c>
      <c r="D13" s="29" t="s">
        <v>4</v>
      </c>
      <c r="E13" s="29" t="s">
        <v>5</v>
      </c>
      <c r="G13" s="65" t="s">
        <v>58</v>
      </c>
      <c r="H13" s="66"/>
      <c r="I13" s="66"/>
      <c r="J13" s="67"/>
      <c r="K13" s="30">
        <f>E22*B20/100</f>
        <v>102.82918368213537</v>
      </c>
    </row>
    <row r="14" spans="1:11" ht="15" thickBot="1" x14ac:dyDescent="0.35">
      <c r="A14" s="24">
        <v>1996</v>
      </c>
      <c r="B14" s="25"/>
      <c r="C14" s="26">
        <f>B8/B7*100</f>
        <v>86.666666666666671</v>
      </c>
      <c r="D14" s="26">
        <f>B9/B8*100</f>
        <v>84.615384615384613</v>
      </c>
      <c r="E14" s="26">
        <f>B10/B9*100</f>
        <v>163.63636363636365</v>
      </c>
      <c r="G14" s="65" t="s">
        <v>59</v>
      </c>
      <c r="H14" s="66"/>
      <c r="I14" s="66"/>
      <c r="J14" s="67"/>
      <c r="K14" s="31">
        <f>K13-B22</f>
        <v>2.8291836821353655</v>
      </c>
    </row>
    <row r="15" spans="1:11" ht="15" thickBot="1" x14ac:dyDescent="0.35">
      <c r="A15" s="24">
        <v>1997</v>
      </c>
      <c r="B15" s="26">
        <f>C7/B10*100</f>
        <v>97.222222222222214</v>
      </c>
      <c r="C15" s="26">
        <f>C8/C7*100</f>
        <v>80</v>
      </c>
      <c r="D15" s="26">
        <f>C9/C8*100</f>
        <v>78.571428571428569</v>
      </c>
      <c r="E15" s="26">
        <f>C10/C9*100</f>
        <v>163.63636363636365</v>
      </c>
      <c r="G15" s="65" t="s">
        <v>60</v>
      </c>
      <c r="H15" s="66"/>
      <c r="I15" s="66"/>
      <c r="J15" s="67"/>
      <c r="K15" s="31">
        <f>K14/4</f>
        <v>0.70729592053384138</v>
      </c>
    </row>
    <row r="16" spans="1:11" ht="15" thickBot="1" x14ac:dyDescent="0.35">
      <c r="A16" s="24">
        <v>1998</v>
      </c>
      <c r="B16" s="26">
        <f>E8/F8*100</f>
        <v>86.111111111111114</v>
      </c>
      <c r="C16" s="26">
        <f>D8/D7*100</f>
        <v>93.548387096774192</v>
      </c>
      <c r="D16" s="26">
        <f>D9/D8*100</f>
        <v>96.551724137931032</v>
      </c>
      <c r="E16" s="26">
        <f>D10/D9*100</f>
        <v>114.28571428571428</v>
      </c>
      <c r="G16" s="65" t="s">
        <v>61</v>
      </c>
      <c r="H16" s="66"/>
      <c r="I16" s="66"/>
      <c r="J16" s="67"/>
      <c r="K16" s="31">
        <v>93.725642260000001</v>
      </c>
    </row>
    <row r="17" spans="1:5" ht="15" thickBot="1" x14ac:dyDescent="0.35">
      <c r="A17" s="24">
        <v>1999</v>
      </c>
      <c r="B17" s="26">
        <f>E7/D10*100</f>
        <v>96.875</v>
      </c>
      <c r="C17" s="26">
        <f>E8/E7*100</f>
        <v>100</v>
      </c>
      <c r="D17" s="26">
        <f>E9/E8*100</f>
        <v>80.645161290322577</v>
      </c>
      <c r="E17" s="26">
        <f>E10/E9*100</f>
        <v>140</v>
      </c>
    </row>
    <row r="18" spans="1:5" ht="15" thickBot="1" x14ac:dyDescent="0.35">
      <c r="A18" s="24">
        <v>2000</v>
      </c>
      <c r="B18" s="26">
        <f>F7/E10*100</f>
        <v>97.142857142857139</v>
      </c>
      <c r="C18" s="26">
        <f>F8/F7*100</f>
        <v>105.88235294117648</v>
      </c>
      <c r="D18" s="26">
        <f>F9/F8*100</f>
        <v>72.222222222222214</v>
      </c>
      <c r="E18" s="26">
        <f>F10/F9*100</f>
        <v>126.92307692307692</v>
      </c>
    </row>
    <row r="19" spans="1:5" ht="15" thickBot="1" x14ac:dyDescent="0.35">
      <c r="A19" s="27"/>
      <c r="B19" s="25"/>
      <c r="C19" s="25"/>
      <c r="D19" s="25"/>
      <c r="E19" s="25"/>
    </row>
    <row r="20" spans="1:5" ht="28.2" customHeight="1" x14ac:dyDescent="0.3">
      <c r="A20" s="58" t="s">
        <v>54</v>
      </c>
      <c r="B20" s="60">
        <f>AVERAGE(B14:B18)</f>
        <v>94.33779761904762</v>
      </c>
      <c r="C20" s="60">
        <f t="shared" ref="C20:E20" si="0">AVERAGE(C14:C18)</f>
        <v>93.219481340923465</v>
      </c>
      <c r="D20" s="60">
        <f t="shared" si="0"/>
        <v>82.521184167457804</v>
      </c>
      <c r="E20" s="60">
        <f t="shared" si="0"/>
        <v>141.69630369630369</v>
      </c>
    </row>
    <row r="21" spans="1:5" ht="15" thickBot="1" x14ac:dyDescent="0.35">
      <c r="A21" s="59"/>
      <c r="B21" s="61"/>
      <c r="C21" s="61"/>
      <c r="D21" s="61"/>
      <c r="E21" s="61"/>
    </row>
    <row r="22" spans="1:5" ht="15" thickBot="1" x14ac:dyDescent="0.35">
      <c r="A22" s="24" t="s">
        <v>55</v>
      </c>
      <c r="B22" s="26">
        <v>100</v>
      </c>
      <c r="C22" s="26">
        <f>C20*B22/100</f>
        <v>93.219481340923465</v>
      </c>
      <c r="D22" s="26">
        <f t="shared" ref="D22:E22" si="1">D20*C22/100</f>
        <v>76.925819877292412</v>
      </c>
      <c r="E22" s="26">
        <f t="shared" si="1"/>
        <v>109.00104335419981</v>
      </c>
    </row>
    <row r="23" spans="1:5" ht="26.4" customHeight="1" x14ac:dyDescent="0.3">
      <c r="A23" s="68" t="s">
        <v>56</v>
      </c>
      <c r="B23" s="60">
        <v>100</v>
      </c>
      <c r="C23" s="60">
        <f>C22-K$15</f>
        <v>92.512185420389628</v>
      </c>
      <c r="D23" s="60">
        <f>D22-2*K$15</f>
        <v>75.511228036224736</v>
      </c>
      <c r="E23" s="60">
        <f>E22-3*K$15</f>
        <v>106.87915559259828</v>
      </c>
    </row>
    <row r="24" spans="1:5" ht="15" thickBot="1" x14ac:dyDescent="0.35">
      <c r="A24" s="69"/>
      <c r="B24" s="61"/>
      <c r="C24" s="61"/>
      <c r="D24" s="61"/>
      <c r="E24" s="61"/>
    </row>
    <row r="25" spans="1:5" x14ac:dyDescent="0.3">
      <c r="A25" s="58" t="s">
        <v>17</v>
      </c>
      <c r="B25" s="58">
        <f>B23/K$16*100</f>
        <v>106.69438756428534</v>
      </c>
      <c r="C25" s="58">
        <f>C23/K16*100</f>
        <v>98.70530965662077</v>
      </c>
      <c r="D25" s="58">
        <f>D23/K16*100</f>
        <v>80.566242295520908</v>
      </c>
      <c r="E25" s="63">
        <f>E23/K16*100</f>
        <v>114.03406049340235</v>
      </c>
    </row>
    <row r="26" spans="1:5" ht="15" thickBot="1" x14ac:dyDescent="0.35">
      <c r="A26" s="59"/>
      <c r="B26" s="59"/>
      <c r="C26" s="59"/>
      <c r="D26" s="59"/>
      <c r="E26" s="64"/>
    </row>
  </sheetData>
  <mergeCells count="22">
    <mergeCell ref="G13:J13"/>
    <mergeCell ref="G14:J14"/>
    <mergeCell ref="G15:J15"/>
    <mergeCell ref="G16:J16"/>
    <mergeCell ref="A23:A24"/>
    <mergeCell ref="B23:B24"/>
    <mergeCell ref="C23:C24"/>
    <mergeCell ref="D23:D24"/>
    <mergeCell ref="E23:E24"/>
    <mergeCell ref="A25:A26"/>
    <mergeCell ref="B25:B26"/>
    <mergeCell ref="C25:C26"/>
    <mergeCell ref="D25:D26"/>
    <mergeCell ref="E25:E26"/>
    <mergeCell ref="A4:F4"/>
    <mergeCell ref="B5:F5"/>
    <mergeCell ref="A20:A21"/>
    <mergeCell ref="B20:B21"/>
    <mergeCell ref="C20:C21"/>
    <mergeCell ref="D20:D21"/>
    <mergeCell ref="E20:E21"/>
    <mergeCell ref="A12:E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36"/>
  <sheetViews>
    <sheetView zoomScale="60" workbookViewId="0">
      <selection activeCell="S4" sqref="S4"/>
    </sheetView>
  </sheetViews>
  <sheetFormatPr defaultRowHeight="14.4" x14ac:dyDescent="0.3"/>
  <cols>
    <col min="1" max="1" width="5" style="32" bestFit="1" customWidth="1"/>
    <col min="2" max="2" width="10.44140625" style="32" bestFit="1" customWidth="1"/>
    <col min="3" max="3" width="11.21875" style="32" bestFit="1" customWidth="1"/>
    <col min="4" max="5" width="11.5546875" style="32" bestFit="1" customWidth="1"/>
    <col min="6" max="6" width="12.44140625" style="32" bestFit="1" customWidth="1"/>
    <col min="7" max="7" width="8.88671875" style="32"/>
  </cols>
  <sheetData>
    <row r="3" spans="1:12" x14ac:dyDescent="0.3">
      <c r="D3" s="37" t="s">
        <v>62</v>
      </c>
      <c r="F3" s="37" t="s">
        <v>63</v>
      </c>
    </row>
    <row r="4" spans="1:12" ht="28.8" x14ac:dyDescent="0.3">
      <c r="A4" s="38" t="s">
        <v>0</v>
      </c>
      <c r="B4" s="39" t="s">
        <v>37</v>
      </c>
      <c r="C4" s="39" t="s">
        <v>49</v>
      </c>
      <c r="D4" s="39" t="s">
        <v>50</v>
      </c>
      <c r="E4" s="39" t="s">
        <v>51</v>
      </c>
      <c r="F4" s="39" t="s">
        <v>52</v>
      </c>
    </row>
    <row r="5" spans="1:12" x14ac:dyDescent="0.3">
      <c r="A5" s="40">
        <v>1995</v>
      </c>
      <c r="B5" s="34" t="s">
        <v>24</v>
      </c>
      <c r="C5" s="36">
        <v>150.30000000000001</v>
      </c>
      <c r="D5" s="35">
        <v>150.30000000000001</v>
      </c>
      <c r="E5" s="35">
        <v>150.30000000000001</v>
      </c>
      <c r="F5" s="35">
        <v>150.30000000000001</v>
      </c>
    </row>
    <row r="6" spans="1:12" x14ac:dyDescent="0.3">
      <c r="A6" s="40"/>
      <c r="B6" s="34" t="s">
        <v>25</v>
      </c>
      <c r="C6" s="36">
        <v>150.9</v>
      </c>
      <c r="D6" s="35">
        <f>0.3*C6+(1-0.3)*D5</f>
        <v>150.48000000000002</v>
      </c>
      <c r="E6" s="35">
        <f>0.3*D6+(1-0.3)*E5</f>
        <v>150.35400000000001</v>
      </c>
      <c r="F6" s="35">
        <f>2*D6-E6</f>
        <v>150.60600000000002</v>
      </c>
    </row>
    <row r="7" spans="1:12" x14ac:dyDescent="0.3">
      <c r="A7" s="40"/>
      <c r="B7" s="34" t="s">
        <v>26</v>
      </c>
      <c r="C7" s="36">
        <v>151.4</v>
      </c>
      <c r="D7" s="35">
        <f>0.3*C7+(1-0.3)*D6</f>
        <v>150.75600000000003</v>
      </c>
      <c r="E7" s="35">
        <f t="shared" ref="E7:E28" si="0">0.3*D7+(1-0.3)*E6</f>
        <v>150.47460000000001</v>
      </c>
      <c r="F7" s="35">
        <f t="shared" ref="F7:F28" si="1">2*D7-E7</f>
        <v>151.03740000000005</v>
      </c>
    </row>
    <row r="8" spans="1:12" x14ac:dyDescent="0.3">
      <c r="A8" s="40"/>
      <c r="B8" s="34" t="s">
        <v>27</v>
      </c>
      <c r="C8" s="36">
        <v>151.9</v>
      </c>
      <c r="D8" s="35">
        <f t="shared" ref="D8:D28" si="2">0.3*C8+(1-0.3)*D7</f>
        <v>151.09920000000002</v>
      </c>
      <c r="E8" s="35">
        <f t="shared" si="0"/>
        <v>150.66198000000003</v>
      </c>
      <c r="F8" s="35">
        <f t="shared" si="1"/>
        <v>151.53642000000002</v>
      </c>
    </row>
    <row r="9" spans="1:12" x14ac:dyDescent="0.3">
      <c r="A9" s="40"/>
      <c r="B9" s="34" t="s">
        <v>28</v>
      </c>
      <c r="C9" s="36">
        <v>152.5</v>
      </c>
      <c r="D9" s="35">
        <f t="shared" si="2"/>
        <v>151.51944000000003</v>
      </c>
      <c r="E9" s="35">
        <f t="shared" si="0"/>
        <v>150.91921800000003</v>
      </c>
      <c r="F9" s="35">
        <f t="shared" si="1"/>
        <v>152.11966200000003</v>
      </c>
    </row>
    <row r="10" spans="1:12" x14ac:dyDescent="0.3">
      <c r="A10" s="40"/>
      <c r="B10" s="34" t="s">
        <v>29</v>
      </c>
      <c r="C10" s="36">
        <v>152.5</v>
      </c>
      <c r="D10" s="35">
        <f t="shared" si="2"/>
        <v>151.81360800000002</v>
      </c>
      <c r="E10" s="35">
        <f t="shared" si="0"/>
        <v>151.18753500000003</v>
      </c>
      <c r="F10" s="35">
        <f t="shared" si="1"/>
        <v>152.43968100000001</v>
      </c>
    </row>
    <row r="11" spans="1:12" x14ac:dyDescent="0.3">
      <c r="A11" s="40"/>
      <c r="B11" s="34" t="s">
        <v>30</v>
      </c>
      <c r="C11" s="36">
        <v>152.9</v>
      </c>
      <c r="D11" s="35">
        <f t="shared" si="2"/>
        <v>152.13952560000001</v>
      </c>
      <c r="E11" s="35">
        <f t="shared" si="0"/>
        <v>151.47313217999999</v>
      </c>
      <c r="F11" s="35">
        <f t="shared" si="1"/>
        <v>152.80591902000003</v>
      </c>
    </row>
    <row r="12" spans="1:12" x14ac:dyDescent="0.3">
      <c r="A12" s="40"/>
      <c r="B12" s="34" t="s">
        <v>31</v>
      </c>
      <c r="C12" s="36">
        <v>153.19999999999999</v>
      </c>
      <c r="D12" s="35">
        <f t="shared" si="2"/>
        <v>152.45766792000001</v>
      </c>
      <c r="E12" s="35">
        <f t="shared" si="0"/>
        <v>151.76849290199999</v>
      </c>
      <c r="F12" s="35">
        <f t="shared" si="1"/>
        <v>153.14684293800002</v>
      </c>
    </row>
    <row r="13" spans="1:12" ht="26.4" x14ac:dyDescent="0.3">
      <c r="A13" s="40"/>
      <c r="B13" s="34" t="s">
        <v>32</v>
      </c>
      <c r="C13" s="36">
        <v>153.69999999999999</v>
      </c>
      <c r="D13" s="35">
        <f t="shared" si="2"/>
        <v>152.83036754399998</v>
      </c>
      <c r="E13" s="35">
        <f t="shared" si="0"/>
        <v>152.08705529459999</v>
      </c>
      <c r="F13" s="35">
        <f t="shared" si="1"/>
        <v>153.57367979339998</v>
      </c>
      <c r="L13" s="33"/>
    </row>
    <row r="14" spans="1:12" x14ac:dyDescent="0.3">
      <c r="A14" s="40"/>
      <c r="B14" s="34" t="s">
        <v>33</v>
      </c>
      <c r="C14" s="36">
        <v>153.6</v>
      </c>
      <c r="D14" s="35">
        <f t="shared" si="2"/>
        <v>153.06125728079996</v>
      </c>
      <c r="E14" s="35">
        <f t="shared" si="0"/>
        <v>152.37931589045996</v>
      </c>
      <c r="F14" s="35">
        <f t="shared" si="1"/>
        <v>153.74319867113996</v>
      </c>
      <c r="L14" s="33"/>
    </row>
    <row r="15" spans="1:12" x14ac:dyDescent="0.3">
      <c r="A15" s="40"/>
      <c r="B15" s="34" t="s">
        <v>34</v>
      </c>
      <c r="C15" s="36">
        <v>153.5</v>
      </c>
      <c r="D15" s="35">
        <f t="shared" si="2"/>
        <v>153.19288009655997</v>
      </c>
      <c r="E15" s="35">
        <f t="shared" si="0"/>
        <v>152.62338515228996</v>
      </c>
      <c r="F15" s="35">
        <f t="shared" si="1"/>
        <v>153.76237504082999</v>
      </c>
      <c r="L15" s="33"/>
    </row>
    <row r="16" spans="1:12" x14ac:dyDescent="0.3">
      <c r="A16" s="40"/>
      <c r="B16" s="34" t="s">
        <v>35</v>
      </c>
      <c r="C16" s="36">
        <v>154.4</v>
      </c>
      <c r="D16" s="35">
        <f t="shared" si="2"/>
        <v>153.55501606759196</v>
      </c>
      <c r="E16" s="35">
        <f t="shared" si="0"/>
        <v>152.90287442688054</v>
      </c>
      <c r="F16" s="35">
        <f t="shared" si="1"/>
        <v>154.20715770830338</v>
      </c>
      <c r="L16" s="33"/>
    </row>
    <row r="17" spans="1:12" x14ac:dyDescent="0.3">
      <c r="A17" s="40">
        <v>1996</v>
      </c>
      <c r="B17" s="34" t="s">
        <v>24</v>
      </c>
      <c r="C17" s="36">
        <v>154.9</v>
      </c>
      <c r="D17" s="35">
        <f t="shared" si="2"/>
        <v>153.95851124731436</v>
      </c>
      <c r="E17" s="35">
        <f t="shared" si="0"/>
        <v>153.21956547301068</v>
      </c>
      <c r="F17" s="35">
        <f t="shared" si="1"/>
        <v>154.69745702161805</v>
      </c>
      <c r="L17" s="33"/>
    </row>
    <row r="18" spans="1:12" x14ac:dyDescent="0.3">
      <c r="A18" s="40"/>
      <c r="B18" s="34" t="s">
        <v>25</v>
      </c>
      <c r="C18" s="36">
        <v>155.69999999999999</v>
      </c>
      <c r="D18" s="35">
        <f t="shared" si="2"/>
        <v>154.48095787312005</v>
      </c>
      <c r="E18" s="35">
        <f t="shared" si="0"/>
        <v>153.59798319304349</v>
      </c>
      <c r="F18" s="35">
        <f t="shared" si="1"/>
        <v>155.36393255319661</v>
      </c>
      <c r="L18" s="33"/>
    </row>
    <row r="19" spans="1:12" x14ac:dyDescent="0.3">
      <c r="A19" s="40"/>
      <c r="B19" s="34" t="s">
        <v>26</v>
      </c>
      <c r="C19" s="36">
        <v>156.30000000000001</v>
      </c>
      <c r="D19" s="35">
        <f t="shared" si="2"/>
        <v>155.02667051118402</v>
      </c>
      <c r="E19" s="35">
        <f t="shared" si="0"/>
        <v>154.02658938848563</v>
      </c>
      <c r="F19" s="35">
        <f t="shared" si="1"/>
        <v>156.02675163388241</v>
      </c>
      <c r="L19" s="33"/>
    </row>
    <row r="20" spans="1:12" x14ac:dyDescent="0.3">
      <c r="A20" s="40"/>
      <c r="B20" s="34" t="s">
        <v>27</v>
      </c>
      <c r="C20" s="36">
        <v>156.6</v>
      </c>
      <c r="D20" s="35">
        <f t="shared" si="2"/>
        <v>155.49866935782882</v>
      </c>
      <c r="E20" s="35">
        <f t="shared" si="0"/>
        <v>154.46821337928858</v>
      </c>
      <c r="F20" s="35">
        <f t="shared" si="1"/>
        <v>156.52912533636905</v>
      </c>
      <c r="L20" s="33"/>
    </row>
    <row r="21" spans="1:12" x14ac:dyDescent="0.3">
      <c r="A21" s="40"/>
      <c r="B21" s="34" t="s">
        <v>28</v>
      </c>
      <c r="C21" s="36">
        <v>156.69999999999999</v>
      </c>
      <c r="D21" s="35">
        <f t="shared" si="2"/>
        <v>155.85906855048017</v>
      </c>
      <c r="E21" s="35">
        <f t="shared" si="0"/>
        <v>154.88546993064605</v>
      </c>
      <c r="F21" s="35">
        <f t="shared" si="1"/>
        <v>156.83266717031429</v>
      </c>
      <c r="L21" s="33"/>
    </row>
    <row r="22" spans="1:12" x14ac:dyDescent="0.3">
      <c r="A22" s="40"/>
      <c r="B22" s="34" t="s">
        <v>29</v>
      </c>
      <c r="C22" s="36">
        <v>157</v>
      </c>
      <c r="D22" s="35">
        <f t="shared" si="2"/>
        <v>156.20134798533613</v>
      </c>
      <c r="E22" s="35">
        <f t="shared" si="0"/>
        <v>155.28023334705307</v>
      </c>
      <c r="F22" s="35">
        <f t="shared" si="1"/>
        <v>157.12246262361919</v>
      </c>
      <c r="L22" s="33"/>
    </row>
    <row r="23" spans="1:12" x14ac:dyDescent="0.3">
      <c r="A23" s="40"/>
      <c r="B23" s="34" t="s">
        <v>30</v>
      </c>
      <c r="C23" s="36">
        <v>157.30000000000001</v>
      </c>
      <c r="D23" s="35">
        <f t="shared" si="2"/>
        <v>156.5309435897353</v>
      </c>
      <c r="E23" s="35">
        <f t="shared" si="0"/>
        <v>155.65544641985773</v>
      </c>
      <c r="F23" s="35">
        <f t="shared" si="1"/>
        <v>157.40644075961288</v>
      </c>
      <c r="L23" s="33"/>
    </row>
    <row r="24" spans="1:12" x14ac:dyDescent="0.3">
      <c r="A24" s="40"/>
      <c r="B24" s="34" t="s">
        <v>31</v>
      </c>
      <c r="C24" s="36">
        <v>157.80000000000001</v>
      </c>
      <c r="D24" s="35">
        <f t="shared" si="2"/>
        <v>156.91166051281471</v>
      </c>
      <c r="E24" s="35">
        <f t="shared" si="0"/>
        <v>156.03231064774479</v>
      </c>
      <c r="F24" s="35">
        <f t="shared" si="1"/>
        <v>157.79101037788462</v>
      </c>
      <c r="L24" s="33"/>
    </row>
    <row r="25" spans="1:12" ht="26.4" x14ac:dyDescent="0.3">
      <c r="A25" s="40"/>
      <c r="B25" s="34" t="s">
        <v>32</v>
      </c>
      <c r="C25" s="36">
        <v>158.30000000000001</v>
      </c>
      <c r="D25" s="35">
        <f t="shared" si="2"/>
        <v>157.3281623589703</v>
      </c>
      <c r="E25" s="35">
        <f t="shared" si="0"/>
        <v>156.42106616111244</v>
      </c>
      <c r="F25" s="35">
        <f t="shared" si="1"/>
        <v>158.23525855682817</v>
      </c>
      <c r="L25" s="33"/>
    </row>
    <row r="26" spans="1:12" x14ac:dyDescent="0.3">
      <c r="A26" s="40"/>
      <c r="B26" s="34" t="s">
        <v>33</v>
      </c>
      <c r="C26" s="36">
        <v>158.6</v>
      </c>
      <c r="D26" s="35">
        <f t="shared" si="2"/>
        <v>157.7097136512792</v>
      </c>
      <c r="E26" s="35">
        <f t="shared" si="0"/>
        <v>156.80766040816246</v>
      </c>
      <c r="F26" s="35">
        <f t="shared" si="1"/>
        <v>158.61176689439594</v>
      </c>
      <c r="L26" s="33"/>
    </row>
    <row r="27" spans="1:12" x14ac:dyDescent="0.3">
      <c r="A27" s="40"/>
      <c r="B27" s="34" t="s">
        <v>34</v>
      </c>
      <c r="C27" s="36">
        <v>158.6</v>
      </c>
      <c r="D27" s="35">
        <f t="shared" si="2"/>
        <v>157.97679955589544</v>
      </c>
      <c r="E27" s="35">
        <f t="shared" si="0"/>
        <v>157.15840215248235</v>
      </c>
      <c r="F27" s="35">
        <f t="shared" si="1"/>
        <v>158.79519695930853</v>
      </c>
      <c r="L27" s="33"/>
    </row>
    <row r="28" spans="1:12" x14ac:dyDescent="0.3">
      <c r="A28" s="40"/>
      <c r="B28" s="34" t="s">
        <v>35</v>
      </c>
      <c r="C28" s="36">
        <v>159.1</v>
      </c>
      <c r="D28" s="35">
        <f t="shared" si="2"/>
        <v>158.31375968912681</v>
      </c>
      <c r="E28" s="35">
        <f t="shared" si="0"/>
        <v>157.5050094134757</v>
      </c>
      <c r="F28" s="35">
        <f t="shared" si="1"/>
        <v>159.12250996477792</v>
      </c>
      <c r="L28" s="33"/>
    </row>
    <row r="29" spans="1:12" x14ac:dyDescent="0.3">
      <c r="C29" s="37"/>
      <c r="L29" s="33"/>
    </row>
    <row r="30" spans="1:12" x14ac:dyDescent="0.3">
      <c r="L30" s="33"/>
    </row>
    <row r="31" spans="1:12" x14ac:dyDescent="0.3">
      <c r="L31" s="33"/>
    </row>
    <row r="32" spans="1:12" x14ac:dyDescent="0.3">
      <c r="L32" s="33"/>
    </row>
    <row r="33" spans="12:12" x14ac:dyDescent="0.3">
      <c r="L33" s="33"/>
    </row>
    <row r="34" spans="12:12" x14ac:dyDescent="0.3">
      <c r="L34" s="33"/>
    </row>
    <row r="35" spans="12:12" x14ac:dyDescent="0.3">
      <c r="L35" s="33"/>
    </row>
    <row r="36" spans="12:12" x14ac:dyDescent="0.3">
      <c r="L36" s="33"/>
    </row>
  </sheetData>
  <mergeCells count="2">
    <mergeCell ref="A5:A16"/>
    <mergeCell ref="A17:A28"/>
  </mergeCells>
  <phoneticPr fontId="1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Q1</vt:lpstr>
      <vt:lpstr>Q2</vt:lpstr>
      <vt:lpstr>Q3</vt:lpstr>
      <vt:lpstr>Q4</vt:lpstr>
      <vt:lpstr>Q5</vt:lpstr>
      <vt:lpstr>Q6 - CPI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CompLab16</dc:creator>
  <cp:lastModifiedBy>Vidit Kaloya</cp:lastModifiedBy>
  <dcterms:created xsi:type="dcterms:W3CDTF">2024-08-23T08:36:45Z</dcterms:created>
  <dcterms:modified xsi:type="dcterms:W3CDTF">2024-10-07T04:52:47Z</dcterms:modified>
</cp:coreProperties>
</file>